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U_LEP\"/>
    </mc:Choice>
  </mc:AlternateContent>
  <xr:revisionPtr revIDLastSave="0" documentId="13_ncr:1_{4C7BDC25-891B-49D8-8294-1E4725DC12F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<sst xmlns="http://schemas.openxmlformats.org/spreadsheetml/2006/main" count="2354" uniqueCount="530">
  <si>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</si>
  <si>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</si>
  <si>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</si>
  <si>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</si>
  <si>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</si>
  <si>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</si>
  <si>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</si>
  <si>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</si>
  <si>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</si>
  <si>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</si>
  <si>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</si>
  <si>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</si>
  <si>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</si>
  <si>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</si>
  <si>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</si>
  <si>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</si>
  <si>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</si>
  <si>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</si>
  <si>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</si>
  <si>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</si>
  <si>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</si>
  <si>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</si>
  <si>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</si>
  <si>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</si>
  <si>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</si>
  <si>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</si>
  <si>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</si>
  <si>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</si>
  <si>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</si>
  <si>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</si>
  <si>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</si>
  <si>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</si>
  <si>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</si>
  <si>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</si>
  <si>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</si>
  <si>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</si>
  <si>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</si>
  <si>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</si>
  <si>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</si>
  <si>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</si>
  <si>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</si>
  <si>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</si>
  <si>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</si>
  <si>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</si>
  <si>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</si>
  <si>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</si>
  <si>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</si>
  <si>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</si>
  <si>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</si>
  <si>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</si>
  <si>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</si>
  <si>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</si>
  <si>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</si>
  <si>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</si>
  <si>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</si>
  <si>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</si>
  <si>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</si>
  <si>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</si>
  <si>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</si>
  <si>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</si>
  <si>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</si>
  <si>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</si>
  <si>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</si>
  <si>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</si>
  <si>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</si>
  <si>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</si>
  <si>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</si>
  <si>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</si>
  <si>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</si>
  <si>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</si>
  <si>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</si>
  <si>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</si>
  <si>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</si>
  <si>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</si>
  <si>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</si>
  <si>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</si>
  <si>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</si>
  <si>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</si>
  <si>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</si>
  <si>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</si>
  <si>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</si>
  <si>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</si>
  <si>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</si>
  <si>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</si>
  <si>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</si>
  <si>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</si>
  <si>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</si>
  <si>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</si>
  <si>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</si>
  <si>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</si>
  <si>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</si>
  <si>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</si>
  <si>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</si>
  <si>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</si>
  <si>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</si>
  <si>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</si>
  <si>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</si>
  <si>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</si>
  <si>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</si>
  <si>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</si>
  <si>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</si>
  <si>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</si>
  <si>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</si>
  <si>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</si>
  <si>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</si>
  <si>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</si>
  <si>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</si>
  <si>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</si>
  <si>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</si>
  <si>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</si>
  <si>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</si>
  <si>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</si>
  <si>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</si>
  <si>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</si>
  <si>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</si>
  <si>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</si>
  <si>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</si>
  <si>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</si>
  <si>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</si>
  <si>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</si>
  <si>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</si>
  <si>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</si>
  <si>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</si>
  <si>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</si>
  <si>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</si>
  <si>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</si>
  <si>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</si>
  <si>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</si>
  <si>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</si>
  <si>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</si>
  <si>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</si>
  <si>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</si>
  <si>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</si>
  <si>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</si>
  <si>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</si>
  <si>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</si>
  <si>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</si>
  <si>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</si>
  <si>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</si>
  <si>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</si>
  <si>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</si>
  <si>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</si>
  <si>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</si>
  <si>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</si>
  <si>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</si>
  <si>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</si>
  <si>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</si>
  <si>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</si>
  <si>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</si>
  <si>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</si>
  <si>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</si>
  <si>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</si>
  <si>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</si>
  <si>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</si>
  <si>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</si>
  <si>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</si>
  <si>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</si>
  <si>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</si>
  <si>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</si>
  <si>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</si>
  <si>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</si>
  <si>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</si>
  <si>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</si>
  <si>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</si>
  <si>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</si>
  <si>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</si>
  <si>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</si>
  <si>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</si>
  <si>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</si>
  <si>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</si>
  <si>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</si>
  <si>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</si>
  <si>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</si>
  <si>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</si>
  <si>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</si>
  <si>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</si>
  <si>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</si>
  <si>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</si>
  <si>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</si>
  <si>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</si>
  <si>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</si>
  <si>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</si>
  <si>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</si>
  <si>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</si>
  <si>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</si>
  <si>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</si>
  <si>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</si>
  <si>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</si>
  <si>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</si>
  <si>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</si>
  <si>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</si>
  <si>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</si>
  <si>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</si>
  <si>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</si>
  <si>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</si>
  <si>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</si>
  <si>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</si>
  <si>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</si>
  <si>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</si>
  <si>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</si>
  <si>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</si>
  <si>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</si>
  <si>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</si>
  <si>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</si>
  <si>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</si>
  <si>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</si>
  <si>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</si>
  <si>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</si>
  <si>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</si>
  <si>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</si>
  <si>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</si>
  <si>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</si>
  <si>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</si>
  <si>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</si>
  <si>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</si>
  <si>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</si>
  <si>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</si>
  <si>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</si>
  <si>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</si>
  <si>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</si>
  <si>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</si>
  <si>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</si>
  <si>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</si>
  <si>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</si>
  <si>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</si>
  <si>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</si>
  <si>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</si>
  <si>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</si>
  <si>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</si>
  <si>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</si>
  <si>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</si>
  <si>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</si>
  <si>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</si>
  <si>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</si>
  <si>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</si>
  <si>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</si>
  <si>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</si>
  <si>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</si>
  <si>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</si>
  <si>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</si>
  <si>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</si>
  <si>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</si>
  <si>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</si>
  <si>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</si>
  <si>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</si>
  <si>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</si>
  <si>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</si>
  <si>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</si>
  <si>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</si>
  <si>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</si>
  <si>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</si>
  <si>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</si>
  <si>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</si>
  <si>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</si>
  <si>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</si>
  <si>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</si>
  <si>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</si>
  <si>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</si>
  <si>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</si>
  <si>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</si>
  <si>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</si>
  <si>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</si>
  <si>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</si>
  <si>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</si>
  <si>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</si>
  <si>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</si>
  <si>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</si>
  <si>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</si>
  <si>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</si>
  <si>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</si>
  <si>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</si>
  <si>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</si>
  <si>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</si>
  <si>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</si>
  <si>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</si>
  <si>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</si>
  <si>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</si>
  <si>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</si>
  <si>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</si>
  <si>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</si>
  <si>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</si>
  <si>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</si>
  <si>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</si>
  <si>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</si>
  <si>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</si>
  <si>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</si>
  <si>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</si>
  <si>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</si>
  <si>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</si>
  <si>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</si>
  <si>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</si>
  <si>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</si>
  <si>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</si>
  <si>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</si>
  <si>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</si>
  <si>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</si>
  <si>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</si>
  <si>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</si>
  <si>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</si>
  <si>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</si>
  <si>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</si>
  <si>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</si>
  <si>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</si>
  <si>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</si>
  <si>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</si>
  <si>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</si>
  <si>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</si>
  <si>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</si>
  <si>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</si>
  <si>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</si>
  <si>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</si>
  <si>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</si>
  <si>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</si>
  <si>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</si>
  <si>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</si>
  <si>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</si>
  <si>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</si>
  <si>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</si>
  <si>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</si>
  <si>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</si>
  <si>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</si>
  <si>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</si>
  <si>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</si>
  <si>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</si>
  <si>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</si>
  <si>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</si>
  <si>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</si>
  <si>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</si>
  <si>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</si>
  <si>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</si>
  <si>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</si>
  <si>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</si>
  <si>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</si>
  <si>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</si>
  <si>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</si>
  <si>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</si>
  <si>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</si>
  <si>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</si>
  <si>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</si>
  <si>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</si>
  <si>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</si>
  <si>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</si>
  <si>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</si>
  <si>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</si>
  <si>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</si>
  <si>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</si>
  <si>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</si>
  <si>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</si>
  <si>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</si>
  <si>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</si>
  <si>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</si>
  <si>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</si>
  <si>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</si>
  <si>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</si>
  <si>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</si>
  <si>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</si>
  <si>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</si>
  <si>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</si>
  <si>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</si>
  <si>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</si>
  <si>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</si>
  <si>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</si>
  <si>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</si>
  <si>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</si>
  <si>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</si>
  <si>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</si>
  <si>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</si>
  <si>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</si>
  <si>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</si>
  <si>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</si>
  <si>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</si>
  <si>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</si>
  <si>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</si>
  <si>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</si>
  <si>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</si>
  <si>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</si>
  <si>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</si>
  <si>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</si>
  <si>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</si>
  <si>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</si>
  <si>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</si>
  <si>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</si>
  <si>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</si>
  <si>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</si>
  <si>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</si>
  <si>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</si>
  <si>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</si>
  <si>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</si>
  <si>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</si>
  <si>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</si>
  <si>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</si>
  <si>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</si>
  <si>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</si>
  <si>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</si>
  <si>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</si>
  <si>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</si>
  <si>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</si>
  <si>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</si>
  <si>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</si>
  <si>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</si>
  <si>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</si>
  <si>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</si>
  <si>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</si>
  <si>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</si>
  <si>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</si>
  <si>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</si>
  <si>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</si>
  <si>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</si>
  <si>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</si>
  <si>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</si>
  <si>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</si>
  <si>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</si>
  <si>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</si>
  <si>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</si>
  <si>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</si>
  <si>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</si>
  <si>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</si>
  <si>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</si>
  <si>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</si>
  <si>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</si>
  <si>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</si>
  <si>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</si>
  <si>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</si>
  <si>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</si>
  <si>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</si>
  <si>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</si>
  <si>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</si>
  <si>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</si>
  <si>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</si>
  <si>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</si>
  <si>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</si>
  <si>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</si>
  <si>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</si>
  <si>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</si>
  <si>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</si>
  <si>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</si>
  <si>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</si>
  <si>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</si>
  <si>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</si>
  <si>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</si>
  <si>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</si>
  <si>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</si>
  <si>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</si>
  <si>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</si>
  <si>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</si>
  <si>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</si>
  <si>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</si>
  <si>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</si>
  <si>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</si>
  <si>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</si>
  <si>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</si>
  <si>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</si>
  <si>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</si>
  <si>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</si>
  <si>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</si>
  <si>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</si>
  <si>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</si>
  <si>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</si>
  <si>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</si>
  <si>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</si>
  <si>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</si>
  <si>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</si>
  <si>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</si>
  <si>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</si>
  <si>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</si>
  <si>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</si>
  <si>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</si>
  <si>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</si>
  <si>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</si>
  <si>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</si>
  <si>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</si>
  <si>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</si>
  <si>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</si>
  <si>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</si>
  <si>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</si>
  <si>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</si>
  <si>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</si>
  <si>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</si>
  <si>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</si>
  <si>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</si>
  <si>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</si>
  <si>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</si>
  <si>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</si>
  <si>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</si>
  <si>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</si>
  <si>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</si>
  <si>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</si>
  <si>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</si>
  <si>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</si>
  <si>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</si>
  <si>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</si>
  <si>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</si>
  <si>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</si>
  <si>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</si>
  <si>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</si>
  <si>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</si>
  <si>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</si>
  <si>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</si>
  <si>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</si>
  <si>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</si>
  <si>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</si>
  <si>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</si>
  <si>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</si>
  <si>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</si>
  <si>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</si>
  <si>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</si>
  <si>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</si>
  <si>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</si>
  <si>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</si>
  <si>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</si>
  <si>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</si>
  <si>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</si>
  <si>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</si>
  <si>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</si>
  <si>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</si>
  <si>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</si>
  <si>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</si>
  <si>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</si>
  <si>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</si>
  <si>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</si>
  <si>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</si>
  <si>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</si>
  <si>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</si>
  <si>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</si>
  <si>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</si>
  <si>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</si>
  <si>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automation/Data/Results/Workbooks/LEPs/CU_LEP/CU_LEP_Database.Main.xlsx</t>
  </si>
  <si>
    <t>7. Cumbria</t>
  </si>
  <si>
    <t>Cumbria</t>
  </si>
  <si>
    <t>09 03 2023 10:16:56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</si>
</sst>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5.9552307332566556E-2</c:v>
                </c:pt>
                <c:pt idx="2">
                  <c:v>-0.40935488901810979</c:v>
                </c:pt>
                <c:pt idx="3">
                  <c:v>-3.1044227964337701</c:v>
                </c:pt>
                <c:pt idx="4">
                  <c:v>0.4238637422490088</c:v>
                </c:pt>
                <c:pt idx="5">
                  <c:v>-1.094014191099657</c:v>
                </c:pt>
                <c:pt idx="7">
                  <c:v>-1.7140720074737548</c:v>
                </c:pt>
                <c:pt idx="8">
                  <c:v>0.48760803380774043</c:v>
                </c:pt>
                <c:pt idx="9">
                  <c:v>1.1364658360578206</c:v>
                </c:pt>
                <c:pt idx="10">
                  <c:v>2.9544442741768151</c:v>
                </c:pt>
                <c:pt idx="11">
                  <c:v>-5.2683024366861009</c:v>
                </c:pt>
                <c:pt idx="12">
                  <c:v>2.1123777096158758</c:v>
                </c:pt>
                <c:pt idx="13">
                  <c:v>-7.5543486518955261</c:v>
                </c:pt>
                <c:pt idx="14">
                  <c:v>1.8603377111756636</c:v>
                </c:pt>
                <c:pt idx="15">
                  <c:v>0.48019903310758671</c:v>
                </c:pt>
                <c:pt idx="17">
                  <c:v>-7.8150947766364443E-2</c:v>
                </c:pt>
                <c:pt idx="18">
                  <c:v>1.6873003943432829</c:v>
                </c:pt>
                <c:pt idx="19">
                  <c:v>1.1180837924501752</c:v>
                </c:pt>
                <c:pt idx="20">
                  <c:v>0.79824332164932787</c:v>
                </c:pt>
                <c:pt idx="22">
                  <c:v>1.321036125818531</c:v>
                </c:pt>
                <c:pt idx="24">
                  <c:v>-0.45511141813792122</c:v>
                </c:pt>
                <c:pt idx="25">
                  <c:v>-6.5930444696717494</c:v>
                </c:pt>
                <c:pt idx="26">
                  <c:v>-1.5339468084342833</c:v>
                </c:pt>
                <c:pt idx="27">
                  <c:v>-1.0034561743126336</c:v>
                </c:pt>
                <c:pt idx="29">
                  <c:v>1.6691580323590749</c:v>
                </c:pt>
                <c:pt idx="30">
                  <c:v>1.021567703907067</c:v>
                </c:pt>
                <c:pt idx="31">
                  <c:v>16.295373551381598</c:v>
                </c:pt>
                <c:pt idx="32">
                  <c:v>0.39733062291469334</c:v>
                </c:pt>
                <c:pt idx="33">
                  <c:v>1.8598645294805261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0.38386454121834834</c:v>
                </c:pt>
                <c:pt idx="2">
                  <c:v>1.1517571497444257</c:v>
                </c:pt>
                <c:pt idx="3">
                  <c:v>1.0592818405993354</c:v>
                </c:pt>
                <c:pt idx="4">
                  <c:v>-9.9275308644952709E-3</c:v>
                </c:pt>
                <c:pt idx="5">
                  <c:v>0.94173788824409854</c:v>
                </c:pt>
                <c:pt idx="7">
                  <c:v>-0.17943505233909418</c:v>
                </c:pt>
                <c:pt idx="8">
                  <c:v>-0.85277562355036141</c:v>
                </c:pt>
                <c:pt idx="9">
                  <c:v>0.75483063061223543</c:v>
                </c:pt>
                <c:pt idx="10">
                  <c:v>0.61662001552689194</c:v>
                </c:pt>
                <c:pt idx="11">
                  <c:v>0.66114823003387002</c:v>
                </c:pt>
                <c:pt idx="12">
                  <c:v>-0.10176834189391526</c:v>
                </c:pt>
                <c:pt idx="13">
                  <c:v>1.3201814615379615</c:v>
                </c:pt>
                <c:pt idx="14">
                  <c:v>0.1218970560951993</c:v>
                </c:pt>
                <c:pt idx="15">
                  <c:v>0.3498415465911231</c:v>
                </c:pt>
                <c:pt idx="17">
                  <c:v>1.3841914350736895</c:v>
                </c:pt>
                <c:pt idx="18">
                  <c:v>0.40444154102854402</c:v>
                </c:pt>
                <c:pt idx="19">
                  <c:v>0.15373325175953578</c:v>
                </c:pt>
                <c:pt idx="20">
                  <c:v>0.62773949909762372</c:v>
                </c:pt>
                <c:pt idx="22">
                  <c:v>1.4797069732397361E-2</c:v>
                </c:pt>
                <c:pt idx="24">
                  <c:v>-1.0797071496816857</c:v>
                </c:pt>
                <c:pt idx="25">
                  <c:v>0.75587097253591029</c:v>
                </c:pt>
                <c:pt idx="26">
                  <c:v>-0.70423260384242514</c:v>
                </c:pt>
                <c:pt idx="27">
                  <c:v>-0.91490761925288044</c:v>
                </c:pt>
                <c:pt idx="29">
                  <c:v>0.10177018938866134</c:v>
                </c:pt>
                <c:pt idx="30">
                  <c:v>-0.27552118285276705</c:v>
                </c:pt>
                <c:pt idx="31">
                  <c:v>-3.3094443611392244</c:v>
                </c:pt>
                <c:pt idx="32">
                  <c:v>0.33243769878943397</c:v>
                </c:pt>
                <c:pt idx="33">
                  <c:v>-7.6369501491801994E-2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5.2709999999999972</c:v>
                </c:pt>
                <c:pt idx="1">
                  <c:v>4.918000000000001</c:v>
                </c:pt>
                <c:pt idx="2">
                  <c:v>4.9590000000000005</c:v>
                </c:pt>
                <c:pt idx="3">
                  <c:v>5.3360000000000012</c:v>
                </c:pt>
                <c:pt idx="4">
                  <c:v>5.5669999999999771</c:v>
                </c:pt>
                <c:pt idx="5">
                  <c:v>3.9950000000000081</c:v>
                </c:pt>
                <c:pt idx="6">
                  <c:v>4.3540000000000019</c:v>
                </c:pt>
                <c:pt idx="7">
                  <c:v>3.9639999999999938</c:v>
                </c:pt>
                <c:pt idx="8">
                  <c:v>3.8740000000000023</c:v>
                </c:pt>
                <c:pt idx="9">
                  <c:v>4.0990000000000002</c:v>
                </c:pt>
                <c:pt idx="10">
                  <c:v>4.0750000000000028</c:v>
                </c:pt>
                <c:pt idx="11">
                  <c:v>4.1009999999999875</c:v>
                </c:pt>
                <c:pt idx="12">
                  <c:v>4.1249999999999991</c:v>
                </c:pt>
                <c:pt idx="13">
                  <c:v>4.1609999999999907</c:v>
                </c:pt>
                <c:pt idx="14">
                  <c:v>4.1849999999999987</c:v>
                </c:pt>
                <c:pt idx="15">
                  <c:v>4.191999999999994</c:v>
                </c:pt>
                <c:pt idx="16">
                  <c:v>4.2010000000000076</c:v>
                </c:pt>
                <c:pt idx="17">
                  <c:v>4.2090000000000067</c:v>
                </c:pt>
                <c:pt idx="18">
                  <c:v>4.2160000000000011</c:v>
                </c:pt>
                <c:pt idx="19">
                  <c:v>4.2229999999999936</c:v>
                </c:pt>
                <c:pt idx="20">
                  <c:v>4.2339999999999938</c:v>
                </c:pt>
                <c:pt idx="21">
                  <c:v>4.2449999999999966</c:v>
                </c:pt>
                <c:pt idx="22">
                  <c:v>4.2549999999999999</c:v>
                </c:pt>
                <c:pt idx="23">
                  <c:v>4.2649999999999926</c:v>
                </c:pt>
                <c:pt idx="24" formatCode="#,##0.00">
                  <c:v>4.2739999999999974</c:v>
                </c:pt>
                <c:pt idx="25">
                  <c:v>4.2830000000000021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0.47599999999999948</c:v>
                </c:pt>
                <c:pt idx="1">
                  <c:v>0.42599999999999988</c:v>
                </c:pt>
                <c:pt idx="2">
                  <c:v>0.40499999999999953</c:v>
                </c:pt>
                <c:pt idx="3">
                  <c:v>0.29000000000000048</c:v>
                </c:pt>
                <c:pt idx="4">
                  <c:v>0.28999999999999981</c:v>
                </c:pt>
                <c:pt idx="5">
                  <c:v>0.33799999999999947</c:v>
                </c:pt>
                <c:pt idx="6">
                  <c:v>0.30700000000000055</c:v>
                </c:pt>
                <c:pt idx="7">
                  <c:v>0.31300000000000039</c:v>
                </c:pt>
                <c:pt idx="8">
                  <c:v>0.42399999999999827</c:v>
                </c:pt>
                <c:pt idx="9">
                  <c:v>0.78800000000000026</c:v>
                </c:pt>
                <c:pt idx="10">
                  <c:v>0.71899999999999886</c:v>
                </c:pt>
                <c:pt idx="11">
                  <c:v>0.68399999999999972</c:v>
                </c:pt>
                <c:pt idx="12">
                  <c:v>0.67000000000000048</c:v>
                </c:pt>
                <c:pt idx="13">
                  <c:v>0.64000000000000112</c:v>
                </c:pt>
                <c:pt idx="14">
                  <c:v>0.6100000000000011</c:v>
                </c:pt>
                <c:pt idx="15">
                  <c:v>0.58500000000000096</c:v>
                </c:pt>
                <c:pt idx="16">
                  <c:v>0.56500000000000095</c:v>
                </c:pt>
                <c:pt idx="17">
                  <c:v>0.54600000000000137</c:v>
                </c:pt>
                <c:pt idx="18">
                  <c:v>0.52899999999999892</c:v>
                </c:pt>
                <c:pt idx="19">
                  <c:v>0.51300000000000012</c:v>
                </c:pt>
                <c:pt idx="20">
                  <c:v>0.49800000000000072</c:v>
                </c:pt>
                <c:pt idx="21">
                  <c:v>0.48299999999999965</c:v>
                </c:pt>
                <c:pt idx="22">
                  <c:v>0.46899999999999969</c:v>
                </c:pt>
                <c:pt idx="23">
                  <c:v>0.45700000000000102</c:v>
                </c:pt>
                <c:pt idx="24" formatCode="#,##0.00">
                  <c:v>0.44499999999999978</c:v>
                </c:pt>
                <c:pt idx="25">
                  <c:v>0.43400000000000077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0.37399999999999933</c:v>
                </c:pt>
                <c:pt idx="1">
                  <c:v>0.27700000000000002</c:v>
                </c:pt>
                <c:pt idx="2">
                  <c:v>0.66900000000000226</c:v>
                </c:pt>
                <c:pt idx="3">
                  <c:v>0.63200000000000023</c:v>
                </c:pt>
                <c:pt idx="4">
                  <c:v>0.46900000000000042</c:v>
                </c:pt>
                <c:pt idx="5">
                  <c:v>0.63299999999999867</c:v>
                </c:pt>
                <c:pt idx="6">
                  <c:v>0.62000000000000088</c:v>
                </c:pt>
                <c:pt idx="7">
                  <c:v>0.73899999999999955</c:v>
                </c:pt>
                <c:pt idx="8">
                  <c:v>0.65100000000000058</c:v>
                </c:pt>
                <c:pt idx="9">
                  <c:v>0.69300000000000117</c:v>
                </c:pt>
                <c:pt idx="10">
                  <c:v>0.6660000000000007</c:v>
                </c:pt>
                <c:pt idx="11">
                  <c:v>0.65999999999999992</c:v>
                </c:pt>
                <c:pt idx="12">
                  <c:v>0.65300000000000036</c:v>
                </c:pt>
                <c:pt idx="13">
                  <c:v>0.65100000000000047</c:v>
                </c:pt>
                <c:pt idx="14">
                  <c:v>0.64999999999999925</c:v>
                </c:pt>
                <c:pt idx="15">
                  <c:v>0.64899999999999958</c:v>
                </c:pt>
                <c:pt idx="16">
                  <c:v>0.64799999999999869</c:v>
                </c:pt>
                <c:pt idx="17">
                  <c:v>0.64699999999999902</c:v>
                </c:pt>
                <c:pt idx="18">
                  <c:v>0.64599999999999957</c:v>
                </c:pt>
                <c:pt idx="19">
                  <c:v>0.64499999999999968</c:v>
                </c:pt>
                <c:pt idx="20">
                  <c:v>0.64399999999999913</c:v>
                </c:pt>
                <c:pt idx="21">
                  <c:v>0.64299999999999935</c:v>
                </c:pt>
                <c:pt idx="22">
                  <c:v>0.64199999999999968</c:v>
                </c:pt>
                <c:pt idx="23">
                  <c:v>0.64100000000000013</c:v>
                </c:pt>
                <c:pt idx="24" formatCode="#,##0.00">
                  <c:v>0.64000000000000046</c:v>
                </c:pt>
                <c:pt idx="25">
                  <c:v>0.63900000000000112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1.7980000000000012</c:v>
                </c:pt>
                <c:pt idx="1">
                  <c:v>1.8190000000000006</c:v>
                </c:pt>
                <c:pt idx="2">
                  <c:v>1.6879999999999959</c:v>
                </c:pt>
                <c:pt idx="3">
                  <c:v>1.5860000000000007</c:v>
                </c:pt>
                <c:pt idx="4">
                  <c:v>1.5669999999999999</c:v>
                </c:pt>
                <c:pt idx="5">
                  <c:v>1.4370000000000027</c:v>
                </c:pt>
                <c:pt idx="6">
                  <c:v>1.8339999999999945</c:v>
                </c:pt>
                <c:pt idx="7">
                  <c:v>1.8580000000000019</c:v>
                </c:pt>
                <c:pt idx="8">
                  <c:v>1.6239999999999957</c:v>
                </c:pt>
                <c:pt idx="9">
                  <c:v>1.7200000000000002</c:v>
                </c:pt>
                <c:pt idx="10">
                  <c:v>1.5609999999999986</c:v>
                </c:pt>
                <c:pt idx="11">
                  <c:v>1.5180000000000027</c:v>
                </c:pt>
                <c:pt idx="12">
                  <c:v>1.5020000000000013</c:v>
                </c:pt>
                <c:pt idx="13">
                  <c:v>1.5060000000000007</c:v>
                </c:pt>
                <c:pt idx="14">
                  <c:v>1.5540000000000014</c:v>
                </c:pt>
                <c:pt idx="15">
                  <c:v>1.5789999999999955</c:v>
                </c:pt>
                <c:pt idx="16">
                  <c:v>1.594999999999998</c:v>
                </c:pt>
                <c:pt idx="17">
                  <c:v>1.6029999999999938</c:v>
                </c:pt>
                <c:pt idx="18">
                  <c:v>1.6070000000000035</c:v>
                </c:pt>
                <c:pt idx="19">
                  <c:v>1.6070000000000018</c:v>
                </c:pt>
                <c:pt idx="20">
                  <c:v>1.6049999999999964</c:v>
                </c:pt>
                <c:pt idx="21">
                  <c:v>1.6020000000000028</c:v>
                </c:pt>
                <c:pt idx="22">
                  <c:v>1.5980000000000001</c:v>
                </c:pt>
                <c:pt idx="23">
                  <c:v>1.5939999999999999</c:v>
                </c:pt>
                <c:pt idx="24" formatCode="#,##0.00">
                  <c:v>1.5899999999999965</c:v>
                </c:pt>
                <c:pt idx="25">
                  <c:v>1.5849999999999991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5.4610000000000136</c:v>
                </c:pt>
                <c:pt idx="1">
                  <c:v>5.0599999999999934</c:v>
                </c:pt>
                <c:pt idx="2">
                  <c:v>4.8149999999999951</c:v>
                </c:pt>
                <c:pt idx="3">
                  <c:v>5.0590000000000046</c:v>
                </c:pt>
                <c:pt idx="4">
                  <c:v>5.2400000000000064</c:v>
                </c:pt>
                <c:pt idx="5">
                  <c:v>5.9290000000000074</c:v>
                </c:pt>
                <c:pt idx="6">
                  <c:v>6.0510000000000117</c:v>
                </c:pt>
                <c:pt idx="7">
                  <c:v>5.3989999999999885</c:v>
                </c:pt>
                <c:pt idx="8">
                  <c:v>4.655000000000002</c:v>
                </c:pt>
                <c:pt idx="9">
                  <c:v>5.5659999999999918</c:v>
                </c:pt>
                <c:pt idx="10">
                  <c:v>5.4879999999999853</c:v>
                </c:pt>
                <c:pt idx="11">
                  <c:v>5.4670000000000067</c:v>
                </c:pt>
                <c:pt idx="12">
                  <c:v>5.4510000000000156</c:v>
                </c:pt>
                <c:pt idx="13">
                  <c:v>5.4660000000000126</c:v>
                </c:pt>
                <c:pt idx="14">
                  <c:v>5.4379999999999944</c:v>
                </c:pt>
                <c:pt idx="15">
                  <c:v>5.3850000000000051</c:v>
                </c:pt>
                <c:pt idx="16">
                  <c:v>5.3449999999999971</c:v>
                </c:pt>
                <c:pt idx="17">
                  <c:v>5.3019999999999987</c:v>
                </c:pt>
                <c:pt idx="18">
                  <c:v>5.2560000000000047</c:v>
                </c:pt>
                <c:pt idx="19">
                  <c:v>5.2089999999999961</c:v>
                </c:pt>
                <c:pt idx="20">
                  <c:v>5.1640000000000086</c:v>
                </c:pt>
                <c:pt idx="21">
                  <c:v>5.1190000000000015</c:v>
                </c:pt>
                <c:pt idx="22">
                  <c:v>5.0740000000000149</c:v>
                </c:pt>
                <c:pt idx="23">
                  <c:v>5.0279999999999943</c:v>
                </c:pt>
                <c:pt idx="24" formatCode="#,##0.00">
                  <c:v>4.9819999999999922</c:v>
                </c:pt>
                <c:pt idx="25">
                  <c:v>4.9359999999999964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2.0830000000000104</c:v>
                </c:pt>
                <c:pt idx="1">
                  <c:v>2.450000000000002</c:v>
                </c:pt>
                <c:pt idx="2">
                  <c:v>2.2730000000000019</c:v>
                </c:pt>
                <c:pt idx="3">
                  <c:v>2.1190000000000069</c:v>
                </c:pt>
                <c:pt idx="4">
                  <c:v>2.4219999999999899</c:v>
                </c:pt>
                <c:pt idx="5">
                  <c:v>2.9520000000000057</c:v>
                </c:pt>
                <c:pt idx="6">
                  <c:v>2.2600000000000016</c:v>
                </c:pt>
                <c:pt idx="7">
                  <c:v>2.2689999999999948</c:v>
                </c:pt>
                <c:pt idx="8">
                  <c:v>2.3179999999999987</c:v>
                </c:pt>
                <c:pt idx="9">
                  <c:v>2.2829999999999955</c:v>
                </c:pt>
                <c:pt idx="10">
                  <c:v>2.0990000000000033</c:v>
                </c:pt>
                <c:pt idx="11">
                  <c:v>2.2020000000000053</c:v>
                </c:pt>
                <c:pt idx="12">
                  <c:v>2.2400000000000007</c:v>
                </c:pt>
                <c:pt idx="13">
                  <c:v>2.2869999999999986</c:v>
                </c:pt>
                <c:pt idx="14">
                  <c:v>2.329000000000006</c:v>
                </c:pt>
                <c:pt idx="15">
                  <c:v>2.347999999999995</c:v>
                </c:pt>
                <c:pt idx="16">
                  <c:v>2.348999999999998</c:v>
                </c:pt>
                <c:pt idx="17">
                  <c:v>2.3499999999999952</c:v>
                </c:pt>
                <c:pt idx="18">
                  <c:v>2.3499999999999979</c:v>
                </c:pt>
                <c:pt idx="19">
                  <c:v>2.3490000000000002</c:v>
                </c:pt>
                <c:pt idx="20">
                  <c:v>2.3519999999999941</c:v>
                </c:pt>
                <c:pt idx="21">
                  <c:v>2.353000000000002</c:v>
                </c:pt>
                <c:pt idx="22">
                  <c:v>2.3530000000000038</c:v>
                </c:pt>
                <c:pt idx="23">
                  <c:v>2.353000000000002</c:v>
                </c:pt>
                <c:pt idx="24" formatCode="#,##0.00">
                  <c:v>2.3510000000000022</c:v>
                </c:pt>
                <c:pt idx="25">
                  <c:v>2.3500000000000023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29.668000000000031</c:v>
                </c:pt>
                <c:pt idx="1">
                  <c:v>28.61899999999995</c:v>
                </c:pt>
                <c:pt idx="2">
                  <c:v>30.385000000000058</c:v>
                </c:pt>
                <c:pt idx="3">
                  <c:v>30.398999999999894</c:v>
                </c:pt>
                <c:pt idx="4">
                  <c:v>31.369000000000042</c:v>
                </c:pt>
                <c:pt idx="5">
                  <c:v>32.19599999999997</c:v>
                </c:pt>
                <c:pt idx="6">
                  <c:v>30.858000000000004</c:v>
                </c:pt>
                <c:pt idx="7">
                  <c:v>31.447999999999976</c:v>
                </c:pt>
                <c:pt idx="8">
                  <c:v>32.736999999999931</c:v>
                </c:pt>
                <c:pt idx="9">
                  <c:v>33.903999999999947</c:v>
                </c:pt>
                <c:pt idx="10">
                  <c:v>31.470000000000002</c:v>
                </c:pt>
                <c:pt idx="11">
                  <c:v>30.915000000000017</c:v>
                </c:pt>
                <c:pt idx="12">
                  <c:v>30.376999999999864</c:v>
                </c:pt>
                <c:pt idx="13">
                  <c:v>29.919999999999963</c:v>
                </c:pt>
                <c:pt idx="14">
                  <c:v>29.523000000000025</c:v>
                </c:pt>
                <c:pt idx="15">
                  <c:v>29.160000000000057</c:v>
                </c:pt>
                <c:pt idx="16">
                  <c:v>28.886999999999997</c:v>
                </c:pt>
                <c:pt idx="17">
                  <c:v>28.601000000000031</c:v>
                </c:pt>
                <c:pt idx="18">
                  <c:v>28.320000000000078</c:v>
                </c:pt>
                <c:pt idx="19">
                  <c:v>28.048000000000041</c:v>
                </c:pt>
                <c:pt idx="20">
                  <c:v>27.817999999999937</c:v>
                </c:pt>
                <c:pt idx="21">
                  <c:v>27.579999999999988</c:v>
                </c:pt>
                <c:pt idx="22">
                  <c:v>27.350999999999978</c:v>
                </c:pt>
                <c:pt idx="23">
                  <c:v>27.131000000000096</c:v>
                </c:pt>
                <c:pt idx="24" formatCode="#,##0.00">
                  <c:v>26.921000000000092</c:v>
                </c:pt>
                <c:pt idx="25">
                  <c:v>26.740999999999989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19.012999999999963</c:v>
                </c:pt>
                <c:pt idx="1">
                  <c:v>18.172000000000025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18.941000000000003</c:v>
                </c:pt>
                <c:pt idx="5">
                  <c:v>17.280999999999988</c:v>
                </c:pt>
                <c:pt idx="6">
                  <c:v>16.888999999999967</c:v>
                </c:pt>
                <c:pt idx="7">
                  <c:v>17.864000000000019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18.45300000000006</c:v>
                </c:pt>
                <c:pt idx="11">
                  <c:v>18.037000000000006</c:v>
                </c:pt>
                <c:pt idx="12">
                  <c:v>18.052000000000032</c:v>
                </c:pt>
                <c:pt idx="13">
                  <c:v>18.121000000000027</c:v>
                </c:pt>
                <c:pt idx="14">
                  <c:v>18.204000000000001</c:v>
                </c:pt>
                <c:pt idx="15">
                  <c:v>18.264000000000053</c:v>
                </c:pt>
                <c:pt idx="16">
                  <c:v>18.30199999999995</c:v>
                </c:pt>
                <c:pt idx="17">
                  <c:v>18.295000000000016</c:v>
                </c:pt>
                <c:pt idx="18">
                  <c:v>18.309000000000005</c:v>
                </c:pt>
                <c:pt idx="19">
                  <c:v>18.311000000000046</c:v>
                </c:pt>
                <c:pt idx="20">
                  <c:v>18.33499999999999</c:v>
                </c:pt>
                <c:pt idx="21">
                  <c:v>18.361999999999995</c:v>
                </c:pt>
                <c:pt idx="22">
                  <c:v>18.393000000000022</c:v>
                </c:pt>
                <c:pt idx="23">
                  <c:v>18.425000000000018</c:v>
                </c:pt>
                <c:pt idx="24" formatCode="#,##0.00">
                  <c:v>18.458999999999957</c:v>
                </c:pt>
                <c:pt idx="25">
                  <c:v>18.493999999999968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40.184999999999903</c:v>
                </c:pt>
                <c:pt idx="1">
                  <c:v>39.194000000000067</c:v>
                </c:pt>
                <c:pt idx="2">
                  <c:v>41.286999999999956</c:v>
                </c:pt>
                <c:pt idx="3">
                  <c:v>39.067999999999984</c:v>
                </c:pt>
                <c:pt idx="4">
                  <c:v>39.455999999999996</c:v>
                </c:pt>
                <c:pt idx="5">
                  <c:v>40.337000000000018</c:v>
                </c:pt>
                <c:pt idx="6">
                  <c:v>38.816999999999965</c:v>
                </c:pt>
                <c:pt idx="7">
                  <c:v>39.450000000000109</c:v>
                </c:pt>
                <c:pt idx="8">
                  <c:v>41.94299999999982</c:v>
                </c:pt>
                <c:pt idx="9">
                  <c:v>43.924000000000028</c:v>
                </c:pt>
                <c:pt idx="10">
                  <c:v>42.643000000000072</c:v>
                </c:pt>
                <c:pt idx="11">
                  <c:v>42.859999999999978</c:v>
                </c:pt>
                <c:pt idx="12">
                  <c:v>42.91099999999993</c:v>
                </c:pt>
                <c:pt idx="13">
                  <c:v>42.89100000000002</c:v>
                </c:pt>
                <c:pt idx="14">
                  <c:v>42.940999999999946</c:v>
                </c:pt>
                <c:pt idx="15">
                  <c:v>43.028000000000105</c:v>
                </c:pt>
                <c:pt idx="16">
                  <c:v>43.082000000000008</c:v>
                </c:pt>
                <c:pt idx="17">
                  <c:v>43.130000000000017</c:v>
                </c:pt>
                <c:pt idx="18">
                  <c:v>43.174000000000142</c:v>
                </c:pt>
                <c:pt idx="19">
                  <c:v>43.21799999999994</c:v>
                </c:pt>
                <c:pt idx="20">
                  <c:v>43.272000000000055</c:v>
                </c:pt>
                <c:pt idx="21">
                  <c:v>43.332999999999828</c:v>
                </c:pt>
                <c:pt idx="22">
                  <c:v>43.394999999999989</c:v>
                </c:pt>
                <c:pt idx="23">
                  <c:v>43.476999999999975</c:v>
                </c:pt>
                <c:pt idx="24" formatCode="#,##0.00">
                  <c:v>43.555999999999997</c:v>
                </c:pt>
                <c:pt idx="25">
                  <c:v>43.637000000000015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12.534999999999989</c:v>
                </c:pt>
                <c:pt idx="1">
                  <c:v>11.817000000000007</c:v>
                </c:pt>
                <c:pt idx="2">
                  <c:v>13.275000000000029</c:v>
                </c:pt>
                <c:pt idx="3">
                  <c:v>12.068000000000005</c:v>
                </c:pt>
                <c:pt idx="4">
                  <c:v>13.002999999999993</c:v>
                </c:pt>
                <c:pt idx="5">
                  <c:v>12.731999999999992</c:v>
                </c:pt>
                <c:pt idx="6">
                  <c:v>14.220000000000006</c:v>
                </c:pt>
                <c:pt idx="7">
                  <c:v>12.923999999999969</c:v>
                </c:pt>
                <c:pt idx="8">
                  <c:v>12.782000000000014</c:v>
                </c:pt>
                <c:pt idx="9">
                  <c:v>14.041</c:v>
                </c:pt>
                <c:pt idx="10">
                  <c:v>13.843</c:v>
                </c:pt>
                <c:pt idx="11">
                  <c:v>14.350999999999997</c:v>
                </c:pt>
                <c:pt idx="12">
                  <c:v>14.393000000000004</c:v>
                </c:pt>
                <c:pt idx="13">
                  <c:v>14.415000000000003</c:v>
                </c:pt>
                <c:pt idx="14">
                  <c:v>14.470999999999995</c:v>
                </c:pt>
                <c:pt idx="15">
                  <c:v>14.511999999999977</c:v>
                </c:pt>
                <c:pt idx="16">
                  <c:v>14.532999999999955</c:v>
                </c:pt>
                <c:pt idx="17">
                  <c:v>14.555</c:v>
                </c:pt>
                <c:pt idx="18">
                  <c:v>14.574000000000002</c:v>
                </c:pt>
                <c:pt idx="19">
                  <c:v>14.595999999999995</c:v>
                </c:pt>
                <c:pt idx="20">
                  <c:v>14.619999999999951</c:v>
                </c:pt>
                <c:pt idx="21">
                  <c:v>14.639999999999926</c:v>
                </c:pt>
                <c:pt idx="22">
                  <c:v>14.658999999999981</c:v>
                </c:pt>
                <c:pt idx="23">
                  <c:v>14.676000000000013</c:v>
                </c:pt>
                <c:pt idx="24" formatCode="#,##0.00">
                  <c:v>14.691999999999984</c:v>
                </c:pt>
                <c:pt idx="25">
                  <c:v>14.707000000000026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21.486999999999991</c:v>
                </c:pt>
                <c:pt idx="1">
                  <c:v>26.047000000000061</c:v>
                </c:pt>
                <c:pt idx="2">
                  <c:v>25.437999999999963</c:v>
                </c:pt>
                <c:pt idx="3">
                  <c:v>24.859000000000055</c:v>
                </c:pt>
                <c:pt idx="4">
                  <c:v>27.835000000000019</c:v>
                </c:pt>
                <c:pt idx="5">
                  <c:v>28.450999999999976</c:v>
                </c:pt>
                <c:pt idx="6">
                  <c:v>32.626000000000005</c:v>
                </c:pt>
                <c:pt idx="7">
                  <c:v>27.399000000000026</c:v>
                </c:pt>
                <c:pt idx="8">
                  <c:v>27.978999999999978</c:v>
                </c:pt>
                <c:pt idx="9">
                  <c:v>28.544999999999987</c:v>
                </c:pt>
                <c:pt idx="10">
                  <c:v>28.340000000000025</c:v>
                </c:pt>
                <c:pt idx="11">
                  <c:v>27.47599999999996</c:v>
                </c:pt>
                <c:pt idx="12">
                  <c:v>28.473000000000081</c:v>
                </c:pt>
                <c:pt idx="13">
                  <c:v>29.286000000000026</c:v>
                </c:pt>
                <c:pt idx="14">
                  <c:v>30.092000000000063</c:v>
                </c:pt>
                <c:pt idx="15">
                  <c:v>30.682999999999964</c:v>
                </c:pt>
                <c:pt idx="16">
                  <c:v>31.194999999999968</c:v>
                </c:pt>
                <c:pt idx="17">
                  <c:v>31.666000000000007</c:v>
                </c:pt>
                <c:pt idx="18">
                  <c:v>32.113</c:v>
                </c:pt>
                <c:pt idx="19">
                  <c:v>32.538000000000025</c:v>
                </c:pt>
                <c:pt idx="20">
                  <c:v>32.962000000000032</c:v>
                </c:pt>
                <c:pt idx="21">
                  <c:v>33.36399999999999</c:v>
                </c:pt>
                <c:pt idx="22">
                  <c:v>33.753000000000007</c:v>
                </c:pt>
                <c:pt idx="23">
                  <c:v>34.126000000000076</c:v>
                </c:pt>
                <c:pt idx="24" formatCode="#,##0.00">
                  <c:v>34.484999999999893</c:v>
                </c:pt>
                <c:pt idx="25">
                  <c:v>34.829999999999991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2.378000000000001</c:v>
                </c:pt>
                <c:pt idx="1">
                  <c:v>1.9620000000000022</c:v>
                </c:pt>
                <c:pt idx="2">
                  <c:v>2.0410000000000017</c:v>
                </c:pt>
                <c:pt idx="3">
                  <c:v>1.4159999999999966</c:v>
                </c:pt>
                <c:pt idx="4">
                  <c:v>1.7550000000000006</c:v>
                </c:pt>
                <c:pt idx="5">
                  <c:v>1.5330000000000006</c:v>
                </c:pt>
                <c:pt idx="6">
                  <c:v>1.6630000000000034</c:v>
                </c:pt>
                <c:pt idx="7">
                  <c:v>1.5300000000000007</c:v>
                </c:pt>
                <c:pt idx="8">
                  <c:v>1.7119999999999993</c:v>
                </c:pt>
                <c:pt idx="9">
                  <c:v>2.0409999999999995</c:v>
                </c:pt>
                <c:pt idx="10">
                  <c:v>1.6810000000000007</c:v>
                </c:pt>
                <c:pt idx="11">
                  <c:v>1.6660000000000008</c:v>
                </c:pt>
                <c:pt idx="12">
                  <c:v>1.664000000000003</c:v>
                </c:pt>
                <c:pt idx="13">
                  <c:v>1.6600000000000004</c:v>
                </c:pt>
                <c:pt idx="14">
                  <c:v>1.6599999999999981</c:v>
                </c:pt>
                <c:pt idx="15">
                  <c:v>1.6670000000000014</c:v>
                </c:pt>
                <c:pt idx="16">
                  <c:v>1.671999999999997</c:v>
                </c:pt>
                <c:pt idx="17">
                  <c:v>1.6759999999999979</c:v>
                </c:pt>
                <c:pt idx="18">
                  <c:v>1.6809999999999998</c:v>
                </c:pt>
                <c:pt idx="19">
                  <c:v>1.6860000000000019</c:v>
                </c:pt>
                <c:pt idx="20">
                  <c:v>1.6899999999999962</c:v>
                </c:pt>
                <c:pt idx="21">
                  <c:v>1.6940000000000011</c:v>
                </c:pt>
                <c:pt idx="22">
                  <c:v>1.6990000000000041</c:v>
                </c:pt>
                <c:pt idx="23">
                  <c:v>1.7029999999999994</c:v>
                </c:pt>
                <c:pt idx="24" formatCode="#,##0.00">
                  <c:v>1.708000000000002</c:v>
                </c:pt>
                <c:pt idx="25">
                  <c:v>1.7119999999999995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2.0159999999999991</c:v>
                </c:pt>
                <c:pt idx="1">
                  <c:v>2.2569999999999966</c:v>
                </c:pt>
                <c:pt idx="2">
                  <c:v>2.0630000000000006</c:v>
                </c:pt>
                <c:pt idx="3">
                  <c:v>2.1740000000000053</c:v>
                </c:pt>
                <c:pt idx="4">
                  <c:v>2.2149999999999972</c:v>
                </c:pt>
                <c:pt idx="5">
                  <c:v>2.5000000000000067</c:v>
                </c:pt>
                <c:pt idx="6">
                  <c:v>2.1230000000000073</c:v>
                </c:pt>
                <c:pt idx="7">
                  <c:v>2.5170000000000021</c:v>
                </c:pt>
                <c:pt idx="8">
                  <c:v>2.399999999999999</c:v>
                </c:pt>
                <c:pt idx="9">
                  <c:v>1.9900000000000009</c:v>
                </c:pt>
                <c:pt idx="10">
                  <c:v>1.6880000000000022</c:v>
                </c:pt>
                <c:pt idx="11">
                  <c:v>1.7379999999999989</c:v>
                </c:pt>
                <c:pt idx="12">
                  <c:v>1.7579999999999976</c:v>
                </c:pt>
                <c:pt idx="13">
                  <c:v>1.7969999999999993</c:v>
                </c:pt>
                <c:pt idx="14">
                  <c:v>1.8279999999999956</c:v>
                </c:pt>
                <c:pt idx="15">
                  <c:v>1.8540000000000016</c:v>
                </c:pt>
                <c:pt idx="16">
                  <c:v>1.8779999999999994</c:v>
                </c:pt>
                <c:pt idx="17">
                  <c:v>1.8989999999999996</c:v>
                </c:pt>
                <c:pt idx="18">
                  <c:v>1.918999999999994</c:v>
                </c:pt>
                <c:pt idx="19">
                  <c:v>1.9379999999999951</c:v>
                </c:pt>
                <c:pt idx="20">
                  <c:v>1.9589999999999979</c:v>
                </c:pt>
                <c:pt idx="21">
                  <c:v>1.9799999999999933</c:v>
                </c:pt>
                <c:pt idx="22">
                  <c:v>1.9999999999999949</c:v>
                </c:pt>
                <c:pt idx="23">
                  <c:v>2.0190000000000032</c:v>
                </c:pt>
                <c:pt idx="24" formatCode="#,##0.00">
                  <c:v>2.0369999999999941</c:v>
                </c:pt>
                <c:pt idx="25">
                  <c:v>2.0549999999999957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2.8129999999999935</c:v>
                </c:pt>
                <c:pt idx="1">
                  <c:v>2.9010000000000016</c:v>
                </c:pt>
                <c:pt idx="2">
                  <c:v>2.9699999999999975</c:v>
                </c:pt>
                <c:pt idx="3">
                  <c:v>2.8780000000000001</c:v>
                </c:pt>
                <c:pt idx="4">
                  <c:v>2.6930000000000032</c:v>
                </c:pt>
                <c:pt idx="5">
                  <c:v>2.4960000000000031</c:v>
                </c:pt>
                <c:pt idx="6">
                  <c:v>3.2320000000000046</c:v>
                </c:pt>
                <c:pt idx="7">
                  <c:v>2.6609999999999965</c:v>
                </c:pt>
                <c:pt idx="8">
                  <c:v>2.5809999999999969</c:v>
                </c:pt>
                <c:pt idx="9">
                  <c:v>2.8610000000000007</c:v>
                </c:pt>
                <c:pt idx="10">
                  <c:v>2.7710000000000008</c:v>
                </c:pt>
                <c:pt idx="11">
                  <c:v>2.8049999999999944</c:v>
                </c:pt>
                <c:pt idx="12">
                  <c:v>2.8000000000000012</c:v>
                </c:pt>
                <c:pt idx="13">
                  <c:v>2.7940000000000076</c:v>
                </c:pt>
                <c:pt idx="14">
                  <c:v>2.7849999999999935</c:v>
                </c:pt>
                <c:pt idx="15">
                  <c:v>2.7790000000000039</c:v>
                </c:pt>
                <c:pt idx="16">
                  <c:v>2.7749999999999999</c:v>
                </c:pt>
                <c:pt idx="17">
                  <c:v>2.77</c:v>
                </c:pt>
                <c:pt idx="18">
                  <c:v>2.765999999999996</c:v>
                </c:pt>
                <c:pt idx="19">
                  <c:v>2.7610000000000081</c:v>
                </c:pt>
                <c:pt idx="20">
                  <c:v>2.757000000000001</c:v>
                </c:pt>
                <c:pt idx="21">
                  <c:v>2.7509999999999972</c:v>
                </c:pt>
                <c:pt idx="22">
                  <c:v>2.7459999999999982</c:v>
                </c:pt>
                <c:pt idx="23">
                  <c:v>2.7399999999999949</c:v>
                </c:pt>
                <c:pt idx="24" formatCode="#,##0.00">
                  <c:v>2.7349999999999981</c:v>
                </c:pt>
                <c:pt idx="25">
                  <c:v>2.7289999999999974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2.9570000000000043</c:v>
                </c:pt>
                <c:pt idx="1">
                  <c:v>3.2999999999999994</c:v>
                </c:pt>
                <c:pt idx="2">
                  <c:v>2.8359999999999999</c:v>
                </c:pt>
                <c:pt idx="3">
                  <c:v>4.011000000000009</c:v>
                </c:pt>
                <c:pt idx="4">
                  <c:v>4.0440000000000005</c:v>
                </c:pt>
                <c:pt idx="5">
                  <c:v>4.2390000000000052</c:v>
                </c:pt>
                <c:pt idx="6">
                  <c:v>3.8810000000000011</c:v>
                </c:pt>
                <c:pt idx="7">
                  <c:v>3.6229999999999967</c:v>
                </c:pt>
                <c:pt idx="8">
                  <c:v>2.7530000000000028</c:v>
                </c:pt>
                <c:pt idx="9">
                  <c:v>3.2509999999999977</c:v>
                </c:pt>
                <c:pt idx="10">
                  <c:v>3.2339999999999978</c:v>
                </c:pt>
                <c:pt idx="11">
                  <c:v>3.2379999999999916</c:v>
                </c:pt>
                <c:pt idx="12">
                  <c:v>3.2329999999999979</c:v>
                </c:pt>
                <c:pt idx="13">
                  <c:v>3.2409999999999966</c:v>
                </c:pt>
                <c:pt idx="14">
                  <c:v>3.2640000000000078</c:v>
                </c:pt>
                <c:pt idx="15">
                  <c:v>3.2859999999999929</c:v>
                </c:pt>
                <c:pt idx="16">
                  <c:v>3.3109999999999982</c:v>
                </c:pt>
                <c:pt idx="17">
                  <c:v>3.338999999999996</c:v>
                </c:pt>
                <c:pt idx="18">
                  <c:v>3.367999999999999</c:v>
                </c:pt>
                <c:pt idx="19">
                  <c:v>3.3979999999999984</c:v>
                </c:pt>
                <c:pt idx="20">
                  <c:v>3.4269999999999996</c:v>
                </c:pt>
                <c:pt idx="21">
                  <c:v>3.4559999999999951</c:v>
                </c:pt>
                <c:pt idx="22">
                  <c:v>3.4850000000000021</c:v>
                </c:pt>
                <c:pt idx="23">
                  <c:v>3.5140000000000016</c:v>
                </c:pt>
                <c:pt idx="24" formatCode="#,##0.00">
                  <c:v>3.5429999999999988</c:v>
                </c:pt>
                <c:pt idx="25">
                  <c:v>3.5700000000000069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14.877999999999991</c:v>
                </c:pt>
                <c:pt idx="1">
                  <c:v>13.825999999999976</c:v>
                </c:pt>
                <c:pt idx="2">
                  <c:v>15.322999999999967</c:v>
                </c:pt>
                <c:pt idx="3">
                  <c:v>15.448999999999986</c:v>
                </c:pt>
                <c:pt idx="4">
                  <c:v>16.390999999999938</c:v>
                </c:pt>
                <c:pt idx="5">
                  <c:v>15.939999999999982</c:v>
                </c:pt>
                <c:pt idx="6">
                  <c:v>16.37899999999998</c:v>
                </c:pt>
                <c:pt idx="7">
                  <c:v>14.652000000000028</c:v>
                </c:pt>
                <c:pt idx="8">
                  <c:v>14.358999999999995</c:v>
                </c:pt>
                <c:pt idx="9">
                  <c:v>17.101000000000042</c:v>
                </c:pt>
                <c:pt idx="10">
                  <c:v>18.437999999999988</c:v>
                </c:pt>
                <c:pt idx="11">
                  <c:v>18.746999999999936</c:v>
                </c:pt>
                <c:pt idx="12">
                  <c:v>18.831999999999983</c:v>
                </c:pt>
                <c:pt idx="13">
                  <c:v>18.956000000000046</c:v>
                </c:pt>
                <c:pt idx="14">
                  <c:v>19.083000000000027</c:v>
                </c:pt>
                <c:pt idx="15">
                  <c:v>19.187000000000005</c:v>
                </c:pt>
                <c:pt idx="16">
                  <c:v>19.27799999999996</c:v>
                </c:pt>
                <c:pt idx="17">
                  <c:v>19.378000000000021</c:v>
                </c:pt>
                <c:pt idx="18">
                  <c:v>19.486999999999938</c:v>
                </c:pt>
                <c:pt idx="19">
                  <c:v>19.606999999999996</c:v>
                </c:pt>
                <c:pt idx="20">
                  <c:v>19.707000000000011</c:v>
                </c:pt>
                <c:pt idx="21">
                  <c:v>19.808000000000035</c:v>
                </c:pt>
                <c:pt idx="22">
                  <c:v>19.910999999999948</c:v>
                </c:pt>
                <c:pt idx="23">
                  <c:v>20.013000000000019</c:v>
                </c:pt>
                <c:pt idx="24" formatCode="#,##0.00">
                  <c:v>20.116000000000017</c:v>
                </c:pt>
                <c:pt idx="25">
                  <c:v>20.218999999999991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12.48199999999998</c:v>
                </c:pt>
                <c:pt idx="1">
                  <c:v>11.408999999999967</c:v>
                </c:pt>
                <c:pt idx="2">
                  <c:v>13.872999999999996</c:v>
                </c:pt>
                <c:pt idx="3">
                  <c:v>13.270000000000007</c:v>
                </c:pt>
                <c:pt idx="4">
                  <c:v>13.50000000000002</c:v>
                </c:pt>
                <c:pt idx="5">
                  <c:v>12.885000000000019</c:v>
                </c:pt>
                <c:pt idx="6">
                  <c:v>13.654000000000018</c:v>
                </c:pt>
                <c:pt idx="7">
                  <c:v>13.926000000000013</c:v>
                </c:pt>
                <c:pt idx="8">
                  <c:v>15.060999999999995</c:v>
                </c:pt>
                <c:pt idx="9">
                  <c:v>15.368999999999989</c:v>
                </c:pt>
                <c:pt idx="10">
                  <c:v>13.634000000000018</c:v>
                </c:pt>
                <c:pt idx="11">
                  <c:v>13.814000000000021</c:v>
                </c:pt>
                <c:pt idx="12">
                  <c:v>14.031000000000001</c:v>
                </c:pt>
                <c:pt idx="13">
                  <c:v>14.122999999999982</c:v>
                </c:pt>
                <c:pt idx="14">
                  <c:v>14.230000000000022</c:v>
                </c:pt>
                <c:pt idx="15">
                  <c:v>14.31600000000001</c:v>
                </c:pt>
                <c:pt idx="16">
                  <c:v>14.413000000000034</c:v>
                </c:pt>
                <c:pt idx="17">
                  <c:v>14.508000000000022</c:v>
                </c:pt>
                <c:pt idx="18">
                  <c:v>14.602000000000029</c:v>
                </c:pt>
                <c:pt idx="19">
                  <c:v>14.695999999999973</c:v>
                </c:pt>
                <c:pt idx="20">
                  <c:v>14.792999999999978</c:v>
                </c:pt>
                <c:pt idx="21">
                  <c:v>14.887000000000009</c:v>
                </c:pt>
                <c:pt idx="22">
                  <c:v>14.979999999999968</c:v>
                </c:pt>
                <c:pt idx="23">
                  <c:v>15.073999999999995</c:v>
                </c:pt>
                <c:pt idx="24" formatCode="#,##0.00">
                  <c:v>15.167999999999974</c:v>
                </c:pt>
                <c:pt idx="25">
                  <c:v>15.26199999999999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7.1020000000000136</c:v>
                </c:pt>
                <c:pt idx="1">
                  <c:v>5.93799999999999</c:v>
                </c:pt>
                <c:pt idx="2">
                  <c:v>6.9289999999999967</c:v>
                </c:pt>
                <c:pt idx="3">
                  <c:v>6.9089999999999918</c:v>
                </c:pt>
                <c:pt idx="4">
                  <c:v>6.6050000000000031</c:v>
                </c:pt>
                <c:pt idx="5">
                  <c:v>7.0270000000000028</c:v>
                </c:pt>
                <c:pt idx="6">
                  <c:v>5.6999999999999877</c:v>
                </c:pt>
                <c:pt idx="7">
                  <c:v>7.0769999999999875</c:v>
                </c:pt>
                <c:pt idx="8">
                  <c:v>7.9619999999999918</c:v>
                </c:pt>
                <c:pt idx="9">
                  <c:v>8.07899999999999</c:v>
                </c:pt>
                <c:pt idx="10">
                  <c:v>7.1999999999999948</c:v>
                </c:pt>
                <c:pt idx="11">
                  <c:v>6.9740000000000268</c:v>
                </c:pt>
                <c:pt idx="12">
                  <c:v>6.2140000000000102</c:v>
                </c:pt>
                <c:pt idx="13">
                  <c:v>6.0019999999999794</c:v>
                </c:pt>
                <c:pt idx="14">
                  <c:v>6.052000000000004</c:v>
                </c:pt>
                <c:pt idx="15">
                  <c:v>6.0780000000000056</c:v>
                </c:pt>
                <c:pt idx="16">
                  <c:v>6.1080000000000112</c:v>
                </c:pt>
                <c:pt idx="17">
                  <c:v>6.1399999999999881</c:v>
                </c:pt>
                <c:pt idx="18">
                  <c:v>6.16100000000002</c:v>
                </c:pt>
                <c:pt idx="19">
                  <c:v>6.1780000000000035</c:v>
                </c:pt>
                <c:pt idx="20">
                  <c:v>6.1989999999999972</c:v>
                </c:pt>
                <c:pt idx="21">
                  <c:v>6.2239999999999922</c:v>
                </c:pt>
                <c:pt idx="22">
                  <c:v>6.2520000000000051</c:v>
                </c:pt>
                <c:pt idx="23">
                  <c:v>6.2790000000000017</c:v>
                </c:pt>
                <c:pt idx="24" formatCode="#,##0.00">
                  <c:v>6.3060000000000036</c:v>
                </c:pt>
                <c:pt idx="25">
                  <c:v>6.3319999999999945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7.4210000000000038</c:v>
                </c:pt>
                <c:pt idx="1">
                  <c:v>8.1839999999999886</c:v>
                </c:pt>
                <c:pt idx="2">
                  <c:v>8.5949999999999918</c:v>
                </c:pt>
                <c:pt idx="3">
                  <c:v>7.277000000000001</c:v>
                </c:pt>
                <c:pt idx="4">
                  <c:v>9.5229999999999873</c:v>
                </c:pt>
                <c:pt idx="5">
                  <c:v>8.3679999999999986</c:v>
                </c:pt>
                <c:pt idx="6">
                  <c:v>6.7609999999999904</c:v>
                </c:pt>
                <c:pt idx="7">
                  <c:v>7.2589999999999835</c:v>
                </c:pt>
                <c:pt idx="8">
                  <c:v>7.7019999999999902</c:v>
                </c:pt>
                <c:pt idx="9">
                  <c:v>8.2490000000000041</c:v>
                </c:pt>
                <c:pt idx="10">
                  <c:v>7.6749999999999963</c:v>
                </c:pt>
                <c:pt idx="11">
                  <c:v>7.5460000000000065</c:v>
                </c:pt>
                <c:pt idx="12">
                  <c:v>7.4570000000000043</c:v>
                </c:pt>
                <c:pt idx="13">
                  <c:v>7.4639999999999933</c:v>
                </c:pt>
                <c:pt idx="14">
                  <c:v>7.4789999999999965</c:v>
                </c:pt>
                <c:pt idx="15">
                  <c:v>7.470999999999993</c:v>
                </c:pt>
                <c:pt idx="16">
                  <c:v>7.4579999999999842</c:v>
                </c:pt>
                <c:pt idx="17">
                  <c:v>7.4459999999999908</c:v>
                </c:pt>
                <c:pt idx="18">
                  <c:v>7.4379999999999944</c:v>
                </c:pt>
                <c:pt idx="19">
                  <c:v>7.4330000000000194</c:v>
                </c:pt>
                <c:pt idx="20">
                  <c:v>7.4330000000000238</c:v>
                </c:pt>
                <c:pt idx="21">
                  <c:v>7.4369999999999958</c:v>
                </c:pt>
                <c:pt idx="22">
                  <c:v>7.4419999999999931</c:v>
                </c:pt>
                <c:pt idx="23">
                  <c:v>7.4500000000000126</c:v>
                </c:pt>
                <c:pt idx="24" formatCode="#,##0.00">
                  <c:v>7.4600000000000186</c:v>
                </c:pt>
                <c:pt idx="25">
                  <c:v>7.4710000000000036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11.983000000000006</c:v>
                </c:pt>
                <c:pt idx="1">
                  <c:v>11.478999999999999</c:v>
                </c:pt>
                <c:pt idx="2">
                  <c:v>11.129999999999988</c:v>
                </c:pt>
                <c:pt idx="3">
                  <c:v>11.533000000000031</c:v>
                </c:pt>
                <c:pt idx="4">
                  <c:v>10.024999999999995</c:v>
                </c:pt>
                <c:pt idx="5">
                  <c:v>10.52699999999999</c:v>
                </c:pt>
                <c:pt idx="6">
                  <c:v>10.033000000000001</c:v>
                </c:pt>
                <c:pt idx="7">
                  <c:v>9.890999999999984</c:v>
                </c:pt>
                <c:pt idx="8">
                  <c:v>9.4370000000000029</c:v>
                </c:pt>
                <c:pt idx="9">
                  <c:v>10.377000000000001</c:v>
                </c:pt>
                <c:pt idx="10">
                  <c:v>10.752000000000013</c:v>
                </c:pt>
                <c:pt idx="11">
                  <c:v>10.647999999999982</c:v>
                </c:pt>
                <c:pt idx="12">
                  <c:v>10.565999999999987</c:v>
                </c:pt>
                <c:pt idx="13">
                  <c:v>10.548999999999989</c:v>
                </c:pt>
                <c:pt idx="14">
                  <c:v>10.516000000000041</c:v>
                </c:pt>
                <c:pt idx="15">
                  <c:v>10.54200000000001</c:v>
                </c:pt>
                <c:pt idx="16">
                  <c:v>10.562999999999994</c:v>
                </c:pt>
                <c:pt idx="17">
                  <c:v>10.584000000000003</c:v>
                </c:pt>
                <c:pt idx="18">
                  <c:v>10.603999999999999</c:v>
                </c:pt>
                <c:pt idx="19">
                  <c:v>10.624000000000001</c:v>
                </c:pt>
                <c:pt idx="20">
                  <c:v>10.643999999999989</c:v>
                </c:pt>
                <c:pt idx="21">
                  <c:v>10.663000000000018</c:v>
                </c:pt>
                <c:pt idx="22">
                  <c:v>10.680999999999992</c:v>
                </c:pt>
                <c:pt idx="23">
                  <c:v>10.699999999999994</c:v>
                </c:pt>
                <c:pt idx="24" formatCode="#,##0.00">
                  <c:v>10.717999999999986</c:v>
                </c:pt>
                <c:pt idx="25">
                  <c:v>10.735999999999999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21.87</c:v>
                </c:pt>
                <c:pt idx="1">
                  <c:v>18.642999999999962</c:v>
                </c:pt>
                <c:pt idx="2">
                  <c:v>16.666999999999955</c:v>
                </c:pt>
                <c:pt idx="3">
                  <c:v>21.225999999999978</c:v>
                </c:pt>
                <c:pt idx="4">
                  <c:v>21.595999999999982</c:v>
                </c:pt>
                <c:pt idx="5">
                  <c:v>21.326000000000054</c:v>
                </c:pt>
                <c:pt idx="6">
                  <c:v>21.453999999999972</c:v>
                </c:pt>
                <c:pt idx="7">
                  <c:v>20.324999999999982</c:v>
                </c:pt>
                <c:pt idx="8">
                  <c:v>20.610999999999962</c:v>
                </c:pt>
                <c:pt idx="9">
                  <c:v>17.727</c:v>
                </c:pt>
                <c:pt idx="10">
                  <c:v>18.214999999999989</c:v>
                </c:pt>
                <c:pt idx="11">
                  <c:v>18.592000000000031</c:v>
                </c:pt>
                <c:pt idx="12">
                  <c:v>18.972999999999963</c:v>
                </c:pt>
                <c:pt idx="13">
                  <c:v>19.198999999999987</c:v>
                </c:pt>
                <c:pt idx="14">
                  <c:v>19.417999999999992</c:v>
                </c:pt>
                <c:pt idx="15">
                  <c:v>19.602</c:v>
                </c:pt>
                <c:pt idx="16">
                  <c:v>19.738000000000039</c:v>
                </c:pt>
                <c:pt idx="17">
                  <c:v>19.882000000000001</c:v>
                </c:pt>
                <c:pt idx="18">
                  <c:v>20.032000000000021</c:v>
                </c:pt>
                <c:pt idx="19">
                  <c:v>20.191000000000027</c:v>
                </c:pt>
                <c:pt idx="20">
                  <c:v>20.375999999999991</c:v>
                </c:pt>
                <c:pt idx="21">
                  <c:v>20.560999999999964</c:v>
                </c:pt>
                <c:pt idx="22">
                  <c:v>20.749999999999996</c:v>
                </c:pt>
                <c:pt idx="23">
                  <c:v>20.942000000000014</c:v>
                </c:pt>
                <c:pt idx="24" formatCode="#,##0.00">
                  <c:v>21.136000000000021</c:v>
                </c:pt>
                <c:pt idx="25">
                  <c:v>21.334000000000017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32.929000000000094</c:v>
                </c:pt>
                <c:pt idx="1">
                  <c:v>33.670999999999943</c:v>
                </c:pt>
                <c:pt idx="2">
                  <c:v>34.498000000000062</c:v>
                </c:pt>
                <c:pt idx="3">
                  <c:v>34.509999999999955</c:v>
                </c:pt>
                <c:pt idx="4">
                  <c:v>36.082000000000043</c:v>
                </c:pt>
                <c:pt idx="5">
                  <c:v>35.56500000000004</c:v>
                </c:pt>
                <c:pt idx="6">
                  <c:v>32.963000000000044</c:v>
                </c:pt>
                <c:pt idx="7">
                  <c:v>33.86099999999999</c:v>
                </c:pt>
                <c:pt idx="8">
                  <c:v>34.206999999999979</c:v>
                </c:pt>
                <c:pt idx="9">
                  <c:v>34.531999999999996</c:v>
                </c:pt>
                <c:pt idx="10">
                  <c:v>34.843000000000039</c:v>
                </c:pt>
                <c:pt idx="11">
                  <c:v>35.527999999999977</c:v>
                </c:pt>
                <c:pt idx="12">
                  <c:v>36.119999999999997</c:v>
                </c:pt>
                <c:pt idx="13">
                  <c:v>36.657999999999952</c:v>
                </c:pt>
                <c:pt idx="14">
                  <c:v>37.239999999999974</c:v>
                </c:pt>
                <c:pt idx="15">
                  <c:v>37.703999999999972</c:v>
                </c:pt>
                <c:pt idx="16">
                  <c:v>38.091000000000015</c:v>
                </c:pt>
                <c:pt idx="17">
                  <c:v>38.458000000000105</c:v>
                </c:pt>
                <c:pt idx="18">
                  <c:v>38.819000000000017</c:v>
                </c:pt>
                <c:pt idx="19">
                  <c:v>39.180000000000021</c:v>
                </c:pt>
                <c:pt idx="20">
                  <c:v>39.540999999999968</c:v>
                </c:pt>
                <c:pt idx="21">
                  <c:v>39.901000000000103</c:v>
                </c:pt>
                <c:pt idx="22">
                  <c:v>40.260999999999946</c:v>
                </c:pt>
                <c:pt idx="23">
                  <c:v>40.625999999999962</c:v>
                </c:pt>
                <c:pt idx="24" formatCode="#,##0.00">
                  <c:v>40.997000000000035</c:v>
                </c:pt>
                <c:pt idx="25">
                  <c:v>41.373000000000133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7.9189999999999969</c:v>
                </c:pt>
                <c:pt idx="1">
                  <c:v>7.4400000000000022</c:v>
                </c:pt>
                <c:pt idx="2">
                  <c:v>7.7209999999999983</c:v>
                </c:pt>
                <c:pt idx="3">
                  <c:v>7.844000000000003</c:v>
                </c:pt>
                <c:pt idx="4">
                  <c:v>7.8929999999999776</c:v>
                </c:pt>
                <c:pt idx="5">
                  <c:v>6.4030000000000094</c:v>
                </c:pt>
                <c:pt idx="6">
                  <c:v>7.1149999999999975</c:v>
                </c:pt>
                <c:pt idx="7">
                  <c:v>6.8739999999999952</c:v>
                </c:pt>
                <c:pt idx="8">
                  <c:v>6.5729999999999968</c:v>
                </c:pt>
                <c:pt idx="9">
                  <c:v>7.3000000000000025</c:v>
                </c:pt>
                <c:pt idx="10">
                  <c:v>7.0210000000000008</c:v>
                </c:pt>
                <c:pt idx="11">
                  <c:v>6.9629999999999903</c:v>
                </c:pt>
                <c:pt idx="12">
                  <c:v>6.950000000000002</c:v>
                </c:pt>
                <c:pt idx="13">
                  <c:v>6.9579999999999931</c:v>
                </c:pt>
                <c:pt idx="14">
                  <c:v>6.9990000000000006</c:v>
                </c:pt>
                <c:pt idx="15">
                  <c:v>7.0049999999999901</c:v>
                </c:pt>
                <c:pt idx="16">
                  <c:v>7.0090000000000057</c:v>
                </c:pt>
                <c:pt idx="17">
                  <c:v>7.0050000000000008</c:v>
                </c:pt>
                <c:pt idx="18">
                  <c:v>6.9980000000000038</c:v>
                </c:pt>
                <c:pt idx="19">
                  <c:v>6.9879999999999951</c:v>
                </c:pt>
                <c:pt idx="20">
                  <c:v>6.980999999999991</c:v>
                </c:pt>
                <c:pt idx="21">
                  <c:v>6.9729999999999981</c:v>
                </c:pt>
                <c:pt idx="22">
                  <c:v>6.9639999999999986</c:v>
                </c:pt>
                <c:pt idx="23">
                  <c:v>6.9569999999999936</c:v>
                </c:pt>
                <c:pt idx="24">
                  <c:v>6.9489999999999936</c:v>
                </c:pt>
                <c:pt idx="25">
                  <c:v>6.9410000000000034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37.212000000000053</c:v>
                </c:pt>
                <c:pt idx="1">
                  <c:v>36.128999999999948</c:v>
                </c:pt>
                <c:pt idx="2">
                  <c:v>37.473000000000056</c:v>
                </c:pt>
                <c:pt idx="3">
                  <c:v>37.576999999999906</c:v>
                </c:pt>
                <c:pt idx="4">
                  <c:v>39.031000000000041</c:v>
                </c:pt>
                <c:pt idx="5">
                  <c:v>41.076999999999984</c:v>
                </c:pt>
                <c:pt idx="6">
                  <c:v>39.169000000000018</c:v>
                </c:pt>
                <c:pt idx="7">
                  <c:v>39.115999999999957</c:v>
                </c:pt>
                <c:pt idx="8">
                  <c:v>39.70999999999993</c:v>
                </c:pt>
                <c:pt idx="9">
                  <c:v>41.752999999999936</c:v>
                </c:pt>
                <c:pt idx="10">
                  <c:v>39.056999999999988</c:v>
                </c:pt>
                <c:pt idx="11">
                  <c:v>38.584000000000032</c:v>
                </c:pt>
                <c:pt idx="12">
                  <c:v>38.067999999999884</c:v>
                </c:pt>
                <c:pt idx="13">
                  <c:v>37.672999999999973</c:v>
                </c:pt>
                <c:pt idx="14">
                  <c:v>37.290000000000028</c:v>
                </c:pt>
                <c:pt idx="15">
                  <c:v>36.893000000000058</c:v>
                </c:pt>
                <c:pt idx="16">
                  <c:v>36.580999999999989</c:v>
                </c:pt>
                <c:pt idx="17">
                  <c:v>36.253000000000029</c:v>
                </c:pt>
                <c:pt idx="18">
                  <c:v>35.92600000000008</c:v>
                </c:pt>
                <c:pt idx="19">
                  <c:v>35.606000000000037</c:v>
                </c:pt>
                <c:pt idx="20">
                  <c:v>35.333999999999939</c:v>
                </c:pt>
                <c:pt idx="21">
                  <c:v>35.051999999999992</c:v>
                </c:pt>
                <c:pt idx="22">
                  <c:v>34.777999999999999</c:v>
                </c:pt>
                <c:pt idx="23">
                  <c:v>34.512000000000093</c:v>
                </c:pt>
                <c:pt idx="24">
                  <c:v>34.25400000000009</c:v>
                </c:pt>
                <c:pt idx="25">
                  <c:v>34.026999999999987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19.012999999999963</c:v>
                </c:pt>
                <c:pt idx="1">
                  <c:v>18.172000000000025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18.941000000000003</c:v>
                </c:pt>
                <c:pt idx="5">
                  <c:v>17.280999999999988</c:v>
                </c:pt>
                <c:pt idx="6">
                  <c:v>16.888999999999967</c:v>
                </c:pt>
                <c:pt idx="7">
                  <c:v>17.864000000000019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18.45300000000006</c:v>
                </c:pt>
                <c:pt idx="11">
                  <c:v>18.037000000000006</c:v>
                </c:pt>
                <c:pt idx="12">
                  <c:v>18.052000000000032</c:v>
                </c:pt>
                <c:pt idx="13">
                  <c:v>18.121000000000027</c:v>
                </c:pt>
                <c:pt idx="14">
                  <c:v>18.204000000000001</c:v>
                </c:pt>
                <c:pt idx="15">
                  <c:v>18.264000000000053</c:v>
                </c:pt>
                <c:pt idx="16">
                  <c:v>18.30199999999995</c:v>
                </c:pt>
                <c:pt idx="17">
                  <c:v>18.295000000000016</c:v>
                </c:pt>
                <c:pt idx="18">
                  <c:v>18.309000000000005</c:v>
                </c:pt>
                <c:pt idx="19">
                  <c:v>18.311000000000046</c:v>
                </c:pt>
                <c:pt idx="20">
                  <c:v>18.33499999999999</c:v>
                </c:pt>
                <c:pt idx="21">
                  <c:v>18.361999999999995</c:v>
                </c:pt>
                <c:pt idx="22">
                  <c:v>18.393000000000022</c:v>
                </c:pt>
                <c:pt idx="23">
                  <c:v>18.425000000000018</c:v>
                </c:pt>
                <c:pt idx="24" formatCode="#,##0.00">
                  <c:v>18.458999999999957</c:v>
                </c:pt>
                <c:pt idx="25">
                  <c:v>18.493999999999968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74.20699999999988</c:v>
                </c:pt>
                <c:pt idx="1">
                  <c:v>77.058000000000135</c:v>
                </c:pt>
                <c:pt idx="2">
                  <c:v>79.999999999999943</c:v>
                </c:pt>
                <c:pt idx="3">
                  <c:v>75.995000000000047</c:v>
                </c:pt>
                <c:pt idx="4">
                  <c:v>80.294000000000011</c:v>
                </c:pt>
                <c:pt idx="5">
                  <c:v>81.519999999999982</c:v>
                </c:pt>
                <c:pt idx="6">
                  <c:v>85.662999999999982</c:v>
                </c:pt>
                <c:pt idx="7">
                  <c:v>79.77300000000011</c:v>
                </c:pt>
                <c:pt idx="8">
                  <c:v>82.703999999999809</c:v>
                </c:pt>
                <c:pt idx="9">
                  <c:v>86.510000000000019</c:v>
                </c:pt>
                <c:pt idx="10">
                  <c:v>84.826000000000107</c:v>
                </c:pt>
                <c:pt idx="11">
                  <c:v>84.686999999999941</c:v>
                </c:pt>
                <c:pt idx="12">
                  <c:v>85.777000000000015</c:v>
                </c:pt>
                <c:pt idx="13">
                  <c:v>86.592000000000056</c:v>
                </c:pt>
                <c:pt idx="14">
                  <c:v>87.504000000000005</c:v>
                </c:pt>
                <c:pt idx="15">
                  <c:v>88.223000000000042</c:v>
                </c:pt>
                <c:pt idx="16">
                  <c:v>88.809999999999931</c:v>
                </c:pt>
                <c:pt idx="17">
                  <c:v>89.351000000000028</c:v>
                </c:pt>
                <c:pt idx="18">
                  <c:v>89.861000000000146</c:v>
                </c:pt>
                <c:pt idx="19">
                  <c:v>90.351999999999961</c:v>
                </c:pt>
                <c:pt idx="20">
                  <c:v>90.854000000000042</c:v>
                </c:pt>
                <c:pt idx="21">
                  <c:v>91.336999999999748</c:v>
                </c:pt>
                <c:pt idx="22">
                  <c:v>91.806999999999988</c:v>
                </c:pt>
                <c:pt idx="23">
                  <c:v>92.279000000000067</c:v>
                </c:pt>
                <c:pt idx="24">
                  <c:v>92.732999999999876</c:v>
                </c:pt>
                <c:pt idx="25">
                  <c:v>93.174000000000035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52.046999999999983</c:v>
                </c:pt>
                <c:pt idx="1">
                  <c:v>49.776999999999923</c:v>
                </c:pt>
                <c:pt idx="2">
                  <c:v>54.629999999999953</c:v>
                </c:pt>
                <c:pt idx="3">
                  <c:v>53.384</c:v>
                </c:pt>
                <c:pt idx="4">
                  <c:v>56.725999999999949</c:v>
                </c:pt>
                <c:pt idx="5">
                  <c:v>54.988000000000014</c:v>
                </c:pt>
                <c:pt idx="6">
                  <c:v>53.392999999999994</c:v>
                </c:pt>
                <c:pt idx="7">
                  <c:v>53.245000000000005</c:v>
                </c:pt>
                <c:pt idx="8">
                  <c:v>54.529999999999966</c:v>
                </c:pt>
                <c:pt idx="9">
                  <c:v>58.941000000000024</c:v>
                </c:pt>
                <c:pt idx="10">
                  <c:v>56.321000000000005</c:v>
                </c:pt>
                <c:pt idx="11">
                  <c:v>56.52799999999997</c:v>
                </c:pt>
                <c:pt idx="12">
                  <c:v>55.989000000000004</c:v>
                </c:pt>
                <c:pt idx="13">
                  <c:v>56.037000000000006</c:v>
                </c:pt>
                <c:pt idx="14">
                  <c:v>56.38100000000005</c:v>
                </c:pt>
                <c:pt idx="15">
                  <c:v>56.638000000000005</c:v>
                </c:pt>
                <c:pt idx="16">
                  <c:v>56.892999999999979</c:v>
                </c:pt>
                <c:pt idx="17">
                  <c:v>57.156000000000013</c:v>
                </c:pt>
                <c:pt idx="18">
                  <c:v>57.421999999999969</c:v>
                </c:pt>
                <c:pt idx="19">
                  <c:v>57.696999999999996</c:v>
                </c:pt>
                <c:pt idx="20">
                  <c:v>57.965000000000003</c:v>
                </c:pt>
                <c:pt idx="21">
                  <c:v>58.237000000000016</c:v>
                </c:pt>
                <c:pt idx="22">
                  <c:v>58.514999999999908</c:v>
                </c:pt>
                <c:pt idx="23">
                  <c:v>58.79200000000003</c:v>
                </c:pt>
                <c:pt idx="24">
                  <c:v>59.073000000000008</c:v>
                </c:pt>
                <c:pt idx="25">
                  <c:v>59.34999999999998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66.782000000000096</c:v>
                </c:pt>
                <c:pt idx="1">
                  <c:v>63.792999999999907</c:v>
                </c:pt>
                <c:pt idx="2">
                  <c:v>62.295000000000002</c:v>
                </c:pt>
                <c:pt idx="3">
                  <c:v>67.268999999999963</c:v>
                </c:pt>
                <c:pt idx="4">
                  <c:v>67.703000000000017</c:v>
                </c:pt>
                <c:pt idx="5">
                  <c:v>67.418000000000092</c:v>
                </c:pt>
                <c:pt idx="6">
                  <c:v>64.450000000000017</c:v>
                </c:pt>
                <c:pt idx="7">
                  <c:v>64.076999999999956</c:v>
                </c:pt>
                <c:pt idx="8">
                  <c:v>64.254999999999939</c:v>
                </c:pt>
                <c:pt idx="9">
                  <c:v>62.635999999999996</c:v>
                </c:pt>
                <c:pt idx="10">
                  <c:v>63.810000000000045</c:v>
                </c:pt>
                <c:pt idx="11">
                  <c:v>64.767999999999986</c:v>
                </c:pt>
                <c:pt idx="12">
                  <c:v>65.658999999999949</c:v>
                </c:pt>
                <c:pt idx="13">
                  <c:v>66.405999999999921</c:v>
                </c:pt>
                <c:pt idx="14">
                  <c:v>67.174000000000007</c:v>
                </c:pt>
                <c:pt idx="15">
                  <c:v>67.847999999999985</c:v>
                </c:pt>
                <c:pt idx="16">
                  <c:v>68.392000000000053</c:v>
                </c:pt>
                <c:pt idx="17">
                  <c:v>68.924000000000106</c:v>
                </c:pt>
                <c:pt idx="18">
                  <c:v>69.455000000000041</c:v>
                </c:pt>
                <c:pt idx="19">
                  <c:v>69.995000000000047</c:v>
                </c:pt>
                <c:pt idx="20">
                  <c:v>70.56099999999995</c:v>
                </c:pt>
                <c:pt idx="21">
                  <c:v>71.125000000000085</c:v>
                </c:pt>
                <c:pt idx="22">
                  <c:v>71.691999999999936</c:v>
                </c:pt>
                <c:pt idx="23">
                  <c:v>72.267999999999972</c:v>
                </c:pt>
                <c:pt idx="24">
                  <c:v>72.851000000000042</c:v>
                </c:pt>
                <c:pt idx="25">
                  <c:v>73.443000000000154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25.091649391299203</c:v>
                </c:pt>
                <c:pt idx="1">
                  <c:v>23.678234281303808</c:v>
                </c:pt>
                <c:pt idx="2">
                  <c:v>25.730742146032853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20.465448644705553</c:v>
                </c:pt>
                <c:pt idx="1">
                  <c:v>20.899260820518897</c:v>
                </c:pt>
                <c:pt idx="2">
                  <c:v>20.793262072179054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30.340135548054047</c:v>
                </c:pt>
                <c:pt idx="1">
                  <c:v>31.476726236418713</c:v>
                </c:pt>
                <c:pt idx="2">
                  <c:v>32.643494529287487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6.4316472326536029</c:v>
                </c:pt>
                <c:pt idx="1">
                  <c:v>6.8474291990738161</c:v>
                </c:pt>
                <c:pt idx="2">
                  <c:v>6.479369650596106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15.28804891937458</c:v>
                </c:pt>
                <c:pt idx="1">
                  <c:v>14.493038651071648</c:v>
                </c:pt>
                <c:pt idx="2">
                  <c:v>11.921353471441224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2.3830702639130323</c:v>
                </c:pt>
                <c:pt idx="1">
                  <c:v>2.6053108116131316</c:v>
                </c:pt>
                <c:pt idx="2">
                  <c:v>2.4317781304632677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-3.6080000000000467</c:v>
                </c:pt>
                <c:pt idx="1">
                  <c:v>1.3329999999999913</c:v>
                </c:pt>
                <c:pt idx="2">
                  <c:v>3.3060000000001253</c:v>
                </c:pt>
                <c:pt idx="3">
                  <c:v>1.1720000000000717</c:v>
                </c:pt>
                <c:pt idx="4">
                  <c:v>-2.019999999999996</c:v>
                </c:pt>
                <c:pt idx="5">
                  <c:v>0.61799999999999145</c:v>
                </c:pt>
                <c:pt idx="7">
                  <c:v>0.80100000000015825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9.6330000000001093</c:v>
                </c:pt>
                <c:pt idx="1">
                  <c:v>3.028999999999975</c:v>
                </c:pt>
                <c:pt idx="2">
                  <c:v>8.3479999999999279</c:v>
                </c:pt>
                <c:pt idx="3">
                  <c:v>4.0999999999907999E-2</c:v>
                </c:pt>
                <c:pt idx="4">
                  <c:v>-5.0300000000000011</c:v>
                </c:pt>
                <c:pt idx="5">
                  <c:v>-7.9999999999997407E-2</c:v>
                </c:pt>
                <c:pt idx="7">
                  <c:v>15.940999999999921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0.38386454121832614</c:v>
                </c:pt>
                <c:pt idx="2">
                  <c:v>-0.79387618448225616</c:v>
                </c:pt>
                <c:pt idx="3">
                  <c:v>4.4646345197384418</c:v>
                </c:pt>
                <c:pt idx="4">
                  <c:v>0.17455878310330686</c:v>
                </c:pt>
                <c:pt idx="6">
                  <c:v>-4.6746808593511879E-3</c:v>
                </c:pt>
                <c:pt idx="7">
                  <c:v>-1.005769931025946</c:v>
                </c:pt>
                <c:pt idx="8">
                  <c:v>-0.39091328913626322</c:v>
                </c:pt>
                <c:pt idx="10">
                  <c:v>1.6937878915953997</c:v>
                </c:pt>
                <c:pt idx="11">
                  <c:v>-0.14460980970941728</c:v>
                </c:pt>
                <c:pt idx="12">
                  <c:v>0.24308782965918319</c:v>
                </c:pt>
                <c:pt idx="14">
                  <c:v>-1.6056195013845254</c:v>
                </c:pt>
                <c:pt idx="15">
                  <c:v>-0.69623082532905833</c:v>
                </c:pt>
                <c:pt idx="16">
                  <c:v>1.1421785132428308</c:v>
                </c:pt>
                <c:pt idx="17">
                  <c:v>0.74949562401960268</c:v>
                </c:pt>
                <c:pt idx="19">
                  <c:v>4.8250540639438455E-2</c:v>
                </c:pt>
                <c:pt idx="20">
                  <c:v>-0.91761526008942162</c:v>
                </c:pt>
                <c:pt idx="21">
                  <c:v>-1.1373115186122607</c:v>
                </c:pt>
                <c:pt idx="22">
                  <c:v>0.14530454353811617</c:v>
                </c:pt>
                <c:pt idx="23">
                  <c:v>-0.62473030367992122</c:v>
                </c:pt>
                <c:pt idx="25">
                  <c:v>-2.5927272350714459</c:v>
                </c:pt>
                <c:pt idx="26">
                  <c:v>0.27254885655652039</c:v>
                </c:pt>
                <c:pt idx="27">
                  <c:v>-0.13107751186122174</c:v>
                </c:pt>
                <c:pt idx="29">
                  <c:v>0.29485426823865346</c:v>
                </c:pt>
                <c:pt idx="30">
                  <c:v>-0.55341881200591247</c:v>
                </c:pt>
                <c:pt idx="31">
                  <c:v>-1.0087959195973495</c:v>
                </c:pt>
                <c:pt idx="32">
                  <c:v>4.5762333115498155</c:v>
                </c:pt>
                <c:pt idx="33">
                  <c:v>-0.23052499432791862</c:v>
                </c:pt>
                <c:pt idx="34">
                  <c:v>0.98168806230425343</c:v>
                </c:pt>
                <c:pt idx="36">
                  <c:v>0.91668742856856333</c:v>
                </c:pt>
                <c:pt idx="37">
                  <c:v>0.96620228396406826</c:v>
                </c:pt>
                <c:pt idx="38">
                  <c:v>0.59369218404226043</c:v>
                </c:pt>
                <c:pt idx="39">
                  <c:v>1.9506908797621847</c:v>
                </c:pt>
                <c:pt idx="40">
                  <c:v>1.1660619915827564</c:v>
                </c:pt>
                <c:pt idx="42">
                  <c:v>1.0257959623301893</c:v>
                </c:pt>
                <c:pt idx="43">
                  <c:v>-0.3213452712209075</c:v>
                </c:pt>
                <c:pt idx="44">
                  <c:v>0.18544536163664915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5.9552307332566556E-2</c:v>
                </c:pt>
                <c:pt idx="2">
                  <c:v>-1.8416004470420244</c:v>
                </c:pt>
                <c:pt idx="3">
                  <c:v>-5.2976051648102036</c:v>
                </c:pt>
                <c:pt idx="4">
                  <c:v>-2.3502273648538408</c:v>
                </c:pt>
                <c:pt idx="6">
                  <c:v>-0.12534901842236046</c:v>
                </c:pt>
                <c:pt idx="7">
                  <c:v>-4.2242560693868336</c:v>
                </c:pt>
                <c:pt idx="8">
                  <c:v>-1.9010561244790281</c:v>
                </c:pt>
                <c:pt idx="10">
                  <c:v>2.4439332786642343</c:v>
                </c:pt>
                <c:pt idx="11">
                  <c:v>-0.3512979838369179</c:v>
                </c:pt>
                <c:pt idx="12">
                  <c:v>0.14559468436392553</c:v>
                </c:pt>
                <c:pt idx="14">
                  <c:v>1.4983579996716623</c:v>
                </c:pt>
                <c:pt idx="15">
                  <c:v>-2.7522185247972009</c:v>
                </c:pt>
                <c:pt idx="16">
                  <c:v>-1.6345311105431359</c:v>
                </c:pt>
                <c:pt idx="17">
                  <c:v>-1.8558730644849364</c:v>
                </c:pt>
                <c:pt idx="19">
                  <c:v>-3.604331366422131</c:v>
                </c:pt>
                <c:pt idx="20">
                  <c:v>-2.3862794987840275</c:v>
                </c:pt>
                <c:pt idx="21">
                  <c:v>-2.6069241321036052</c:v>
                </c:pt>
                <c:pt idx="22">
                  <c:v>-0.48798481124695536</c:v>
                </c:pt>
                <c:pt idx="23">
                  <c:v>-2.4968233726060163</c:v>
                </c:pt>
                <c:pt idx="25">
                  <c:v>-2.5703010310396013</c:v>
                </c:pt>
                <c:pt idx="26">
                  <c:v>0.73780021278839758</c:v>
                </c:pt>
                <c:pt idx="27">
                  <c:v>0.1392010148643319</c:v>
                </c:pt>
                <c:pt idx="29">
                  <c:v>2.2052041265893996</c:v>
                </c:pt>
                <c:pt idx="30">
                  <c:v>1.5762494470561439</c:v>
                </c:pt>
                <c:pt idx="31">
                  <c:v>1.4048359075424122</c:v>
                </c:pt>
                <c:pt idx="32">
                  <c:v>1.5301848476741764</c:v>
                </c:pt>
                <c:pt idx="33">
                  <c:v>4.6988607108398028</c:v>
                </c:pt>
                <c:pt idx="34">
                  <c:v>2.3769495758771075</c:v>
                </c:pt>
                <c:pt idx="36">
                  <c:v>5.1070008137565015</c:v>
                </c:pt>
                <c:pt idx="37">
                  <c:v>-0.47677836611643709</c:v>
                </c:pt>
                <c:pt idx="38">
                  <c:v>1.6275034635262697</c:v>
                </c:pt>
                <c:pt idx="39">
                  <c:v>3.0554762695364168</c:v>
                </c:pt>
                <c:pt idx="40">
                  <c:v>2.3705575667650081</c:v>
                </c:pt>
                <c:pt idx="42">
                  <c:v>1.5033088262734307</c:v>
                </c:pt>
                <c:pt idx="43">
                  <c:v>3.6338837059003648</c:v>
                </c:pt>
                <c:pt idx="44">
                  <c:v>2.8482765528791587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2.7500996254607646</c:v>
                </c:pt>
                <c:pt idx="1">
                  <c:v>0.66376231235575034</c:v>
                </c:pt>
                <c:pt idx="2">
                  <c:v>2.0562163315670858</c:v>
                </c:pt>
                <c:pt idx="3">
                  <c:v>0.8820898669296664</c:v>
                </c:pt>
                <c:pt idx="4">
                  <c:v>-0.29442600250120954</c:v>
                </c:pt>
                <c:pt idx="5">
                  <c:v>3.1817217935452469</c:v>
                </c:pt>
                <c:pt idx="6">
                  <c:v>1.127367065833826</c:v>
                </c:pt>
                <c:pt idx="7">
                  <c:v>0.37689742107896773</c:v>
                </c:pt>
                <c:pt idx="8">
                  <c:v>0.16655345472348149</c:v>
                </c:pt>
                <c:pt idx="9">
                  <c:v>0.23555669230973386</c:v>
                </c:pt>
                <c:pt idx="10">
                  <c:v>1.4487927172719246</c:v>
                </c:pt>
                <c:pt idx="11">
                  <c:v>0.92048345198685055</c:v>
                </c:pt>
                <c:pt idx="12">
                  <c:v>-0.70838199447817995</c:v>
                </c:pt>
                <c:pt idx="13">
                  <c:v>-9.6318105668651732E-2</c:v>
                </c:pt>
                <c:pt idx="14">
                  <c:v>-1.4719574242271669</c:v>
                </c:pt>
                <c:pt idx="15">
                  <c:v>-1.0706751653520268</c:v>
                </c:pt>
                <c:pt idx="16">
                  <c:v>-1.2515736738195749</c:v>
                </c:pt>
                <c:pt idx="17">
                  <c:v>-1.6393242490355</c:v>
                </c:pt>
                <c:pt idx="18">
                  <c:v>-0.81783345756108972</c:v>
                </c:pt>
                <c:pt idx="19">
                  <c:v>1.9742625167866956E-2</c:v>
                </c:pt>
                <c:pt idx="20">
                  <c:v>-0.37056238819712206</c:v>
                </c:pt>
                <c:pt idx="21">
                  <c:v>0.55738920821667826</c:v>
                </c:pt>
                <c:pt idx="22">
                  <c:v>-1.888969154008179</c:v>
                </c:pt>
                <c:pt idx="23">
                  <c:v>-7.321709462623005E-2</c:v>
                </c:pt>
                <c:pt idx="24">
                  <c:v>-1.2960580311635539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-0.79301223709387969</c:v>
                </c:pt>
                <c:pt idx="1">
                  <c:v>1.5273501304333141</c:v>
                </c:pt>
                <c:pt idx="2">
                  <c:v>4.947234424568558</c:v>
                </c:pt>
                <c:pt idx="3">
                  <c:v>1.0561639621500056</c:v>
                </c:pt>
                <c:pt idx="4">
                  <c:v>1.8889443277192228</c:v>
                </c:pt>
                <c:pt idx="5">
                  <c:v>2.1170701200827882</c:v>
                </c:pt>
                <c:pt idx="6">
                  <c:v>-0.18699415659770491</c:v>
                </c:pt>
                <c:pt idx="7">
                  <c:v>4.9307212800518272</c:v>
                </c:pt>
                <c:pt idx="8">
                  <c:v>-0.34876827241923269</c:v>
                </c:pt>
                <c:pt idx="9">
                  <c:v>-0.25013231397759483</c:v>
                </c:pt>
                <c:pt idx="10">
                  <c:v>0.63311740188869869</c:v>
                </c:pt>
                <c:pt idx="11">
                  <c:v>1.0629214212718381</c:v>
                </c:pt>
                <c:pt idx="12">
                  <c:v>-1.65910737971189</c:v>
                </c:pt>
                <c:pt idx="13">
                  <c:v>8.5652675772007303E-2</c:v>
                </c:pt>
                <c:pt idx="14">
                  <c:v>-1.6436370394920097</c:v>
                </c:pt>
                <c:pt idx="15">
                  <c:v>-1.0772516294391226</c:v>
                </c:pt>
                <c:pt idx="16">
                  <c:v>4.5113869837542175E-2</c:v>
                </c:pt>
                <c:pt idx="17">
                  <c:v>3.5447513983278078</c:v>
                </c:pt>
                <c:pt idx="18">
                  <c:v>-0.54339463502703911</c:v>
                </c:pt>
                <c:pt idx="19">
                  <c:v>-5.9386501633092587E-2</c:v>
                </c:pt>
                <c:pt idx="20">
                  <c:v>-0.44825312774917947</c:v>
                </c:pt>
                <c:pt idx="21">
                  <c:v>1.404296839108329</c:v>
                </c:pt>
                <c:pt idx="22">
                  <c:v>-1.1034069784814866</c:v>
                </c:pt>
                <c:pt idx="23">
                  <c:v>-8.15807716095307E-3</c:v>
                </c:pt>
                <c:pt idx="24">
                  <c:v>3.8347723534104379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3.4138619378165167</c:v>
                </c:pt>
                <c:pt idx="1">
                  <c:v>5.825601989540786</c:v>
                </c:pt>
                <c:pt idx="2">
                  <c:v>3.3551673512179363</c:v>
                </c:pt>
                <c:pt idx="3">
                  <c:v>0.21210145750866971</c:v>
                </c:pt>
                <c:pt idx="4">
                  <c:v>-3.8905243690674212</c:v>
                </c:pt>
                <c:pt idx="5">
                  <c:v>-2.4374150814287212</c:v>
                </c:pt>
                <c:pt idx="6">
                  <c:v>0.18682682001955442</c:v>
                </c:pt>
                <c:pt idx="7">
                  <c:v>-1.9621862486344099</c:v>
                </c:pt>
                <c:pt idx="8">
                  <c:v>-3.902433856972813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0.73433789333943267</c:v>
                </c:pt>
                <c:pt idx="1">
                  <c:v>10.009412834520582</c:v>
                </c:pt>
                <c:pt idx="2">
                  <c:v>4.7779439389459952</c:v>
                </c:pt>
                <c:pt idx="3">
                  <c:v>-0.59618595844005284</c:v>
                </c:pt>
                <c:pt idx="4">
                  <c:v>-2.5901221233215814</c:v>
                </c:pt>
                <c:pt idx="5">
                  <c:v>2.9419702616676737</c:v>
                </c:pt>
                <c:pt idx="6">
                  <c:v>0.95604371135915045</c:v>
                </c:pt>
                <c:pt idx="7">
                  <c:v>-1.111565055642437</c:v>
                </c:pt>
                <c:pt idx="8">
                  <c:v>0.81916449757130394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12.019738197231113</c:v>
                </c:pt>
                <c:pt idx="1">
                  <c:v>12.97106769301209</c:v>
                </c:pt>
                <c:pt idx="2">
                  <c:v>13.728566647423271</c:v>
                </c:pt>
                <c:pt idx="3">
                  <c:v>13.67713662356965</c:v>
                </c:pt>
                <c:pt idx="4">
                  <c:v>13.152086392821801</c:v>
                </c:pt>
                <c:pt idx="5">
                  <c:v>14.075073793188905</c:v>
                </c:pt>
                <c:pt idx="6">
                  <c:v>14.323174450868031</c:v>
                </c:pt>
                <c:pt idx="7">
                  <c:v>14.501904136007713</c:v>
                </c:pt>
                <c:pt idx="8">
                  <c:v>15.220590102385056</c:v>
                </c:pt>
                <c:pt idx="9">
                  <c:v>16.384307572261356</c:v>
                </c:pt>
                <c:pt idx="10">
                  <c:v>16.825173418649669</c:v>
                </c:pt>
                <c:pt idx="11">
                  <c:v>14.486444261635489</c:v>
                </c:pt>
                <c:pt idx="12">
                  <c:v>14.546148393546154</c:v>
                </c:pt>
                <c:pt idx="13">
                  <c:v>14.643886096427554</c:v>
                </c:pt>
                <c:pt idx="14">
                  <c:v>14.770308734434442</c:v>
                </c:pt>
                <c:pt idx="15">
                  <c:v>14.879429585065086</c:v>
                </c:pt>
                <c:pt idx="16">
                  <c:v>14.985233933736893</c:v>
                </c:pt>
                <c:pt idx="17">
                  <c:v>15.084453628523171</c:v>
                </c:pt>
                <c:pt idx="18">
                  <c:v>15.189312327405009</c:v>
                </c:pt>
                <c:pt idx="19">
                  <c:v>15.298420600884027</c:v>
                </c:pt>
                <c:pt idx="20">
                  <c:v>15.415375800087585</c:v>
                </c:pt>
                <c:pt idx="21">
                  <c:v>15.530978549195455</c:v>
                </c:pt>
                <c:pt idx="22">
                  <c:v>15.649667681736592</c:v>
                </c:pt>
                <c:pt idx="23">
                  <c:v>15.776246516097061</c:v>
                </c:pt>
                <c:pt idx="24">
                  <c:v>15.902839876805734</c:v>
                </c:pt>
                <c:pt idx="25">
                  <c:v>16.032161181555789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7.0006077687389077</c:v>
                </c:pt>
                <c:pt idx="1">
                  <c:v>8.0633747141018173</c:v>
                </c:pt>
                <c:pt idx="2">
                  <c:v>8.7377234549113947</c:v>
                </c:pt>
                <c:pt idx="3">
                  <c:v>8.2305190407565014</c:v>
                </c:pt>
                <c:pt idx="4">
                  <c:v>8.5803862021156885</c:v>
                </c:pt>
                <c:pt idx="5">
                  <c:v>8.5691410450147938</c:v>
                </c:pt>
                <c:pt idx="6">
                  <c:v>8.0662403462328403</c:v>
                </c:pt>
                <c:pt idx="7">
                  <c:v>8.1299401260883126</c:v>
                </c:pt>
                <c:pt idx="8">
                  <c:v>8.1600319813681423</c:v>
                </c:pt>
                <c:pt idx="9">
                  <c:v>8.6230699611979169</c:v>
                </c:pt>
                <c:pt idx="10">
                  <c:v>9.2329033573705441</c:v>
                </c:pt>
                <c:pt idx="11">
                  <c:v>8.9642491798236819</c:v>
                </c:pt>
                <c:pt idx="12">
                  <c:v>9.0760810894029174</c:v>
                </c:pt>
                <c:pt idx="13">
                  <c:v>9.2027106998974482</c:v>
                </c:pt>
                <c:pt idx="14">
                  <c:v>9.3483315515820244</c:v>
                </c:pt>
                <c:pt idx="15">
                  <c:v>9.4658819920096473</c:v>
                </c:pt>
                <c:pt idx="16">
                  <c:v>9.5793139665411626</c:v>
                </c:pt>
                <c:pt idx="17">
                  <c:v>9.6986648739393715</c:v>
                </c:pt>
                <c:pt idx="18">
                  <c:v>9.8220599904534929</c:v>
                </c:pt>
                <c:pt idx="19">
                  <c:v>9.9449245507107147</c:v>
                </c:pt>
                <c:pt idx="20">
                  <c:v>10.073455272181366</c:v>
                </c:pt>
                <c:pt idx="21">
                  <c:v>10.198496636274012</c:v>
                </c:pt>
                <c:pt idx="22">
                  <c:v>10.323539842032392</c:v>
                </c:pt>
                <c:pt idx="23">
                  <c:v>10.463251410441995</c:v>
                </c:pt>
                <c:pt idx="24">
                  <c:v>10.616027343581436</c:v>
                </c:pt>
                <c:pt idx="25">
                  <c:v>10.760253487803858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11.918054330991962</c:v>
                </c:pt>
                <c:pt idx="1">
                  <c:v>11.101114745982139</c:v>
                </c:pt>
                <c:pt idx="2">
                  <c:v>11.760321648879836</c:v>
                </c:pt>
                <c:pt idx="3">
                  <c:v>11.597479965632814</c:v>
                </c:pt>
                <c:pt idx="4">
                  <c:v>12.255880726032794</c:v>
                </c:pt>
                <c:pt idx="5">
                  <c:v>12.661478123899217</c:v>
                </c:pt>
                <c:pt idx="6">
                  <c:v>12.656779060971115</c:v>
                </c:pt>
                <c:pt idx="7">
                  <c:v>12.318026754400009</c:v>
                </c:pt>
                <c:pt idx="8">
                  <c:v>13.318056246009878</c:v>
                </c:pt>
                <c:pt idx="9">
                  <c:v>14.286470420528969</c:v>
                </c:pt>
                <c:pt idx="10">
                  <c:v>14.717694455466303</c:v>
                </c:pt>
                <c:pt idx="11">
                  <c:v>16.79590999657341</c:v>
                </c:pt>
                <c:pt idx="12">
                  <c:v>16.956332596933343</c:v>
                </c:pt>
                <c:pt idx="13">
                  <c:v>17.162040192416985</c:v>
                </c:pt>
                <c:pt idx="14">
                  <c:v>17.386796869017729</c:v>
                </c:pt>
                <c:pt idx="15">
                  <c:v>17.583794197967691</c:v>
                </c:pt>
                <c:pt idx="16">
                  <c:v>17.784418122158282</c:v>
                </c:pt>
                <c:pt idx="17">
                  <c:v>17.981304481312911</c:v>
                </c:pt>
                <c:pt idx="18">
                  <c:v>18.180927672058406</c:v>
                </c:pt>
                <c:pt idx="19">
                  <c:v>18.382552872465897</c:v>
                </c:pt>
                <c:pt idx="20">
                  <c:v>18.59173610004375</c:v>
                </c:pt>
                <c:pt idx="21">
                  <c:v>18.798936081058329</c:v>
                </c:pt>
                <c:pt idx="22">
                  <c:v>19.006415023911369</c:v>
                </c:pt>
                <c:pt idx="23">
                  <c:v>19.219987667291733</c:v>
                </c:pt>
                <c:pt idx="24">
                  <c:v>19.432812047701731</c:v>
                </c:pt>
                <c:pt idx="25">
                  <c:v>19.664928880034861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9.3310159695382602</c:v>
                </c:pt>
                <c:pt idx="1">
                  <c:v>9.7905582764702643</c:v>
                </c:pt>
                <c:pt idx="2">
                  <c:v>10.222180288882887</c:v>
                </c:pt>
                <c:pt idx="3">
                  <c:v>10.130893047350352</c:v>
                </c:pt>
                <c:pt idx="4">
                  <c:v>10.597622226957109</c:v>
                </c:pt>
                <c:pt idx="5">
                  <c:v>10.492650563621149</c:v>
                </c:pt>
                <c:pt idx="6">
                  <c:v>10.103986942624386</c:v>
                </c:pt>
                <c:pt idx="7">
                  <c:v>10.493341077075323</c:v>
                </c:pt>
                <c:pt idx="8">
                  <c:v>10.852201718572422</c:v>
                </c:pt>
                <c:pt idx="9">
                  <c:v>11.251308081476052</c:v>
                </c:pt>
                <c:pt idx="10">
                  <c:v>11.374740430550816</c:v>
                </c:pt>
                <c:pt idx="11">
                  <c:v>10.787965983472848</c:v>
                </c:pt>
                <c:pt idx="12">
                  <c:v>10.898305673053139</c:v>
                </c:pt>
                <c:pt idx="13">
                  <c:v>11.027251965884552</c:v>
                </c:pt>
                <c:pt idx="14">
                  <c:v>11.159584082768214</c:v>
                </c:pt>
                <c:pt idx="15">
                  <c:v>11.271638886092008</c:v>
                </c:pt>
                <c:pt idx="16">
                  <c:v>11.377372343342572</c:v>
                </c:pt>
                <c:pt idx="17">
                  <c:v>11.484410240639054</c:v>
                </c:pt>
                <c:pt idx="18">
                  <c:v>11.60401032084348</c:v>
                </c:pt>
                <c:pt idx="19">
                  <c:v>11.716579518248023</c:v>
                </c:pt>
                <c:pt idx="20">
                  <c:v>11.833881110975101</c:v>
                </c:pt>
                <c:pt idx="21">
                  <c:v>11.949162983613666</c:v>
                </c:pt>
                <c:pt idx="22">
                  <c:v>12.063910599381204</c:v>
                </c:pt>
                <c:pt idx="23">
                  <c:v>12.179769092456965</c:v>
                </c:pt>
                <c:pt idx="24">
                  <c:v>12.297741142817856</c:v>
                </c:pt>
                <c:pt idx="25">
                  <c:v>12.430904392700821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12.907014486343298</c:v>
                </c:pt>
                <c:pt idx="1">
                  <c:v>11.459931349357317</c:v>
                </c:pt>
                <c:pt idx="2">
                  <c:v>10.565742527735358</c:v>
                </c:pt>
                <c:pt idx="3">
                  <c:v>12.431560834542273</c:v>
                </c:pt>
                <c:pt idx="4">
                  <c:v>12.666226900172108</c:v>
                </c:pt>
                <c:pt idx="5">
                  <c:v>12.46897762634195</c:v>
                </c:pt>
                <c:pt idx="6">
                  <c:v>12.786721894030293</c:v>
                </c:pt>
                <c:pt idx="7">
                  <c:v>11.963004964479506</c:v>
                </c:pt>
                <c:pt idx="8">
                  <c:v>12.416398849445544</c:v>
                </c:pt>
                <c:pt idx="9">
                  <c:v>11.412934549200971</c:v>
                </c:pt>
                <c:pt idx="10">
                  <c:v>12.17455162384074</c:v>
                </c:pt>
                <c:pt idx="11">
                  <c:v>11.719571104065105</c:v>
                </c:pt>
                <c:pt idx="12">
                  <c:v>11.972433376638548</c:v>
                </c:pt>
                <c:pt idx="13">
                  <c:v>12.168441390243718</c:v>
                </c:pt>
                <c:pt idx="14">
                  <c:v>12.366547455906103</c:v>
                </c:pt>
                <c:pt idx="15">
                  <c:v>12.523993708835864</c:v>
                </c:pt>
                <c:pt idx="16">
                  <c:v>12.666336305823663</c:v>
                </c:pt>
                <c:pt idx="17">
                  <c:v>12.811948758673555</c:v>
                </c:pt>
                <c:pt idx="18">
                  <c:v>12.960258193800827</c:v>
                </c:pt>
                <c:pt idx="19">
                  <c:v>13.107697024096657</c:v>
                </c:pt>
                <c:pt idx="20">
                  <c:v>13.264612150568283</c:v>
                </c:pt>
                <c:pt idx="21">
                  <c:v>13.421366450597812</c:v>
                </c:pt>
                <c:pt idx="22">
                  <c:v>13.579680384347647</c:v>
                </c:pt>
                <c:pt idx="23">
                  <c:v>13.740936315675391</c:v>
                </c:pt>
                <c:pt idx="24">
                  <c:v>13.897160677414176</c:v>
                </c:pt>
                <c:pt idx="25">
                  <c:v>14.063495951559963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12.133859564761433</c:v>
                </c:pt>
                <c:pt idx="1">
                  <c:v>11.047972362364836</c:v>
                </c:pt>
                <c:pt idx="2">
                  <c:v>11.308793573182003</c:v>
                </c:pt>
                <c:pt idx="3">
                  <c:v>11.74158415095642</c:v>
                </c:pt>
                <c:pt idx="4">
                  <c:v>11.711629584059612</c:v>
                </c:pt>
                <c:pt idx="5">
                  <c:v>11.250870299353791</c:v>
                </c:pt>
                <c:pt idx="6">
                  <c:v>11.78270927740661</c:v>
                </c:pt>
                <c:pt idx="7">
                  <c:v>11.424034345526483</c:v>
                </c:pt>
                <c:pt idx="8">
                  <c:v>12.154984212407372</c:v>
                </c:pt>
                <c:pt idx="9">
                  <c:v>13.115158030224785</c:v>
                </c:pt>
                <c:pt idx="10">
                  <c:v>14.432592092899037</c:v>
                </c:pt>
                <c:pt idx="11">
                  <c:v>14.319799803148491</c:v>
                </c:pt>
                <c:pt idx="12">
                  <c:v>14.404069191457101</c:v>
                </c:pt>
                <c:pt idx="13">
                  <c:v>14.552848574197645</c:v>
                </c:pt>
                <c:pt idx="14">
                  <c:v>14.731514580023719</c:v>
                </c:pt>
                <c:pt idx="15">
                  <c:v>14.890183974716333</c:v>
                </c:pt>
                <c:pt idx="16">
                  <c:v>15.044175838459296</c:v>
                </c:pt>
                <c:pt idx="17">
                  <c:v>15.198965196302943</c:v>
                </c:pt>
                <c:pt idx="18">
                  <c:v>15.35769766547034</c:v>
                </c:pt>
                <c:pt idx="19">
                  <c:v>15.521575530524132</c:v>
                </c:pt>
                <c:pt idx="20">
                  <c:v>15.687186280363479</c:v>
                </c:pt>
                <c:pt idx="21">
                  <c:v>15.856094833642391</c:v>
                </c:pt>
                <c:pt idx="22">
                  <c:v>16.024927511598648</c:v>
                </c:pt>
                <c:pt idx="23">
                  <c:v>16.199484945083721</c:v>
                </c:pt>
                <c:pt idx="24">
                  <c:v>16.372012098402244</c:v>
                </c:pt>
                <c:pt idx="25">
                  <c:v>16.549662212981826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4.6085939213260128</c:v>
                </c:pt>
                <c:pt idx="1">
                  <c:v>4.3901335789989027</c:v>
                </c:pt>
                <c:pt idx="2">
                  <c:v>4.6906702889546894</c:v>
                </c:pt>
                <c:pt idx="3">
                  <c:v>4.748008841617426</c:v>
                </c:pt>
                <c:pt idx="4">
                  <c:v>4.4307451919677039</c:v>
                </c:pt>
                <c:pt idx="5">
                  <c:v>4.3682106990779275</c:v>
                </c:pt>
                <c:pt idx="6">
                  <c:v>4.4704714930584428</c:v>
                </c:pt>
                <c:pt idx="7">
                  <c:v>4.8761746038457714</c:v>
                </c:pt>
                <c:pt idx="8">
                  <c:v>5.0756166693576592</c:v>
                </c:pt>
                <c:pt idx="9">
                  <c:v>5.1064086395977606</c:v>
                </c:pt>
                <c:pt idx="10">
                  <c:v>5.4955777649117534</c:v>
                </c:pt>
                <c:pt idx="11">
                  <c:v>4.9290582081385779</c:v>
                </c:pt>
                <c:pt idx="12">
                  <c:v>4.9504678556274504</c:v>
                </c:pt>
                <c:pt idx="13">
                  <c:v>4.9741584075470575</c:v>
                </c:pt>
                <c:pt idx="14">
                  <c:v>5.0028476885552475</c:v>
                </c:pt>
                <c:pt idx="15">
                  <c:v>5.0243558394076935</c:v>
                </c:pt>
                <c:pt idx="16">
                  <c:v>5.0462987788876941</c:v>
                </c:pt>
                <c:pt idx="17">
                  <c:v>5.0647927562824071</c:v>
                </c:pt>
                <c:pt idx="18">
                  <c:v>5.0881805795487498</c:v>
                </c:pt>
                <c:pt idx="19">
                  <c:v>5.1187033438854961</c:v>
                </c:pt>
                <c:pt idx="20">
                  <c:v>5.1503990973072753</c:v>
                </c:pt>
                <c:pt idx="21">
                  <c:v>5.1808597717052649</c:v>
                </c:pt>
                <c:pt idx="22">
                  <c:v>5.2098254031761853</c:v>
                </c:pt>
                <c:pt idx="23">
                  <c:v>5.2412319721581895</c:v>
                </c:pt>
                <c:pt idx="24">
                  <c:v>5.2734935267893395</c:v>
                </c:pt>
                <c:pt idx="25">
                  <c:v>5.3085836083140485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3.6084273594865546</c:v>
                </c:pt>
                <c:pt idx="1">
                  <c:v>4.5988018734553542</c:v>
                </c:pt>
                <c:pt idx="2">
                  <c:v>4.6656816578681513</c:v>
                </c:pt>
                <c:pt idx="3">
                  <c:v>4.601653574770177</c:v>
                </c:pt>
                <c:pt idx="4">
                  <c:v>4.7498199769924456</c:v>
                </c:pt>
                <c:pt idx="5">
                  <c:v>4.777698738719411</c:v>
                </c:pt>
                <c:pt idx="6">
                  <c:v>4.5854603294144747</c:v>
                </c:pt>
                <c:pt idx="7">
                  <c:v>4.5472024581774795</c:v>
                </c:pt>
                <c:pt idx="8">
                  <c:v>5.058360906498141</c:v>
                </c:pt>
                <c:pt idx="9">
                  <c:v>4.9951212603164921</c:v>
                </c:pt>
                <c:pt idx="10">
                  <c:v>5.1545961597983787</c:v>
                </c:pt>
                <c:pt idx="11">
                  <c:v>7.5563879532040552</c:v>
                </c:pt>
                <c:pt idx="12">
                  <c:v>7.7303663248786707</c:v>
                </c:pt>
                <c:pt idx="13">
                  <c:v>7.9145148924694784</c:v>
                </c:pt>
                <c:pt idx="14">
                  <c:v>8.1041465349883186</c:v>
                </c:pt>
                <c:pt idx="15">
                  <c:v>8.282462745074648</c:v>
                </c:pt>
                <c:pt idx="16">
                  <c:v>8.4554838098277898</c:v>
                </c:pt>
                <c:pt idx="17">
                  <c:v>8.6305968032823692</c:v>
                </c:pt>
                <c:pt idx="18">
                  <c:v>8.800911303857669</c:v>
                </c:pt>
                <c:pt idx="19">
                  <c:v>8.9794410050994209</c:v>
                </c:pt>
                <c:pt idx="20">
                  <c:v>9.1606835238138817</c:v>
                </c:pt>
                <c:pt idx="21">
                  <c:v>9.3542562106894795</c:v>
                </c:pt>
                <c:pt idx="22">
                  <c:v>9.5431370758461416</c:v>
                </c:pt>
                <c:pt idx="23">
                  <c:v>9.7256819562420542</c:v>
                </c:pt>
                <c:pt idx="24">
                  <c:v>9.9077789450324811</c:v>
                </c:pt>
                <c:pt idx="25">
                  <c:v>10.085317439850206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2.3427558832089468</c:v>
                </c:pt>
                <c:pt idx="1">
                  <c:v>2.685937695377774</c:v>
                </c:pt>
                <c:pt idx="2">
                  <c:v>2.6870940514156696</c:v>
                </c:pt>
                <c:pt idx="3">
                  <c:v>2.4492339172370929</c:v>
                </c:pt>
                <c:pt idx="4">
                  <c:v>2.250729061672065</c:v>
                </c:pt>
                <c:pt idx="5">
                  <c:v>2.3054525607915193</c:v>
                </c:pt>
                <c:pt idx="6">
                  <c:v>2.4301840758700877</c:v>
                </c:pt>
                <c:pt idx="7">
                  <c:v>2.3350963070447683</c:v>
                </c:pt>
                <c:pt idx="8">
                  <c:v>2.2707098874855904</c:v>
                </c:pt>
                <c:pt idx="9">
                  <c:v>2.4132849854337026</c:v>
                </c:pt>
                <c:pt idx="10">
                  <c:v>2.4720060155150008</c:v>
                </c:pt>
                <c:pt idx="11">
                  <c:v>2.0000589567853355</c:v>
                </c:pt>
                <c:pt idx="12">
                  <c:v>1.9874254328665288</c:v>
                </c:pt>
                <c:pt idx="13">
                  <c:v>1.9923907569069654</c:v>
                </c:pt>
                <c:pt idx="14">
                  <c:v>1.9999217242508867</c:v>
                </c:pt>
                <c:pt idx="15">
                  <c:v>2.016007719192634</c:v>
                </c:pt>
                <c:pt idx="16">
                  <c:v>2.0277354032884221</c:v>
                </c:pt>
                <c:pt idx="17">
                  <c:v>2.038675316739202</c:v>
                </c:pt>
                <c:pt idx="18">
                  <c:v>2.0455216583869236</c:v>
                </c:pt>
                <c:pt idx="19">
                  <c:v>2.0599369236828364</c:v>
                </c:pt>
                <c:pt idx="20">
                  <c:v>2.0697099064291922</c:v>
                </c:pt>
                <c:pt idx="21">
                  <c:v>2.0802307315713282</c:v>
                </c:pt>
                <c:pt idx="22">
                  <c:v>2.089337873768645</c:v>
                </c:pt>
                <c:pt idx="23">
                  <c:v>2.1045249731005575</c:v>
                </c:pt>
                <c:pt idx="24">
                  <c:v>2.1092525503435993</c:v>
                </c:pt>
                <c:pt idx="25">
                  <c:v>2.1232377430957681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2.7545826512640357</c:v>
                </c:pt>
                <c:pt idx="1">
                  <c:v>2.4007684132668281</c:v>
                </c:pt>
                <c:pt idx="2">
                  <c:v>2.8270763138070132</c:v>
                </c:pt>
                <c:pt idx="3">
                  <c:v>2.9722997617882627</c:v>
                </c:pt>
                <c:pt idx="4">
                  <c:v>3.0841759016995756</c:v>
                </c:pt>
                <c:pt idx="5">
                  <c:v>2.8960758265384272</c:v>
                </c:pt>
                <c:pt idx="6">
                  <c:v>2.9710837298439001</c:v>
                </c:pt>
                <c:pt idx="7">
                  <c:v>3.0830509685128593</c:v>
                </c:pt>
                <c:pt idx="8">
                  <c:v>3.485204582406106</c:v>
                </c:pt>
                <c:pt idx="9">
                  <c:v>3.3076295169597074</c:v>
                </c:pt>
                <c:pt idx="10">
                  <c:v>3.1316325188481611</c:v>
                </c:pt>
                <c:pt idx="11">
                  <c:v>2.6467709547721743</c:v>
                </c:pt>
                <c:pt idx="12">
                  <c:v>2.5667031320169005</c:v>
                </c:pt>
                <c:pt idx="13">
                  <c:v>2.5597493911785234</c:v>
                </c:pt>
                <c:pt idx="14">
                  <c:v>2.5856597589797565</c:v>
                </c:pt>
                <c:pt idx="15">
                  <c:v>2.6113917255293457</c:v>
                </c:pt>
                <c:pt idx="16">
                  <c:v>2.6327001750833521</c:v>
                </c:pt>
                <c:pt idx="17">
                  <c:v>2.6542564157349453</c:v>
                </c:pt>
                <c:pt idx="18">
                  <c:v>2.6773342473464536</c:v>
                </c:pt>
                <c:pt idx="19">
                  <c:v>2.7013938212421698</c:v>
                </c:pt>
                <c:pt idx="20">
                  <c:v>2.7264436566270405</c:v>
                </c:pt>
                <c:pt idx="21">
                  <c:v>2.7526068626268101</c:v>
                </c:pt>
                <c:pt idx="22">
                  <c:v>2.7778712719606031</c:v>
                </c:pt>
                <c:pt idx="23">
                  <c:v>2.8077901683023372</c:v>
                </c:pt>
                <c:pt idx="24">
                  <c:v>2.8405018422136568</c:v>
                </c:pt>
                <c:pt idx="25">
                  <c:v>2.8815002048705662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12.718282556626541</c:v>
                </c:pt>
                <c:pt idx="1">
                  <c:v>11.67508396502298</c:v>
                </c:pt>
                <c:pt idx="2">
                  <c:v>12.432178302300736</c:v>
                </c:pt>
                <c:pt idx="3">
                  <c:v>12.280491255904943</c:v>
                </c:pt>
                <c:pt idx="4">
                  <c:v>12.615428406358703</c:v>
                </c:pt>
                <c:pt idx="5">
                  <c:v>12.572881594575957</c:v>
                </c:pt>
                <c:pt idx="6">
                  <c:v>12.491371275463578</c:v>
                </c:pt>
                <c:pt idx="7">
                  <c:v>12.480835579379031</c:v>
                </c:pt>
                <c:pt idx="8">
                  <c:v>12.705813283749876</c:v>
                </c:pt>
                <c:pt idx="9">
                  <c:v>13.57171247094236</c:v>
                </c:pt>
                <c:pt idx="10">
                  <c:v>14.021674311847882</c:v>
                </c:pt>
                <c:pt idx="11">
                  <c:v>13.611771401775062</c:v>
                </c:pt>
                <c:pt idx="12">
                  <c:v>13.647152568310853</c:v>
                </c:pt>
                <c:pt idx="13">
                  <c:v>13.723280973979621</c:v>
                </c:pt>
                <c:pt idx="14">
                  <c:v>13.823077953600205</c:v>
                </c:pt>
                <c:pt idx="15">
                  <c:v>13.899813010714771</c:v>
                </c:pt>
                <c:pt idx="16">
                  <c:v>13.969117386349939</c:v>
                </c:pt>
                <c:pt idx="17">
                  <c:v>14.033802420107031</c:v>
                </c:pt>
                <c:pt idx="18">
                  <c:v>14.101638857077782</c:v>
                </c:pt>
                <c:pt idx="19">
                  <c:v>14.169441850197988</c:v>
                </c:pt>
                <c:pt idx="20">
                  <c:v>14.241511423677448</c:v>
                </c:pt>
                <c:pt idx="21">
                  <c:v>14.314290907620665</c:v>
                </c:pt>
                <c:pt idx="22">
                  <c:v>14.390765589125643</c:v>
                </c:pt>
                <c:pt idx="23">
                  <c:v>14.475394102011389</c:v>
                </c:pt>
                <c:pt idx="24">
                  <c:v>14.561586098208576</c:v>
                </c:pt>
                <c:pt idx="25">
                  <c:v>14.65479171373658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22.546066409253964</c:v>
                </c:pt>
                <c:pt idx="1">
                  <c:v>22.971941305366684</c:v>
                </c:pt>
                <c:pt idx="2">
                  <c:v>24.785789632525884</c:v>
                </c:pt>
                <c:pt idx="3">
                  <c:v>23.654119951341478</c:v>
                </c:pt>
                <c:pt idx="4">
                  <c:v>24.168261744913405</c:v>
                </c:pt>
                <c:pt idx="5">
                  <c:v>24.58661901131364</c:v>
                </c:pt>
                <c:pt idx="6">
                  <c:v>23.298676758248199</c:v>
                </c:pt>
                <c:pt idx="7">
                  <c:v>23.832166166071257</c:v>
                </c:pt>
                <c:pt idx="8">
                  <c:v>23.420650181553739</c:v>
                </c:pt>
                <c:pt idx="9">
                  <c:v>24.481518372859121</c:v>
                </c:pt>
                <c:pt idx="10">
                  <c:v>25.507102463300491</c:v>
                </c:pt>
                <c:pt idx="11">
                  <c:v>26.18724718960657</c:v>
                </c:pt>
                <c:pt idx="12">
                  <c:v>26.145744671268481</c:v>
                </c:pt>
                <c:pt idx="13">
                  <c:v>26.179640098234145</c:v>
                </c:pt>
                <c:pt idx="14">
                  <c:v>26.277631024943755</c:v>
                </c:pt>
                <c:pt idx="15">
                  <c:v>26.345589402129168</c:v>
                </c:pt>
                <c:pt idx="16">
                  <c:v>26.396818578473578</c:v>
                </c:pt>
                <c:pt idx="17">
                  <c:v>26.431523735029156</c:v>
                </c:pt>
                <c:pt idx="18">
                  <c:v>26.461206040260713</c:v>
                </c:pt>
                <c:pt idx="19">
                  <c:v>26.475623764981879</c:v>
                </c:pt>
                <c:pt idx="20">
                  <c:v>26.494077845229256</c:v>
                </c:pt>
                <c:pt idx="21">
                  <c:v>26.50797628409391</c:v>
                </c:pt>
                <c:pt idx="22">
                  <c:v>26.516829883209947</c:v>
                </c:pt>
                <c:pt idx="23">
                  <c:v>26.524265886865518</c:v>
                </c:pt>
                <c:pt idx="24">
                  <c:v>26.545020538930746</c:v>
                </c:pt>
                <c:pt idx="25">
                  <c:v>26.570023884572329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6.5452902757372087</c:v>
                </c:pt>
                <c:pt idx="1">
                  <c:v>5.9295992862549802</c:v>
                </c:pt>
                <c:pt idx="2">
                  <c:v>6.1234836673889816</c:v>
                </c:pt>
                <c:pt idx="3">
                  <c:v>6.2779233176864775</c:v>
                </c:pt>
                <c:pt idx="4">
                  <c:v>6.3926681344682246</c:v>
                </c:pt>
                <c:pt idx="5">
                  <c:v>5.8027835881543925</c:v>
                </c:pt>
                <c:pt idx="6">
                  <c:v>5.3175069419125522</c:v>
                </c:pt>
                <c:pt idx="7">
                  <c:v>5.491648073037382</c:v>
                </c:pt>
                <c:pt idx="8">
                  <c:v>5.5414973638080749</c:v>
                </c:pt>
                <c:pt idx="9">
                  <c:v>5.246768811143963</c:v>
                </c:pt>
                <c:pt idx="10">
                  <c:v>5.0944015936762126</c:v>
                </c:pt>
                <c:pt idx="11">
                  <c:v>5.0264660500820959</c:v>
                </c:pt>
                <c:pt idx="12">
                  <c:v>4.9573900354810716</c:v>
                </c:pt>
                <c:pt idx="13">
                  <c:v>4.8992493253803868</c:v>
                </c:pt>
                <c:pt idx="14">
                  <c:v>4.849859184207987</c:v>
                </c:pt>
                <c:pt idx="15">
                  <c:v>4.7828720102133362</c:v>
                </c:pt>
                <c:pt idx="16">
                  <c:v>4.6814994898540032</c:v>
                </c:pt>
                <c:pt idx="17">
                  <c:v>4.5480452837465339</c:v>
                </c:pt>
                <c:pt idx="18">
                  <c:v>4.4277040591237053</c:v>
                </c:pt>
                <c:pt idx="19">
                  <c:v>4.2953585549906883</c:v>
                </c:pt>
                <c:pt idx="20">
                  <c:v>4.1711746208118301</c:v>
                </c:pt>
                <c:pt idx="21">
                  <c:v>4.047208209120587</c:v>
                </c:pt>
                <c:pt idx="22">
                  <c:v>3.9416306934975207</c:v>
                </c:pt>
                <c:pt idx="23">
                  <c:v>3.8049114310182293</c:v>
                </c:pt>
                <c:pt idx="24">
                  <c:v>3.635912225315149</c:v>
                </c:pt>
                <c:pt idx="25">
                  <c:v>3.4352942139643226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4.2815101914292617</c:v>
                </c:pt>
                <c:pt idx="1">
                  <c:v>3.6121131488501632</c:v>
                </c:pt>
                <c:pt idx="2">
                  <c:v>4.1189435458036163</c:v>
                </c:pt>
                <c:pt idx="3">
                  <c:v>4.2963732499731169</c:v>
                </c:pt>
                <c:pt idx="4">
                  <c:v>4.4952655473499759</c:v>
                </c:pt>
                <c:pt idx="5">
                  <c:v>3.986301921323598</c:v>
                </c:pt>
                <c:pt idx="6">
                  <c:v>3.9651712009829367</c:v>
                </c:pt>
                <c:pt idx="7">
                  <c:v>3.6363209750567713</c:v>
                </c:pt>
                <c:pt idx="8">
                  <c:v>3.4726447124877979</c:v>
                </c:pt>
                <c:pt idx="9">
                  <c:v>4.0469041836870741</c:v>
                </c:pt>
                <c:pt idx="10">
                  <c:v>3.8899838156549462</c:v>
                </c:pt>
                <c:pt idx="11">
                  <c:v>3.6614000214644773</c:v>
                </c:pt>
                <c:pt idx="12">
                  <c:v>3.6620888919754084</c:v>
                </c:pt>
                <c:pt idx="13">
                  <c:v>3.6979225869542782</c:v>
                </c:pt>
                <c:pt idx="14">
                  <c:v>3.7374051470012581</c:v>
                </c:pt>
                <c:pt idx="15">
                  <c:v>3.7644710033966331</c:v>
                </c:pt>
                <c:pt idx="16">
                  <c:v>3.7892855144713442</c:v>
                </c:pt>
                <c:pt idx="17">
                  <c:v>3.811382183583305</c:v>
                </c:pt>
                <c:pt idx="18">
                  <c:v>3.8315952634830976</c:v>
                </c:pt>
                <c:pt idx="19">
                  <c:v>3.8512741881130825</c:v>
                </c:pt>
                <c:pt idx="20">
                  <c:v>3.8719636140166878</c:v>
                </c:pt>
                <c:pt idx="21">
                  <c:v>3.8893267051247218</c:v>
                </c:pt>
                <c:pt idx="22">
                  <c:v>3.9080209164016697</c:v>
                </c:pt>
                <c:pt idx="23">
                  <c:v>3.9298472438732976</c:v>
                </c:pt>
                <c:pt idx="24">
                  <c:v>3.9529113653193804</c:v>
                </c:pt>
                <c:pt idx="25">
                  <c:v>3.9756364914269535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11.922939666598435</c:v>
                </c:pt>
                <c:pt idx="1">
                  <c:v>11.351453567834946</c:v>
                </c:pt>
                <c:pt idx="2">
                  <c:v>11.676373587710609</c:v>
                </c:pt>
                <c:pt idx="3">
                  <c:v>11.267906108004368</c:v>
                </c:pt>
                <c:pt idx="4">
                  <c:v>12.263761478944398</c:v>
                </c:pt>
                <c:pt idx="5">
                  <c:v>11.897006590629857</c:v>
                </c:pt>
                <c:pt idx="6">
                  <c:v>11.212721838979093</c:v>
                </c:pt>
                <c:pt idx="7">
                  <c:v>11.316427800931491</c:v>
                </c:pt>
                <c:pt idx="8">
                  <c:v>11.356183796558675</c:v>
                </c:pt>
                <c:pt idx="9">
                  <c:v>12.457807997275248</c:v>
                </c:pt>
                <c:pt idx="10">
                  <c:v>10.42504916640269</c:v>
                </c:pt>
                <c:pt idx="11">
                  <c:v>10.238743353162029</c:v>
                </c:pt>
                <c:pt idx="12">
                  <c:v>10.088559492441531</c:v>
                </c:pt>
                <c:pt idx="13">
                  <c:v>9.963955127416634</c:v>
                </c:pt>
                <c:pt idx="14">
                  <c:v>9.8598483613285737</c:v>
                </c:pt>
                <c:pt idx="15">
                  <c:v>9.7584543048784091</c:v>
                </c:pt>
                <c:pt idx="16">
                  <c:v>9.6568671557977428</c:v>
                </c:pt>
                <c:pt idx="17">
                  <c:v>9.5529408808629377</c:v>
                </c:pt>
                <c:pt idx="18">
                  <c:v>9.4514114293935627</c:v>
                </c:pt>
                <c:pt idx="19">
                  <c:v>9.3510596642575994</c:v>
                </c:pt>
                <c:pt idx="20">
                  <c:v>9.2570027903662009</c:v>
                </c:pt>
                <c:pt idx="21">
                  <c:v>9.161523469201537</c:v>
                </c:pt>
                <c:pt idx="22">
                  <c:v>9.0654229120083585</c:v>
                </c:pt>
                <c:pt idx="23">
                  <c:v>8.9693097156938837</c:v>
                </c:pt>
                <c:pt idx="24">
                  <c:v>8.872934362810847</c:v>
                </c:pt>
                <c:pt idx="25">
                  <c:v>8.7814121269106806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10.739121341789904</c:v>
                </c:pt>
                <c:pt idx="1">
                  <c:v>9.5234836227424555</c:v>
                </c:pt>
                <c:pt idx="2">
                  <c:v>11.092065532697021</c:v>
                </c:pt>
                <c:pt idx="3">
                  <c:v>9.8661716092461571</c:v>
                </c:pt>
                <c:pt idx="4">
                  <c:v>10.1705225420855</c:v>
                </c:pt>
                <c:pt idx="5">
                  <c:v>9.4122050481344299</c:v>
                </c:pt>
                <c:pt idx="6">
                  <c:v>8.9458314582150358</c:v>
                </c:pt>
                <c:pt idx="7">
                  <c:v>9.0624394531824226</c:v>
                </c:pt>
                <c:pt idx="8">
                  <c:v>9.2527512084234722</c:v>
                </c:pt>
                <c:pt idx="9">
                  <c:v>9.84051187211697</c:v>
                </c:pt>
                <c:pt idx="10">
                  <c:v>8.3415298827824031</c:v>
                </c:pt>
                <c:pt idx="11">
                  <c:v>8.4029498135550771</c:v>
                </c:pt>
                <c:pt idx="12">
                  <c:v>8.3139186981217907</c:v>
                </c:pt>
                <c:pt idx="13">
                  <c:v>8.2028681307796578</c:v>
                </c:pt>
                <c:pt idx="14">
                  <c:v>8.1203603990833368</c:v>
                </c:pt>
                <c:pt idx="15">
                  <c:v>8.0513935175111033</c:v>
                </c:pt>
                <c:pt idx="16">
                  <c:v>7.9768620594958533</c:v>
                </c:pt>
                <c:pt idx="17">
                  <c:v>7.8989771686994779</c:v>
                </c:pt>
                <c:pt idx="18">
                  <c:v>7.8187788630164601</c:v>
                </c:pt>
                <c:pt idx="19">
                  <c:v>7.7336429510973401</c:v>
                </c:pt>
                <c:pt idx="20">
                  <c:v>7.6521095084474302</c:v>
                </c:pt>
                <c:pt idx="21">
                  <c:v>7.5720461736338862</c:v>
                </c:pt>
                <c:pt idx="22">
                  <c:v>7.4963516669502841</c:v>
                </c:pt>
                <c:pt idx="23">
                  <c:v>7.4229046556249392</c:v>
                </c:pt>
                <c:pt idx="24">
                  <c:v>7.343600585673852</c:v>
                </c:pt>
                <c:pt idx="25">
                  <c:v>7.2642782533432806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6.9064709312883528</c:v>
                </c:pt>
                <c:pt idx="1">
                  <c:v>6.9356869981773928</c:v>
                </c:pt>
                <c:pt idx="2">
                  <c:v>7.4285196066465833</c:v>
                </c:pt>
                <c:pt idx="3">
                  <c:v>7.215167817891925</c:v>
                </c:pt>
                <c:pt idx="4">
                  <c:v>7.2705780524533434</c:v>
                </c:pt>
                <c:pt idx="5">
                  <c:v>7.4638276642111565</c:v>
                </c:pt>
                <c:pt idx="6">
                  <c:v>7.610514182028516</c:v>
                </c:pt>
                <c:pt idx="7">
                  <c:v>7.1235484940260339</c:v>
                </c:pt>
                <c:pt idx="8">
                  <c:v>6.7817365200901172</c:v>
                </c:pt>
                <c:pt idx="9">
                  <c:v>6.4233750470569122</c:v>
                </c:pt>
                <c:pt idx="10">
                  <c:v>6.2122539903915817</c:v>
                </c:pt>
                <c:pt idx="11">
                  <c:v>6.4380247938464814</c:v>
                </c:pt>
                <c:pt idx="12">
                  <c:v>6.4245370021769581</c:v>
                </c:pt>
                <c:pt idx="13">
                  <c:v>6.4038769100137563</c:v>
                </c:pt>
                <c:pt idx="14">
                  <c:v>6.3935950071250351</c:v>
                </c:pt>
                <c:pt idx="15">
                  <c:v>6.3776219462448731</c:v>
                </c:pt>
                <c:pt idx="16">
                  <c:v>6.37353142111954</c:v>
                </c:pt>
                <c:pt idx="17">
                  <c:v>6.3580781535886457</c:v>
                </c:pt>
                <c:pt idx="18">
                  <c:v>6.3386117643376148</c:v>
                </c:pt>
                <c:pt idx="19">
                  <c:v>6.315146712893223</c:v>
                </c:pt>
                <c:pt idx="20">
                  <c:v>6.2989548168932146</c:v>
                </c:pt>
                <c:pt idx="21">
                  <c:v>6.2857869280639829</c:v>
                </c:pt>
                <c:pt idx="22">
                  <c:v>6.2686038082302726</c:v>
                </c:pt>
                <c:pt idx="23">
                  <c:v>6.2581955194404255</c:v>
                </c:pt>
                <c:pt idx="24">
                  <c:v>6.2656807972598347</c:v>
                </c:pt>
                <c:pt idx="25">
                  <c:v>6.2573678602291238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20.006088509569121</c:v>
                </c:pt>
                <c:pt idx="1">
                  <c:v>18.162937633735186</c:v>
                </c:pt>
                <c:pt idx="2">
                  <c:v>18.516394504400186</c:v>
                </c:pt>
                <c:pt idx="3">
                  <c:v>19.664695165672953</c:v>
                </c:pt>
                <c:pt idx="4">
                  <c:v>20.770185466991894</c:v>
                </c:pt>
                <c:pt idx="5">
                  <c:v>20.725183578513199</c:v>
                </c:pt>
                <c:pt idx="6">
                  <c:v>20.101817755442738</c:v>
                </c:pt>
                <c:pt idx="7">
                  <c:v>19.82827088667851</c:v>
                </c:pt>
                <c:pt idx="8">
                  <c:v>19.588045955812575</c:v>
                </c:pt>
                <c:pt idx="9">
                  <c:v>19.383813481317226</c:v>
                </c:pt>
                <c:pt idx="10">
                  <c:v>19.085859329477699</c:v>
                </c:pt>
                <c:pt idx="11">
                  <c:v>19.237822742686447</c:v>
                </c:pt>
                <c:pt idx="12">
                  <c:v>19.519117654369264</c:v>
                </c:pt>
                <c:pt idx="13">
                  <c:v>19.801919884425306</c:v>
                </c:pt>
                <c:pt idx="14">
                  <c:v>20.096333809336169</c:v>
                </c:pt>
                <c:pt idx="15">
                  <c:v>20.349434412744923</c:v>
                </c:pt>
                <c:pt idx="16">
                  <c:v>20.589711393661389</c:v>
                </c:pt>
                <c:pt idx="17">
                  <c:v>20.823497511953018</c:v>
                </c:pt>
                <c:pt idx="18">
                  <c:v>21.03259658941781</c:v>
                </c:pt>
                <c:pt idx="19">
                  <c:v>21.255599608572719</c:v>
                </c:pt>
                <c:pt idx="20">
                  <c:v>21.486096308985722</c:v>
                </c:pt>
                <c:pt idx="21">
                  <c:v>21.724817917796013</c:v>
                </c:pt>
                <c:pt idx="22">
                  <c:v>21.967505316180088</c:v>
                </c:pt>
                <c:pt idx="23">
                  <c:v>22.197662021834478</c:v>
                </c:pt>
                <c:pt idx="24">
                  <c:v>22.41802544715939</c:v>
                </c:pt>
                <c:pt idx="25">
                  <c:v>22.630610727805507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5.4650445506001484</c:v>
                </c:pt>
                <c:pt idx="1">
                  <c:v>5.8402707307502144</c:v>
                </c:pt>
                <c:pt idx="2">
                  <c:v>6.0217926083156268</c:v>
                </c:pt>
                <c:pt idx="3">
                  <c:v>5.7749219781874848</c:v>
                </c:pt>
                <c:pt idx="4">
                  <c:v>6.3235329464782026</c:v>
                </c:pt>
                <c:pt idx="5">
                  <c:v>6.2793451358129992</c:v>
                </c:pt>
                <c:pt idx="6">
                  <c:v>5.6117511924366497</c:v>
                </c:pt>
                <c:pt idx="7">
                  <c:v>5.6650252360296838</c:v>
                </c:pt>
                <c:pt idx="8">
                  <c:v>5.9942358396520978</c:v>
                </c:pt>
                <c:pt idx="9">
                  <c:v>6.3387349295005215</c:v>
                </c:pt>
                <c:pt idx="10">
                  <c:v>5.4615116782519095</c:v>
                </c:pt>
                <c:pt idx="11">
                  <c:v>4.9574119178387299</c:v>
                </c:pt>
                <c:pt idx="12">
                  <c:v>4.9348825198676058</c:v>
                </c:pt>
                <c:pt idx="13">
                  <c:v>4.9316946521397638</c:v>
                </c:pt>
                <c:pt idx="14">
                  <c:v>4.9488891925534269</c:v>
                </c:pt>
                <c:pt idx="15">
                  <c:v>4.950596376286911</c:v>
                </c:pt>
                <c:pt idx="16">
                  <c:v>4.9453954472117161</c:v>
                </c:pt>
                <c:pt idx="17">
                  <c:v>4.9384286949559417</c:v>
                </c:pt>
                <c:pt idx="18">
                  <c:v>4.9307421655474242</c:v>
                </c:pt>
                <c:pt idx="19">
                  <c:v>4.9262121144209789</c:v>
                </c:pt>
                <c:pt idx="20">
                  <c:v>4.9237735370727673</c:v>
                </c:pt>
                <c:pt idx="21">
                  <c:v>4.9210134471356293</c:v>
                </c:pt>
                <c:pt idx="22">
                  <c:v>4.9154322487233166</c:v>
                </c:pt>
                <c:pt idx="23">
                  <c:v>4.9150003999086689</c:v>
                </c:pt>
                <c:pt idx="24">
                  <c:v>4.9181286494694456</c:v>
                </c:pt>
                <c:pt idx="25">
                  <c:v>4.9181170432248704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0.38852644284752708</c:v>
                </c:pt>
                <c:pt idx="1">
                  <c:v>0.27591535235129061</c:v>
                </c:pt>
                <c:pt idx="2">
                  <c:v>0.27404737826646092</c:v>
                </c:pt>
                <c:pt idx="3">
                  <c:v>0.24222155511014667</c:v>
                </c:pt>
                <c:pt idx="4">
                  <c:v>0.26630664140111565</c:v>
                </c:pt>
                <c:pt idx="5">
                  <c:v>0.25574385969834518</c:v>
                </c:pt>
                <c:pt idx="6">
                  <c:v>0.22261935355196197</c:v>
                </c:pt>
                <c:pt idx="7">
                  <c:v>0.22552013118062061</c:v>
                </c:pt>
                <c:pt idx="8">
                  <c:v>0.2327523857758651</c:v>
                </c:pt>
                <c:pt idx="9">
                  <c:v>0.22056426795713324</c:v>
                </c:pt>
                <c:pt idx="10">
                  <c:v>0.27548648486621213</c:v>
                </c:pt>
                <c:pt idx="11">
                  <c:v>0.18315944406679877</c:v>
                </c:pt>
                <c:pt idx="12">
                  <c:v>0.18468661988593449</c:v>
                </c:pt>
                <c:pt idx="13">
                  <c:v>0.18683687262889517</c:v>
                </c:pt>
                <c:pt idx="14">
                  <c:v>0.18933839570386798</c:v>
                </c:pt>
                <c:pt idx="15">
                  <c:v>0.19226036866479426</c:v>
                </c:pt>
                <c:pt idx="16">
                  <c:v>0.19462787106252344</c:v>
                </c:pt>
                <c:pt idx="17">
                  <c:v>0.19697096973615499</c:v>
                </c:pt>
                <c:pt idx="18">
                  <c:v>0.19901741873638468</c:v>
                </c:pt>
                <c:pt idx="19">
                  <c:v>0.20178043945118526</c:v>
                </c:pt>
                <c:pt idx="20">
                  <c:v>0.20416292739958045</c:v>
                </c:pt>
                <c:pt idx="21">
                  <c:v>0.20655656673901893</c:v>
                </c:pt>
                <c:pt idx="22">
                  <c:v>0.20870434464295717</c:v>
                </c:pt>
                <c:pt idx="23">
                  <c:v>0.21139288401798292</c:v>
                </c:pt>
                <c:pt idx="24">
                  <c:v>0.21339168469446523</c:v>
                </c:pt>
                <c:pt idx="25">
                  <c:v>0.21609998323311955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18.975520924427205</c:v>
                </c:pt>
                <c:pt idx="1">
                  <c:v>20.45406955105199</c:v>
                </c:pt>
                <c:pt idx="2">
                  <c:v>22.438159696513019</c:v>
                </c:pt>
                <c:pt idx="3">
                  <c:v>20.696090364955328</c:v>
                </c:pt>
                <c:pt idx="4">
                  <c:v>21.671041005273302</c:v>
                </c:pt>
                <c:pt idx="5">
                  <c:v>21.245502340401707</c:v>
                </c:pt>
                <c:pt idx="6">
                  <c:v>21.347020066864395</c:v>
                </c:pt>
                <c:pt idx="7">
                  <c:v>20.638479030142104</c:v>
                </c:pt>
                <c:pt idx="8">
                  <c:v>20.740769186543325</c:v>
                </c:pt>
                <c:pt idx="9">
                  <c:v>21.607904608318073</c:v>
                </c:pt>
                <c:pt idx="10">
                  <c:v>20.874939952204585</c:v>
                </c:pt>
                <c:pt idx="11">
                  <c:v>20.659808798223882</c:v>
                </c:pt>
                <c:pt idx="12">
                  <c:v>20.703370506365008</c:v>
                </c:pt>
                <c:pt idx="13">
                  <c:v>20.728452453358397</c:v>
                </c:pt>
                <c:pt idx="14">
                  <c:v>20.788485080732929</c:v>
                </c:pt>
                <c:pt idx="15">
                  <c:v>20.800818620200701</c:v>
                </c:pt>
                <c:pt idx="16">
                  <c:v>20.796252888371502</c:v>
                </c:pt>
                <c:pt idx="17">
                  <c:v>20.789570718831435</c:v>
                </c:pt>
                <c:pt idx="18">
                  <c:v>20.765204356522709</c:v>
                </c:pt>
                <c:pt idx="19">
                  <c:v>20.740544034294523</c:v>
                </c:pt>
                <c:pt idx="20">
                  <c:v>20.70742168646041</c:v>
                </c:pt>
                <c:pt idx="21">
                  <c:v>20.647367106827595</c:v>
                </c:pt>
                <c:pt idx="22">
                  <c:v>20.586904863915734</c:v>
                </c:pt>
                <c:pt idx="23">
                  <c:v>20.538104876780022</c:v>
                </c:pt>
                <c:pt idx="24">
                  <c:v>20.479268002170695</c:v>
                </c:pt>
                <c:pt idx="25">
                  <c:v>20.426686824455405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3.9064575517849804</c:v>
                </c:pt>
                <c:pt idx="1">
                  <c:v>3.9155018573451184</c:v>
                </c:pt>
                <c:pt idx="2">
                  <c:v>4.2224870860455122</c:v>
                </c:pt>
                <c:pt idx="3">
                  <c:v>4.1163018511324125</c:v>
                </c:pt>
                <c:pt idx="4">
                  <c:v>3.9687047978357213</c:v>
                </c:pt>
                <c:pt idx="5">
                  <c:v>4.3438373367646914</c:v>
                </c:pt>
                <c:pt idx="6">
                  <c:v>4.1649896902451369</c:v>
                </c:pt>
                <c:pt idx="7">
                  <c:v>4.5240760227286554</c:v>
                </c:pt>
                <c:pt idx="8">
                  <c:v>4.7316724514681798</c:v>
                </c:pt>
                <c:pt idx="9">
                  <c:v>4.871120884536726</c:v>
                </c:pt>
                <c:pt idx="10">
                  <c:v>4.9012265449813697</c:v>
                </c:pt>
                <c:pt idx="11">
                  <c:v>5.2099070002823193</c:v>
                </c:pt>
                <c:pt idx="12">
                  <c:v>5.2673451053925291</c:v>
                </c:pt>
                <c:pt idx="13">
                  <c:v>5.3365146403112318</c:v>
                </c:pt>
                <c:pt idx="14">
                  <c:v>5.422118054661798</c:v>
                </c:pt>
                <c:pt idx="15">
                  <c:v>5.4947721952530229</c:v>
                </c:pt>
                <c:pt idx="16">
                  <c:v>5.5675196733102164</c:v>
                </c:pt>
                <c:pt idx="17">
                  <c:v>5.6404811404875037</c:v>
                </c:pt>
                <c:pt idx="18">
                  <c:v>5.7211988599501389</c:v>
                </c:pt>
                <c:pt idx="19">
                  <c:v>5.7943203071435025</c:v>
                </c:pt>
                <c:pt idx="20">
                  <c:v>5.8752525364172605</c:v>
                </c:pt>
                <c:pt idx="21">
                  <c:v>5.9586270064856661</c:v>
                </c:pt>
                <c:pt idx="22">
                  <c:v>6.0486987858474279</c:v>
                </c:pt>
                <c:pt idx="23">
                  <c:v>6.1301285521250852</c:v>
                </c:pt>
                <c:pt idx="24">
                  <c:v>6.221429093905348</c:v>
                </c:pt>
                <c:pt idx="25">
                  <c:v>6.3055233840896987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9.6717489072147718</c:v>
                </c:pt>
                <c:pt idx="1">
                  <c:v>8.8672023209205175</c:v>
                </c:pt>
                <c:pt idx="2">
                  <c:v>9.3769585453858664</c:v>
                </c:pt>
                <c:pt idx="3">
                  <c:v>9.5887775168184266</c:v>
                </c:pt>
                <c:pt idx="4">
                  <c:v>9.5548742321765836</c:v>
                </c:pt>
                <c:pt idx="5">
                  <c:v>9.731613642182694</c:v>
                </c:pt>
                <c:pt idx="6">
                  <c:v>9.2525715853440929</c:v>
                </c:pt>
                <c:pt idx="7">
                  <c:v>9.2407493247634225</c:v>
                </c:pt>
                <c:pt idx="8">
                  <c:v>9.4560346050218413</c:v>
                </c:pt>
                <c:pt idx="9">
                  <c:v>9.1955144359487857</c:v>
                </c:pt>
                <c:pt idx="10">
                  <c:v>7.842644488174515</c:v>
                </c:pt>
                <c:pt idx="11">
                  <c:v>8.1716701959245128</c:v>
                </c:pt>
                <c:pt idx="12">
                  <c:v>8.0266914951545143</c:v>
                </c:pt>
                <c:pt idx="13">
                  <c:v>7.9134313368906222</c:v>
                </c:pt>
                <c:pt idx="14">
                  <c:v>7.8054668383772752</c:v>
                </c:pt>
                <c:pt idx="15">
                  <c:v>7.7170700044199654</c:v>
                </c:pt>
                <c:pt idx="16">
                  <c:v>7.6195697840112047</c:v>
                </c:pt>
                <c:pt idx="17">
                  <c:v>7.5102397768738003</c:v>
                </c:pt>
                <c:pt idx="18">
                  <c:v>7.4096574845892258</c:v>
                </c:pt>
                <c:pt idx="19">
                  <c:v>7.307160867109328</c:v>
                </c:pt>
                <c:pt idx="20">
                  <c:v>7.2112739434187638</c:v>
                </c:pt>
                <c:pt idx="21">
                  <c:v>7.1146432793013474</c:v>
                </c:pt>
                <c:pt idx="22">
                  <c:v>7.0120616626025472</c:v>
                </c:pt>
                <c:pt idx="23">
                  <c:v>6.9083858324991212</c:v>
                </c:pt>
                <c:pt idx="24">
                  <c:v>6.8198624063690012</c:v>
                </c:pt>
                <c:pt idx="25">
                  <c:v>6.7392375096930284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12.32552076872785</c:v>
                </c:pt>
                <c:pt idx="1">
                  <c:v>12.11773704455492</c:v>
                </c:pt>
                <c:pt idx="2">
                  <c:v>12.163568111408141</c:v>
                </c:pt>
                <c:pt idx="3">
                  <c:v>11.029831466131711</c:v>
                </c:pt>
                <c:pt idx="4">
                  <c:v>12.392269172236588</c:v>
                </c:pt>
                <c:pt idx="5">
                  <c:v>11.711440519597978</c:v>
                </c:pt>
                <c:pt idx="6">
                  <c:v>12.746115439342013</c:v>
                </c:pt>
                <c:pt idx="7">
                  <c:v>12.133686970884163</c:v>
                </c:pt>
                <c:pt idx="8">
                  <c:v>12.477257033504198</c:v>
                </c:pt>
                <c:pt idx="9">
                  <c:v>12.940437769899894</c:v>
                </c:pt>
                <c:pt idx="10">
                  <c:v>11.638223424971748</c:v>
                </c:pt>
                <c:pt idx="11">
                  <c:v>11.751897993904572</c:v>
                </c:pt>
                <c:pt idx="12">
                  <c:v>11.710110051344556</c:v>
                </c:pt>
                <c:pt idx="13">
                  <c:v>11.689451051710408</c:v>
                </c:pt>
                <c:pt idx="14">
                  <c:v>11.695073450084749</c:v>
                </c:pt>
                <c:pt idx="15">
                  <c:v>11.697592070244028</c:v>
                </c:pt>
                <c:pt idx="16">
                  <c:v>11.688793574851362</c:v>
                </c:pt>
                <c:pt idx="17">
                  <c:v>11.675440379721328</c:v>
                </c:pt>
                <c:pt idx="18">
                  <c:v>11.663783203927688</c:v>
                </c:pt>
                <c:pt idx="19">
                  <c:v>11.653507428127433</c:v>
                </c:pt>
                <c:pt idx="20">
                  <c:v>11.652927731360331</c:v>
                </c:pt>
                <c:pt idx="21">
                  <c:v>11.654515670462395</c:v>
                </c:pt>
                <c:pt idx="22">
                  <c:v>11.656318893841707</c:v>
                </c:pt>
                <c:pt idx="23">
                  <c:v>11.650965220153333</c:v>
                </c:pt>
                <c:pt idx="24">
                  <c:v>11.641087783477461</c:v>
                </c:pt>
                <c:pt idx="25">
                  <c:v>11.630065347810795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4.9843672141016695</c:v>
                </c:pt>
                <c:pt idx="1">
                  <c:v>4.8030351189470277</c:v>
                </c:pt>
                <c:pt idx="2">
                  <c:v>5.1099917190208775</c:v>
                </c:pt>
                <c:pt idx="3">
                  <c:v>5.0954560818329044</c:v>
                </c:pt>
                <c:pt idx="4">
                  <c:v>5.2700056645886111</c:v>
                </c:pt>
                <c:pt idx="5">
                  <c:v>5.4396012405179466</c:v>
                </c:pt>
                <c:pt idx="6">
                  <c:v>5.4724026669557233</c:v>
                </c:pt>
                <c:pt idx="7">
                  <c:v>4.669290862837653</c:v>
                </c:pt>
                <c:pt idx="8">
                  <c:v>4.9122150617395288</c:v>
                </c:pt>
                <c:pt idx="9">
                  <c:v>4.9923162006738897</c:v>
                </c:pt>
                <c:pt idx="10">
                  <c:v>4.1435432093543927</c:v>
                </c:pt>
                <c:pt idx="11">
                  <c:v>6.856775397395559</c:v>
                </c:pt>
                <c:pt idx="12">
                  <c:v>6.9153191447466202</c:v>
                </c:pt>
                <c:pt idx="13">
                  <c:v>6.9788089351115099</c:v>
                </c:pt>
                <c:pt idx="14">
                  <c:v>7.0604672036095133</c:v>
                </c:pt>
                <c:pt idx="15">
                  <c:v>7.1364174406762855</c:v>
                </c:pt>
                <c:pt idx="16">
                  <c:v>7.2101331094198073</c:v>
                </c:pt>
                <c:pt idx="17">
                  <c:v>7.2765992231145367</c:v>
                </c:pt>
                <c:pt idx="18">
                  <c:v>7.3547519740146559</c:v>
                </c:pt>
                <c:pt idx="19">
                  <c:v>7.4329081416163367</c:v>
                </c:pt>
                <c:pt idx="20">
                  <c:v>7.5212287494128391</c:v>
                </c:pt>
                <c:pt idx="21">
                  <c:v>7.6105353982654975</c:v>
                </c:pt>
                <c:pt idx="22">
                  <c:v>7.7013494761624637</c:v>
                </c:pt>
                <c:pt idx="23">
                  <c:v>7.793447362331162</c:v>
                </c:pt>
                <c:pt idx="24">
                  <c:v>7.8830608900154386</c:v>
                </c:pt>
                <c:pt idx="25">
                  <c:v>7.9783155627648306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27.17239362511247</c:v>
                </c:pt>
                <c:pt idx="1">
                  <c:v>27.423307793706897</c:v>
                </c:pt>
                <c:pt idx="2">
                  <c:v>27.145396022510546</c:v>
                </c:pt>
                <c:pt idx="3">
                  <c:v>27.40218095188931</c:v>
                </c:pt>
                <c:pt idx="4">
                  <c:v>29.515292001953664</c:v>
                </c:pt>
                <c:pt idx="5">
                  <c:v>29.367477651620312</c:v>
                </c:pt>
                <c:pt idx="6">
                  <c:v>30.741106993667071</c:v>
                </c:pt>
                <c:pt idx="7">
                  <c:v>27.4087392519126</c:v>
                </c:pt>
                <c:pt idx="8">
                  <c:v>28.197585257874511</c:v>
                </c:pt>
                <c:pt idx="9">
                  <c:v>29.646301649568418</c:v>
                </c:pt>
                <c:pt idx="10">
                  <c:v>26.76110182581105</c:v>
                </c:pt>
                <c:pt idx="11">
                  <c:v>24.765727484566174</c:v>
                </c:pt>
                <c:pt idx="12">
                  <c:v>24.905752476677023</c:v>
                </c:pt>
                <c:pt idx="13">
                  <c:v>24.951104653495516</c:v>
                </c:pt>
                <c:pt idx="14">
                  <c:v>25.028391917143619</c:v>
                </c:pt>
                <c:pt idx="15">
                  <c:v>25.002682942530114</c:v>
                </c:pt>
                <c:pt idx="16">
                  <c:v>24.931945975389166</c:v>
                </c:pt>
                <c:pt idx="17">
                  <c:v>24.84995328727938</c:v>
                </c:pt>
                <c:pt idx="18">
                  <c:v>24.736887711429805</c:v>
                </c:pt>
                <c:pt idx="19">
                  <c:v>24.614194181892731</c:v>
                </c:pt>
                <c:pt idx="20">
                  <c:v>24.487585061633176</c:v>
                </c:pt>
                <c:pt idx="21">
                  <c:v>24.346775819152743</c:v>
                </c:pt>
                <c:pt idx="22">
                  <c:v>24.196086270900484</c:v>
                </c:pt>
                <c:pt idx="23">
                  <c:v>24.044179278972496</c:v>
                </c:pt>
                <c:pt idx="24">
                  <c:v>23.897480018118252</c:v>
                </c:pt>
                <c:pt idx="25">
                  <c:v>23.745493969971918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21.034442407113907</c:v>
                </c:pt>
                <c:pt idx="2">
                  <c:v>22.466290102334668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22.389414797100869</c:v>
                </c:pt>
                <c:pt idx="7">
                  <c:v>22.631844262096024</c:v>
                </c:pt>
                <c:pt idx="8">
                  <c:v>23.380622083753199</c:v>
                </c:pt>
                <c:pt idx="9">
                  <c:v>25.007377533459273</c:v>
                </c:pt>
                <c:pt idx="10">
                  <c:v>26.058076776020215</c:v>
                </c:pt>
                <c:pt idx="11">
                  <c:v>23.450693441459173</c:v>
                </c:pt>
                <c:pt idx="12">
                  <c:v>23.622229482949074</c:v>
                </c:pt>
                <c:pt idx="13">
                  <c:v>23.846596796325002</c:v>
                </c:pt>
                <c:pt idx="14">
                  <c:v>24.118640286016465</c:v>
                </c:pt>
                <c:pt idx="15">
                  <c:v>24.345311577074732</c:v>
                </c:pt>
                <c:pt idx="16">
                  <c:v>24.564547900278058</c:v>
                </c:pt>
                <c:pt idx="17">
                  <c:v>24.783118502462543</c:v>
                </c:pt>
                <c:pt idx="18">
                  <c:v>25.011372317858502</c:v>
                </c:pt>
                <c:pt idx="19">
                  <c:v>25.243345151594742</c:v>
                </c:pt>
                <c:pt idx="20">
                  <c:v>25.488831072268951</c:v>
                </c:pt>
                <c:pt idx="21">
                  <c:v>25.729475185469468</c:v>
                </c:pt>
                <c:pt idx="22">
                  <c:v>25.973207523768984</c:v>
                </c:pt>
                <c:pt idx="23">
                  <c:v>26.239497926539055</c:v>
                </c:pt>
                <c:pt idx="24">
                  <c:v>26.518867220387172</c:v>
                </c:pt>
                <c:pt idx="25">
                  <c:v>26.792414669359648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46.289944351634958</c:v>
                </c:pt>
                <c:pt idx="1">
                  <c:v>43.399576734174559</c:v>
                </c:pt>
                <c:pt idx="2">
                  <c:v>43.857038038680081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46.873976613216108</c:v>
                </c:pt>
                <c:pt idx="6">
                  <c:v>47.330197175032403</c:v>
                </c:pt>
                <c:pt idx="7">
                  <c:v>46.198407141481312</c:v>
                </c:pt>
                <c:pt idx="8">
                  <c:v>48.741641026435211</c:v>
                </c:pt>
                <c:pt idx="9">
                  <c:v>50.065871081430778</c:v>
                </c:pt>
                <c:pt idx="10">
                  <c:v>52.699578602756894</c:v>
                </c:pt>
                <c:pt idx="11">
                  <c:v>53.623246887259853</c:v>
                </c:pt>
                <c:pt idx="12">
                  <c:v>54.231140838082126</c:v>
                </c:pt>
                <c:pt idx="13">
                  <c:v>54.910582122742902</c:v>
                </c:pt>
                <c:pt idx="14">
                  <c:v>55.644442987715763</c:v>
                </c:pt>
                <c:pt idx="15">
                  <c:v>56.269610767611894</c:v>
                </c:pt>
                <c:pt idx="16">
                  <c:v>56.872302609783816</c:v>
                </c:pt>
                <c:pt idx="17">
                  <c:v>57.476628676928463</c:v>
                </c:pt>
                <c:pt idx="18">
                  <c:v>58.102893852173054</c:v>
                </c:pt>
                <c:pt idx="19">
                  <c:v>58.728404945334709</c:v>
                </c:pt>
                <c:pt idx="20">
                  <c:v>59.377415641950613</c:v>
                </c:pt>
                <c:pt idx="21">
                  <c:v>60.025560348912194</c:v>
                </c:pt>
                <c:pt idx="22">
                  <c:v>60.67493351923887</c:v>
                </c:pt>
                <c:pt idx="23">
                  <c:v>61.340178020507807</c:v>
                </c:pt>
                <c:pt idx="24">
                  <c:v>61.999725966336008</c:v>
                </c:pt>
                <c:pt idx="25">
                  <c:v>62.708991437277476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</c:v>
                </c:pt>
                <c:pt idx="1">
                  <c:v>25.75072552612184</c:v>
                </c:pt>
                <c:pt idx="2">
                  <c:v>27.302700614346257</c:v>
                </c:pt>
                <c:pt idx="3">
                  <c:v>27.051687351317902</c:v>
                </c:pt>
                <c:pt idx="4">
                  <c:v>27.130898538690495</c:v>
                </c:pt>
                <c:pt idx="5">
                  <c:v>26.92031941970324</c:v>
                </c:pt>
                <c:pt idx="6">
                  <c:v>26.948570903650484</c:v>
                </c:pt>
                <c:pt idx="7">
                  <c:v>27.322359916959911</c:v>
                </c:pt>
                <c:pt idx="8">
                  <c:v>28.595705329497374</c:v>
                </c:pt>
                <c:pt idx="9">
                  <c:v>29.394156873250026</c:v>
                </c:pt>
                <c:pt idx="10">
                  <c:v>30.275486770921177</c:v>
                </c:pt>
                <c:pt idx="11">
                  <c:v>30.744047474675202</c:v>
                </c:pt>
                <c:pt idx="12">
                  <c:v>30.882115313700403</c:v>
                </c:pt>
                <c:pt idx="13">
                  <c:v>31.164094422081646</c:v>
                </c:pt>
                <c:pt idx="14">
                  <c:v>31.515653660374415</c:v>
                </c:pt>
                <c:pt idx="15">
                  <c:v>31.83403103991909</c:v>
                </c:pt>
                <c:pt idx="16">
                  <c:v>32.131335553437196</c:v>
                </c:pt>
                <c:pt idx="17">
                  <c:v>32.422123712145954</c:v>
                </c:pt>
                <c:pt idx="18">
                  <c:v>32.713586646217578</c:v>
                </c:pt>
                <c:pt idx="19">
                  <c:v>33.028916944107912</c:v>
                </c:pt>
                <c:pt idx="20">
                  <c:v>33.348747607854833</c:v>
                </c:pt>
                <c:pt idx="21">
                  <c:v>33.682244484213548</c:v>
                </c:pt>
                <c:pt idx="22">
                  <c:v>34.010937213877213</c:v>
                </c:pt>
                <c:pt idx="23">
                  <c:v>34.354623171814524</c:v>
                </c:pt>
                <c:pt idx="24">
                  <c:v>34.692612962587646</c:v>
                </c:pt>
                <c:pt idx="25">
                  <c:v>35.053430709867172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29.091356684991172</c:v>
                </c:pt>
                <c:pt idx="1">
                  <c:v>28.901540591621664</c:v>
                </c:pt>
                <c:pt idx="2">
                  <c:v>30.909273299914865</c:v>
                </c:pt>
                <c:pt idx="3">
                  <c:v>29.932043269027957</c:v>
                </c:pt>
                <c:pt idx="4">
                  <c:v>30.560929879381629</c:v>
                </c:pt>
                <c:pt idx="5">
                  <c:v>30.389402599468035</c:v>
                </c:pt>
                <c:pt idx="6">
                  <c:v>28.61618370016075</c:v>
                </c:pt>
                <c:pt idx="7">
                  <c:v>29.323814239108639</c:v>
                </c:pt>
                <c:pt idx="8">
                  <c:v>28.962147545361816</c:v>
                </c:pt>
                <c:pt idx="9">
                  <c:v>29.728287184003083</c:v>
                </c:pt>
                <c:pt idx="10">
                  <c:v>30.601504056976705</c:v>
                </c:pt>
                <c:pt idx="11">
                  <c:v>31.213713239688666</c:v>
                </c:pt>
                <c:pt idx="12">
                  <c:v>31.103134706749554</c:v>
                </c:pt>
                <c:pt idx="13">
                  <c:v>31.078889423614534</c:v>
                </c:pt>
                <c:pt idx="14">
                  <c:v>31.127490209151741</c:v>
                </c:pt>
                <c:pt idx="15">
                  <c:v>31.128461412342503</c:v>
                </c:pt>
                <c:pt idx="16">
                  <c:v>31.078318068327583</c:v>
                </c:pt>
                <c:pt idx="17">
                  <c:v>30.979569018775692</c:v>
                </c:pt>
                <c:pt idx="18">
                  <c:v>30.888910099384418</c:v>
                </c:pt>
                <c:pt idx="19">
                  <c:v>30.770982319972568</c:v>
                </c:pt>
                <c:pt idx="20">
                  <c:v>30.665252466041085</c:v>
                </c:pt>
                <c:pt idx="21">
                  <c:v>30.555184493214497</c:v>
                </c:pt>
                <c:pt idx="22">
                  <c:v>30.458460576707466</c:v>
                </c:pt>
                <c:pt idx="23">
                  <c:v>30.329177317883747</c:v>
                </c:pt>
                <c:pt idx="24">
                  <c:v>30.180932764245895</c:v>
                </c:pt>
                <c:pt idx="25">
                  <c:v>30.005318098536652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33.850042131105951</c:v>
                </c:pt>
                <c:pt idx="1">
                  <c:v>31.422737337604957</c:v>
                </c:pt>
                <c:pt idx="2">
                  <c:v>34.315902272857826</c:v>
                </c:pt>
                <c:pt idx="3">
                  <c:v>32.645618785115566</c:v>
                </c:pt>
                <c:pt idx="4">
                  <c:v>34.200127620833214</c:v>
                </c:pt>
                <c:pt idx="5">
                  <c:v>32.759341224299042</c:v>
                </c:pt>
                <c:pt idx="6">
                  <c:v>31.734238680205582</c:v>
                </c:pt>
                <c:pt idx="7">
                  <c:v>31.138736723196715</c:v>
                </c:pt>
                <c:pt idx="8">
                  <c:v>30.86331623756006</c:v>
                </c:pt>
                <c:pt idx="9">
                  <c:v>32.768599100136207</c:v>
                </c:pt>
                <c:pt idx="10">
                  <c:v>28.868816855231621</c:v>
                </c:pt>
                <c:pt idx="11">
                  <c:v>28.741117982028065</c:v>
                </c:pt>
                <c:pt idx="12">
                  <c:v>28.489104084715688</c:v>
                </c:pt>
                <c:pt idx="13">
                  <c:v>28.26862275516433</c:v>
                </c:pt>
                <c:pt idx="14">
                  <c:v>28.111208914538203</c:v>
                </c:pt>
                <c:pt idx="15">
                  <c:v>27.951940772031016</c:v>
                </c:pt>
                <c:pt idx="16">
                  <c:v>27.796546150884481</c:v>
                </c:pt>
                <c:pt idx="17">
                  <c:v>27.621378386734367</c:v>
                </c:pt>
                <c:pt idx="18">
                  <c:v>27.440397320230737</c:v>
                </c:pt>
                <c:pt idx="19">
                  <c:v>27.251123516361247</c:v>
                </c:pt>
                <c:pt idx="20">
                  <c:v>27.080030729723532</c:v>
                </c:pt>
                <c:pt idx="21">
                  <c:v>26.908683276024128</c:v>
                </c:pt>
                <c:pt idx="22">
                  <c:v>26.738399303590583</c:v>
                </c:pt>
                <c:pt idx="23">
                  <c:v>26.580257134632546</c:v>
                </c:pt>
                <c:pt idx="24">
                  <c:v>26.435127111063913</c:v>
                </c:pt>
                <c:pt idx="25">
                  <c:v>26.27869473191004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25.859659503016797</c:v>
                </c:pt>
                <c:pt idx="1">
                  <c:v>24.279123716836693</c:v>
                </c:pt>
                <c:pt idx="2">
                  <c:v>24.81223449098227</c:v>
                </c:pt>
                <c:pt idx="3">
                  <c:v>25.681838698970584</c:v>
                </c:pt>
                <c:pt idx="4">
                  <c:v>27.360025054871212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24.822857492595823</c:v>
                </c:pt>
                <c:pt idx="11">
                  <c:v>24.378394104591976</c:v>
                </c:pt>
                <c:pt idx="12">
                  <c:v>24.638686794122805</c:v>
                </c:pt>
                <c:pt idx="13">
                  <c:v>24.920451409193966</c:v>
                </c:pt>
                <c:pt idx="14">
                  <c:v>25.234561397593463</c:v>
                </c:pt>
                <c:pt idx="15">
                  <c:v>25.492291157696627</c:v>
                </c:pt>
                <c:pt idx="16">
                  <c:v>25.729734711935627</c:v>
                </c:pt>
                <c:pt idx="17">
                  <c:v>25.958897176645117</c:v>
                </c:pt>
                <c:pt idx="18">
                  <c:v>26.162356173701621</c:v>
                </c:pt>
                <c:pt idx="19">
                  <c:v>26.383592162444884</c:v>
                </c:pt>
                <c:pt idx="20">
                  <c:v>26.614032773458071</c:v>
                </c:pt>
                <c:pt idx="21">
                  <c:v>26.852387931670659</c:v>
                </c:pt>
                <c:pt idx="22">
                  <c:v>27.091641909546361</c:v>
                </c:pt>
                <c:pt idx="23">
                  <c:v>27.324055305761128</c:v>
                </c:pt>
                <c:pt idx="24">
                  <c:v>27.5495457813233</c:v>
                </c:pt>
                <c:pt idx="25">
                  <c:v>27.764827754263496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22.881978476212186</c:v>
                </c:pt>
                <c:pt idx="1">
                  <c:v>24.369571408397107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25.639745803109022</c:v>
                </c:pt>
                <c:pt idx="5">
                  <c:v>25.5893396771664</c:v>
                </c:pt>
                <c:pt idx="6">
                  <c:v>25.512009757109531</c:v>
                </c:pt>
                <c:pt idx="7">
                  <c:v>25.162555052870758</c:v>
                </c:pt>
                <c:pt idx="8">
                  <c:v>25.472441638011503</c:v>
                </c:pt>
                <c:pt idx="9">
                  <c:v>26.479025492854799</c:v>
                </c:pt>
                <c:pt idx="10">
                  <c:v>25.776166497185955</c:v>
                </c:pt>
                <c:pt idx="11">
                  <c:v>25.869715798506199</c:v>
                </c:pt>
                <c:pt idx="12">
                  <c:v>25.970715611757537</c:v>
                </c:pt>
                <c:pt idx="13">
                  <c:v>26.06496709366963</c:v>
                </c:pt>
                <c:pt idx="14">
                  <c:v>26.210603135394727</c:v>
                </c:pt>
                <c:pt idx="15">
                  <c:v>26.295590815453725</c:v>
                </c:pt>
                <c:pt idx="16">
                  <c:v>26.363772561681717</c:v>
                </c:pt>
                <c:pt idx="17">
                  <c:v>26.430051859318937</c:v>
                </c:pt>
                <c:pt idx="18">
                  <c:v>26.486403216472848</c:v>
                </c:pt>
                <c:pt idx="19">
                  <c:v>26.534864341438023</c:v>
                </c:pt>
                <c:pt idx="20">
                  <c:v>26.582674222877671</c:v>
                </c:pt>
                <c:pt idx="21">
                  <c:v>26.605994113313262</c:v>
                </c:pt>
                <c:pt idx="22">
                  <c:v>26.635603649763162</c:v>
                </c:pt>
                <c:pt idx="23">
                  <c:v>26.668233428905108</c:v>
                </c:pt>
                <c:pt idx="24">
                  <c:v>26.700697096076041</c:v>
                </c:pt>
                <c:pt idx="25">
                  <c:v>26.732210208545105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20.984939365475437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21.947143404413172</c:v>
                </c:pt>
                <c:pt idx="5">
                  <c:v>21.443054161780672</c:v>
                </c:pt>
                <c:pt idx="6">
                  <c:v>21.998687024686106</c:v>
                </c:pt>
                <c:pt idx="7">
                  <c:v>21.374436295647584</c:v>
                </c:pt>
                <c:pt idx="8">
                  <c:v>21.93329163852604</c:v>
                </c:pt>
                <c:pt idx="9">
                  <c:v>22.135952205848682</c:v>
                </c:pt>
                <c:pt idx="10">
                  <c:v>19.480867913146263</c:v>
                </c:pt>
                <c:pt idx="11">
                  <c:v>19.923568189829084</c:v>
                </c:pt>
                <c:pt idx="12">
                  <c:v>19.73680154649907</c:v>
                </c:pt>
                <c:pt idx="13">
                  <c:v>19.602882388601031</c:v>
                </c:pt>
                <c:pt idx="14">
                  <c:v>19.500540288462023</c:v>
                </c:pt>
                <c:pt idx="15">
                  <c:v>19.414662074663994</c:v>
                </c:pt>
                <c:pt idx="16">
                  <c:v>19.308363358862564</c:v>
                </c:pt>
                <c:pt idx="17">
                  <c:v>19.185680156595129</c:v>
                </c:pt>
                <c:pt idx="18">
                  <c:v>19.073440688516914</c:v>
                </c:pt>
                <c:pt idx="19">
                  <c:v>18.960668295236761</c:v>
                </c:pt>
                <c:pt idx="20">
                  <c:v>18.864201674779096</c:v>
                </c:pt>
                <c:pt idx="21">
                  <c:v>18.769158949763742</c:v>
                </c:pt>
                <c:pt idx="22">
                  <c:v>18.668380556444255</c:v>
                </c:pt>
                <c:pt idx="23">
                  <c:v>18.559351052652453</c:v>
                </c:pt>
                <c:pt idx="24">
                  <c:v>18.460950189846464</c:v>
                </c:pt>
                <c:pt idx="25">
                  <c:v>18.369302857503826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32.156760839214137</c:v>
                </c:pt>
                <c:pt idx="1">
                  <c:v>32.226342912653926</c:v>
                </c:pt>
                <c:pt idx="2">
                  <c:v>32.255387741531422</c:v>
                </c:pt>
                <c:pt idx="3">
                  <c:v>32.497637033722214</c:v>
                </c:pt>
                <c:pt idx="4">
                  <c:v>34.785297666542277</c:v>
                </c:pt>
                <c:pt idx="5">
                  <c:v>34.807078892138257</c:v>
                </c:pt>
                <c:pt idx="6">
                  <c:v>36.21350966062279</c:v>
                </c:pt>
                <c:pt idx="7">
                  <c:v>32.078030114750256</c:v>
                </c:pt>
                <c:pt idx="8">
                  <c:v>33.109800319614038</c:v>
                </c:pt>
                <c:pt idx="9">
                  <c:v>34.638617850242305</c:v>
                </c:pt>
                <c:pt idx="10">
                  <c:v>30.904645035165444</c:v>
                </c:pt>
                <c:pt idx="11">
                  <c:v>31.622502881961733</c:v>
                </c:pt>
                <c:pt idx="12">
                  <c:v>31.821071621423641</c:v>
                </c:pt>
                <c:pt idx="13">
                  <c:v>31.929913588607025</c:v>
                </c:pt>
                <c:pt idx="14">
                  <c:v>32.088859120753135</c:v>
                </c:pt>
                <c:pt idx="15">
                  <c:v>32.139100383206397</c:v>
                </c:pt>
                <c:pt idx="16">
                  <c:v>32.142079084808969</c:v>
                </c:pt>
                <c:pt idx="17">
                  <c:v>32.126552510393914</c:v>
                </c:pt>
                <c:pt idx="18">
                  <c:v>32.091639685444463</c:v>
                </c:pt>
                <c:pt idx="19">
                  <c:v>32.047102323509066</c:v>
                </c:pt>
                <c:pt idx="20">
                  <c:v>32.008813811046018</c:v>
                </c:pt>
                <c:pt idx="21">
                  <c:v>31.957311217418241</c:v>
                </c:pt>
                <c:pt idx="22">
                  <c:v>31.897435747062946</c:v>
                </c:pt>
                <c:pt idx="23">
                  <c:v>31.837626641303657</c:v>
                </c:pt>
                <c:pt idx="24">
                  <c:v>31.780540908133691</c:v>
                </c:pt>
                <c:pt idx="25">
                  <c:v>31.723809532736748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21.034442407113907</c:v>
                </c:pt>
                <c:pt idx="2">
                  <c:v>22.466290102334668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22.389414797100869</c:v>
                </c:pt>
                <c:pt idx="7">
                  <c:v>22.631844262096024</c:v>
                </c:pt>
                <c:pt idx="8">
                  <c:v>23.380622083753199</c:v>
                </c:pt>
                <c:pt idx="9">
                  <c:v>25.007377533459273</c:v>
                </c:pt>
                <c:pt idx="10">
                  <c:v>26.058076776020215</c:v>
                </c:pt>
                <c:pt idx="11">
                  <c:v>23.450693441459173</c:v>
                </c:pt>
                <c:pt idx="12">
                  <c:v>23.622229482949074</c:v>
                </c:pt>
                <c:pt idx="13">
                  <c:v>23.846596796325002</c:v>
                </c:pt>
                <c:pt idx="14">
                  <c:v>24.118640286016465</c:v>
                </c:pt>
                <c:pt idx="15">
                  <c:v>24.345311577074732</c:v>
                </c:pt>
                <c:pt idx="16">
                  <c:v>24.564547900278058</c:v>
                </c:pt>
                <c:pt idx="17">
                  <c:v>24.783118502462543</c:v>
                </c:pt>
                <c:pt idx="18">
                  <c:v>25.011372317858502</c:v>
                </c:pt>
                <c:pt idx="19">
                  <c:v>25.243345151594742</c:v>
                </c:pt>
                <c:pt idx="20">
                  <c:v>25.488831072268951</c:v>
                </c:pt>
                <c:pt idx="21">
                  <c:v>25.729475185469468</c:v>
                </c:pt>
                <c:pt idx="22">
                  <c:v>25.973207523768984</c:v>
                </c:pt>
                <c:pt idx="23">
                  <c:v>26.239497926539055</c:v>
                </c:pt>
                <c:pt idx="24">
                  <c:v>26.518867220387172</c:v>
                </c:pt>
                <c:pt idx="25">
                  <c:v>26.792414669359648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46.289944351634958</c:v>
                </c:pt>
                <c:pt idx="1">
                  <c:v>43.399576734174559</c:v>
                </c:pt>
                <c:pt idx="2">
                  <c:v>43.857038038680081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46.873976613216108</c:v>
                </c:pt>
                <c:pt idx="6">
                  <c:v>47.330197175032403</c:v>
                </c:pt>
                <c:pt idx="7">
                  <c:v>46.198407141481312</c:v>
                </c:pt>
                <c:pt idx="8">
                  <c:v>48.741641026435211</c:v>
                </c:pt>
                <c:pt idx="9">
                  <c:v>50.065871081430778</c:v>
                </c:pt>
                <c:pt idx="10">
                  <c:v>52.699578602756894</c:v>
                </c:pt>
                <c:pt idx="11">
                  <c:v>53.623246887259853</c:v>
                </c:pt>
                <c:pt idx="12">
                  <c:v>54.231140838082126</c:v>
                </c:pt>
                <c:pt idx="13">
                  <c:v>54.910582122742902</c:v>
                </c:pt>
                <c:pt idx="14">
                  <c:v>55.644442987715763</c:v>
                </c:pt>
                <c:pt idx="15">
                  <c:v>56.269610767611894</c:v>
                </c:pt>
                <c:pt idx="16">
                  <c:v>56.872302609783816</c:v>
                </c:pt>
                <c:pt idx="17">
                  <c:v>57.476628676928463</c:v>
                </c:pt>
                <c:pt idx="18">
                  <c:v>58.102893852173054</c:v>
                </c:pt>
                <c:pt idx="19">
                  <c:v>58.728404945334709</c:v>
                </c:pt>
                <c:pt idx="20">
                  <c:v>59.377415641950613</c:v>
                </c:pt>
                <c:pt idx="21">
                  <c:v>60.025560348912194</c:v>
                </c:pt>
                <c:pt idx="22">
                  <c:v>60.67493351923887</c:v>
                </c:pt>
                <c:pt idx="23">
                  <c:v>61.340178020507807</c:v>
                </c:pt>
                <c:pt idx="24">
                  <c:v>61.999725966336008</c:v>
                </c:pt>
                <c:pt idx="25">
                  <c:v>62.708991437277476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</c:v>
                </c:pt>
                <c:pt idx="1">
                  <c:v>25.75072552612184</c:v>
                </c:pt>
                <c:pt idx="2">
                  <c:v>27.302700614346257</c:v>
                </c:pt>
                <c:pt idx="3">
                  <c:v>27.051687351317902</c:v>
                </c:pt>
                <c:pt idx="4">
                  <c:v>27.130898538690495</c:v>
                </c:pt>
                <c:pt idx="5">
                  <c:v>26.92031941970324</c:v>
                </c:pt>
                <c:pt idx="6">
                  <c:v>26.948570903650484</c:v>
                </c:pt>
                <c:pt idx="7">
                  <c:v>27.322359916959911</c:v>
                </c:pt>
                <c:pt idx="8">
                  <c:v>28.595705329497374</c:v>
                </c:pt>
                <c:pt idx="9">
                  <c:v>29.394156873250026</c:v>
                </c:pt>
                <c:pt idx="10">
                  <c:v>30.275486770921177</c:v>
                </c:pt>
                <c:pt idx="11">
                  <c:v>30.744047474675202</c:v>
                </c:pt>
                <c:pt idx="12">
                  <c:v>30.882115313700403</c:v>
                </c:pt>
                <c:pt idx="13">
                  <c:v>31.164094422081646</c:v>
                </c:pt>
                <c:pt idx="14">
                  <c:v>31.515653660374415</c:v>
                </c:pt>
                <c:pt idx="15">
                  <c:v>31.83403103991909</c:v>
                </c:pt>
                <c:pt idx="16">
                  <c:v>32.131335553437196</c:v>
                </c:pt>
                <c:pt idx="17">
                  <c:v>32.422123712145954</c:v>
                </c:pt>
                <c:pt idx="18">
                  <c:v>32.713586646217578</c:v>
                </c:pt>
                <c:pt idx="19">
                  <c:v>33.028916944107912</c:v>
                </c:pt>
                <c:pt idx="20">
                  <c:v>33.348747607854833</c:v>
                </c:pt>
                <c:pt idx="21">
                  <c:v>33.682244484213548</c:v>
                </c:pt>
                <c:pt idx="22">
                  <c:v>34.010937213877213</c:v>
                </c:pt>
                <c:pt idx="23">
                  <c:v>34.354623171814524</c:v>
                </c:pt>
                <c:pt idx="24">
                  <c:v>34.692612962587646</c:v>
                </c:pt>
                <c:pt idx="25">
                  <c:v>35.053430709867172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29.091356684991172</c:v>
                </c:pt>
                <c:pt idx="1">
                  <c:v>28.901540591621664</c:v>
                </c:pt>
                <c:pt idx="2">
                  <c:v>30.909273299914865</c:v>
                </c:pt>
                <c:pt idx="3">
                  <c:v>29.932043269027957</c:v>
                </c:pt>
                <c:pt idx="4">
                  <c:v>30.560929879381629</c:v>
                </c:pt>
                <c:pt idx="5">
                  <c:v>30.389402599468035</c:v>
                </c:pt>
                <c:pt idx="6">
                  <c:v>28.61618370016075</c:v>
                </c:pt>
                <c:pt idx="7">
                  <c:v>29.323814239108639</c:v>
                </c:pt>
                <c:pt idx="8">
                  <c:v>28.962147545361816</c:v>
                </c:pt>
                <c:pt idx="9">
                  <c:v>29.728287184003083</c:v>
                </c:pt>
                <c:pt idx="10">
                  <c:v>30.601504056976705</c:v>
                </c:pt>
                <c:pt idx="11">
                  <c:v>31.213713239688666</c:v>
                </c:pt>
                <c:pt idx="12">
                  <c:v>31.103134706749554</c:v>
                </c:pt>
                <c:pt idx="13">
                  <c:v>31.078889423614534</c:v>
                </c:pt>
                <c:pt idx="14">
                  <c:v>31.127490209151741</c:v>
                </c:pt>
                <c:pt idx="15">
                  <c:v>31.128461412342503</c:v>
                </c:pt>
                <c:pt idx="16">
                  <c:v>31.078318068327583</c:v>
                </c:pt>
                <c:pt idx="17">
                  <c:v>30.979569018775692</c:v>
                </c:pt>
                <c:pt idx="18">
                  <c:v>30.888910099384418</c:v>
                </c:pt>
                <c:pt idx="19">
                  <c:v>30.770982319972568</c:v>
                </c:pt>
                <c:pt idx="20">
                  <c:v>30.665252466041085</c:v>
                </c:pt>
                <c:pt idx="21">
                  <c:v>30.555184493214497</c:v>
                </c:pt>
                <c:pt idx="22">
                  <c:v>30.458460576707466</c:v>
                </c:pt>
                <c:pt idx="23">
                  <c:v>30.329177317883747</c:v>
                </c:pt>
                <c:pt idx="24">
                  <c:v>30.180932764245895</c:v>
                </c:pt>
                <c:pt idx="25">
                  <c:v>30.005318098536652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33.850042131105951</c:v>
                </c:pt>
                <c:pt idx="1">
                  <c:v>31.422737337604957</c:v>
                </c:pt>
                <c:pt idx="2">
                  <c:v>34.315902272857826</c:v>
                </c:pt>
                <c:pt idx="3">
                  <c:v>32.645618785115566</c:v>
                </c:pt>
                <c:pt idx="4">
                  <c:v>34.200127620833214</c:v>
                </c:pt>
                <c:pt idx="5">
                  <c:v>32.759341224299042</c:v>
                </c:pt>
                <c:pt idx="6">
                  <c:v>31.734238680205582</c:v>
                </c:pt>
                <c:pt idx="7">
                  <c:v>31.138736723196715</c:v>
                </c:pt>
                <c:pt idx="8">
                  <c:v>30.86331623756006</c:v>
                </c:pt>
                <c:pt idx="9">
                  <c:v>32.768599100136207</c:v>
                </c:pt>
                <c:pt idx="10">
                  <c:v>28.868816855231621</c:v>
                </c:pt>
                <c:pt idx="11">
                  <c:v>28.741117982028065</c:v>
                </c:pt>
                <c:pt idx="12">
                  <c:v>28.489104084715688</c:v>
                </c:pt>
                <c:pt idx="13">
                  <c:v>28.26862275516433</c:v>
                </c:pt>
                <c:pt idx="14">
                  <c:v>28.111208914538203</c:v>
                </c:pt>
                <c:pt idx="15">
                  <c:v>27.951940772031016</c:v>
                </c:pt>
                <c:pt idx="16">
                  <c:v>27.796546150884481</c:v>
                </c:pt>
                <c:pt idx="17">
                  <c:v>27.621378386734367</c:v>
                </c:pt>
                <c:pt idx="18">
                  <c:v>27.440397320230737</c:v>
                </c:pt>
                <c:pt idx="19">
                  <c:v>27.251123516361247</c:v>
                </c:pt>
                <c:pt idx="20">
                  <c:v>27.080030729723532</c:v>
                </c:pt>
                <c:pt idx="21">
                  <c:v>26.908683276024128</c:v>
                </c:pt>
                <c:pt idx="22">
                  <c:v>26.738399303590583</c:v>
                </c:pt>
                <c:pt idx="23">
                  <c:v>26.580257134632546</c:v>
                </c:pt>
                <c:pt idx="24">
                  <c:v>26.435127111063913</c:v>
                </c:pt>
                <c:pt idx="25">
                  <c:v>26.27869473191004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25.859659503016797</c:v>
                </c:pt>
                <c:pt idx="1">
                  <c:v>24.279123716836693</c:v>
                </c:pt>
                <c:pt idx="2">
                  <c:v>24.81223449098227</c:v>
                </c:pt>
                <c:pt idx="3">
                  <c:v>25.681838698970584</c:v>
                </c:pt>
                <c:pt idx="4">
                  <c:v>27.360025054871212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24.822857492595823</c:v>
                </c:pt>
                <c:pt idx="11">
                  <c:v>24.378394104591976</c:v>
                </c:pt>
                <c:pt idx="12">
                  <c:v>24.638686794122805</c:v>
                </c:pt>
                <c:pt idx="13">
                  <c:v>24.920451409193966</c:v>
                </c:pt>
                <c:pt idx="14">
                  <c:v>25.234561397593463</c:v>
                </c:pt>
                <c:pt idx="15">
                  <c:v>25.492291157696627</c:v>
                </c:pt>
                <c:pt idx="16">
                  <c:v>25.729734711935627</c:v>
                </c:pt>
                <c:pt idx="17">
                  <c:v>25.958897176645117</c:v>
                </c:pt>
                <c:pt idx="18">
                  <c:v>26.162356173701621</c:v>
                </c:pt>
                <c:pt idx="19">
                  <c:v>26.383592162444884</c:v>
                </c:pt>
                <c:pt idx="20">
                  <c:v>26.614032773458071</c:v>
                </c:pt>
                <c:pt idx="21">
                  <c:v>26.852387931670659</c:v>
                </c:pt>
                <c:pt idx="22">
                  <c:v>27.091641909546361</c:v>
                </c:pt>
                <c:pt idx="23">
                  <c:v>27.324055305761128</c:v>
                </c:pt>
                <c:pt idx="24">
                  <c:v>27.5495457813233</c:v>
                </c:pt>
                <c:pt idx="25">
                  <c:v>27.764827754263496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22.881978476212186</c:v>
                </c:pt>
                <c:pt idx="1">
                  <c:v>24.369571408397107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25.639745803109022</c:v>
                </c:pt>
                <c:pt idx="5">
                  <c:v>25.5893396771664</c:v>
                </c:pt>
                <c:pt idx="6">
                  <c:v>25.512009757109531</c:v>
                </c:pt>
                <c:pt idx="7">
                  <c:v>25.162555052870758</c:v>
                </c:pt>
                <c:pt idx="8">
                  <c:v>25.472441638011503</c:v>
                </c:pt>
                <c:pt idx="9">
                  <c:v>26.479025492854799</c:v>
                </c:pt>
                <c:pt idx="10">
                  <c:v>25.776166497185955</c:v>
                </c:pt>
                <c:pt idx="11">
                  <c:v>25.869715798506199</c:v>
                </c:pt>
                <c:pt idx="12">
                  <c:v>25.970715611757537</c:v>
                </c:pt>
                <c:pt idx="13">
                  <c:v>26.06496709366963</c:v>
                </c:pt>
                <c:pt idx="14">
                  <c:v>26.210603135394727</c:v>
                </c:pt>
                <c:pt idx="15">
                  <c:v>26.295590815453725</c:v>
                </c:pt>
                <c:pt idx="16">
                  <c:v>26.363772561681717</c:v>
                </c:pt>
                <c:pt idx="17">
                  <c:v>26.430051859318937</c:v>
                </c:pt>
                <c:pt idx="18">
                  <c:v>26.486403216472848</c:v>
                </c:pt>
                <c:pt idx="19">
                  <c:v>26.534864341438023</c:v>
                </c:pt>
                <c:pt idx="20">
                  <c:v>26.582674222877671</c:v>
                </c:pt>
                <c:pt idx="21">
                  <c:v>26.605994113313262</c:v>
                </c:pt>
                <c:pt idx="22">
                  <c:v>26.635603649763162</c:v>
                </c:pt>
                <c:pt idx="23">
                  <c:v>26.668233428905108</c:v>
                </c:pt>
                <c:pt idx="24">
                  <c:v>26.700697096076041</c:v>
                </c:pt>
                <c:pt idx="25">
                  <c:v>26.732210208545105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20.984939365475437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21.947143404413172</c:v>
                </c:pt>
                <c:pt idx="5">
                  <c:v>21.443054161780672</c:v>
                </c:pt>
                <c:pt idx="6">
                  <c:v>21.998687024686106</c:v>
                </c:pt>
                <c:pt idx="7">
                  <c:v>21.374436295647584</c:v>
                </c:pt>
                <c:pt idx="8">
                  <c:v>21.93329163852604</c:v>
                </c:pt>
                <c:pt idx="9">
                  <c:v>22.135952205848682</c:v>
                </c:pt>
                <c:pt idx="10">
                  <c:v>19.480867913146263</c:v>
                </c:pt>
                <c:pt idx="11">
                  <c:v>19.923568189829084</c:v>
                </c:pt>
                <c:pt idx="12">
                  <c:v>19.73680154649907</c:v>
                </c:pt>
                <c:pt idx="13">
                  <c:v>19.602882388601031</c:v>
                </c:pt>
                <c:pt idx="14">
                  <c:v>19.500540288462023</c:v>
                </c:pt>
                <c:pt idx="15">
                  <c:v>19.414662074663994</c:v>
                </c:pt>
                <c:pt idx="16">
                  <c:v>19.308363358862564</c:v>
                </c:pt>
                <c:pt idx="17">
                  <c:v>19.185680156595129</c:v>
                </c:pt>
                <c:pt idx="18">
                  <c:v>19.073440688516914</c:v>
                </c:pt>
                <c:pt idx="19">
                  <c:v>18.960668295236761</c:v>
                </c:pt>
                <c:pt idx="20">
                  <c:v>18.864201674779096</c:v>
                </c:pt>
                <c:pt idx="21">
                  <c:v>18.769158949763742</c:v>
                </c:pt>
                <c:pt idx="22">
                  <c:v>18.668380556444255</c:v>
                </c:pt>
                <c:pt idx="23">
                  <c:v>18.559351052652453</c:v>
                </c:pt>
                <c:pt idx="24">
                  <c:v>18.460950189846464</c:v>
                </c:pt>
                <c:pt idx="25">
                  <c:v>18.369302857503826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32.156760839214137</c:v>
                </c:pt>
                <c:pt idx="1">
                  <c:v>32.226342912653926</c:v>
                </c:pt>
                <c:pt idx="2">
                  <c:v>32.255387741531422</c:v>
                </c:pt>
                <c:pt idx="3">
                  <c:v>32.497637033722214</c:v>
                </c:pt>
                <c:pt idx="4">
                  <c:v>34.785297666542277</c:v>
                </c:pt>
                <c:pt idx="5">
                  <c:v>34.807078892138257</c:v>
                </c:pt>
                <c:pt idx="6">
                  <c:v>36.21350966062279</c:v>
                </c:pt>
                <c:pt idx="7">
                  <c:v>32.078030114750256</c:v>
                </c:pt>
                <c:pt idx="8">
                  <c:v>33.109800319614038</c:v>
                </c:pt>
                <c:pt idx="9">
                  <c:v>34.638617850242305</c:v>
                </c:pt>
                <c:pt idx="10">
                  <c:v>30.904645035165444</c:v>
                </c:pt>
                <c:pt idx="11">
                  <c:v>31.622502881961733</c:v>
                </c:pt>
                <c:pt idx="12">
                  <c:v>31.821071621423641</c:v>
                </c:pt>
                <c:pt idx="13">
                  <c:v>31.929913588607025</c:v>
                </c:pt>
                <c:pt idx="14">
                  <c:v>32.088859120753135</c:v>
                </c:pt>
                <c:pt idx="15">
                  <c:v>32.139100383206397</c:v>
                </c:pt>
                <c:pt idx="16">
                  <c:v>32.142079084808969</c:v>
                </c:pt>
                <c:pt idx="17">
                  <c:v>32.126552510393914</c:v>
                </c:pt>
                <c:pt idx="18">
                  <c:v>32.091639685444463</c:v>
                </c:pt>
                <c:pt idx="19">
                  <c:v>32.047102323509066</c:v>
                </c:pt>
                <c:pt idx="20">
                  <c:v>32.008813811046018</c:v>
                </c:pt>
                <c:pt idx="21">
                  <c:v>31.957311217418241</c:v>
                </c:pt>
                <c:pt idx="22">
                  <c:v>31.897435747062946</c:v>
                </c:pt>
                <c:pt idx="23">
                  <c:v>31.837626641303657</c:v>
                </c:pt>
                <c:pt idx="24">
                  <c:v>31.780540908133691</c:v>
                </c:pt>
                <c:pt idx="25">
                  <c:v>31.723809532736748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26.792414669359648</c:v>
                </c:pt>
                <c:pt idx="1">
                  <c:v>62.708991437277476</c:v>
                </c:pt>
                <c:pt idx="2">
                  <c:v>35.053430709867172</c:v>
                </c:pt>
                <c:pt idx="3">
                  <c:v>30.005318098536652</c:v>
                </c:pt>
                <c:pt idx="4">
                  <c:v>26.27869473191004</c:v>
                </c:pt>
                <c:pt idx="5">
                  <c:v>27.764827754263496</c:v>
                </c:pt>
                <c:pt idx="6">
                  <c:v>26.732210208545105</c:v>
                </c:pt>
                <c:pt idx="7">
                  <c:v>18.369302857503826</c:v>
                </c:pt>
                <c:pt idx="8">
                  <c:v>31.723809532736748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26.058076776020215</c:v>
                </c:pt>
                <c:pt idx="1">
                  <c:v>52.699578602756894</c:v>
                </c:pt>
                <c:pt idx="2">
                  <c:v>30.275486770921177</c:v>
                </c:pt>
                <c:pt idx="3">
                  <c:v>30.601504056976705</c:v>
                </c:pt>
                <c:pt idx="4">
                  <c:v>28.868816855231621</c:v>
                </c:pt>
                <c:pt idx="5">
                  <c:v>24.822857492595823</c:v>
                </c:pt>
                <c:pt idx="6">
                  <c:v>25.776166497185955</c:v>
                </c:pt>
                <c:pt idx="7">
                  <c:v>19.480867913146263</c:v>
                </c:pt>
                <c:pt idx="8">
                  <c:v>30.904645035165444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9.386717771971183</c:v>
                </c:pt>
                <c:pt idx="1">
                  <c:v>21.970084132052957</c:v>
                </c:pt>
                <c:pt idx="2">
                  <c:v>12.280963290298864</c:v>
                </c:pt>
                <c:pt idx="3">
                  <c:v>10.512357923874809</c:v>
                </c:pt>
                <c:pt idx="4">
                  <c:v>9.2067360821465307</c:v>
                </c:pt>
                <c:pt idx="5">
                  <c:v>9.7274025254138436</c:v>
                </c:pt>
                <c:pt idx="6">
                  <c:v>9.3656251497027583</c:v>
                </c:pt>
                <c:pt idx="7">
                  <c:v>6.4356820286319225</c:v>
                </c:pt>
                <c:pt idx="8">
                  <c:v>11.114431095907118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9.6694757377026814</c:v>
                </c:pt>
                <c:pt idx="1">
                  <c:v>19.555445364081841</c:v>
                </c:pt>
                <c:pt idx="2">
                  <c:v>11.234447088894928</c:v>
                </c:pt>
                <c:pt idx="3">
                  <c:v>11.355423639262858</c:v>
                </c:pt>
                <c:pt idx="4">
                  <c:v>10.71246840498709</c:v>
                </c:pt>
                <c:pt idx="5">
                  <c:v>9.2111179320028391</c:v>
                </c:pt>
                <c:pt idx="6">
                  <c:v>9.5648661525507421</c:v>
                </c:pt>
                <c:pt idx="7">
                  <c:v>7.2288442947909566</c:v>
                </c:pt>
                <c:pt idx="8">
                  <c:v>11.467911385726055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8.4277299751025154</c:v>
                </c:pt>
                <c:pt idx="1">
                  <c:v>17.445569236031556</c:v>
                </c:pt>
                <c:pt idx="2">
                  <c:v>10.019211729522917</c:v>
                </c:pt>
                <c:pt idx="3">
                  <c:v>11.310336041367105</c:v>
                </c:pt>
                <c:pt idx="4">
                  <c:v>12.192380436827625</c:v>
                </c:pt>
                <c:pt idx="5">
                  <c:v>10.145735586025577</c:v>
                </c:pt>
                <c:pt idx="6">
                  <c:v>9.5238473305989491</c:v>
                </c:pt>
                <c:pt idx="7">
                  <c:v>7.9806816711566517</c:v>
                </c:pt>
                <c:pt idx="8">
                  <c:v>12.954507993367098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7.3957329364530783E-2</c:v>
                </c:pt>
                <c:pt idx="1">
                  <c:v>8.334796431857279E-2</c:v>
                </c:pt>
                <c:pt idx="2">
                  <c:v>8.5060919666570783E-2</c:v>
                </c:pt>
                <c:pt idx="3">
                  <c:v>8.392162262382212E-2</c:v>
                </c:pt>
                <c:pt idx="4">
                  <c:v>8.0315729429751043E-2</c:v>
                </c:pt>
                <c:pt idx="5">
                  <c:v>8.4277299751025159E-2</c:v>
                </c:pt>
                <c:pt idx="6">
                  <c:v>8.3956422504587486E-2</c:v>
                </c:pt>
                <c:pt idx="7">
                  <c:v>8.6728994026020495E-2</c:v>
                </c:pt>
                <c:pt idx="8">
                  <c:v>8.7609216648130636E-2</c:v>
                </c:pt>
                <c:pt idx="9">
                  <c:v>9.0553617395140035E-2</c:v>
                </c:pt>
                <c:pt idx="10">
                  <c:v>9.6694757377026819E-2</c:v>
                </c:pt>
                <c:pt idx="11">
                  <c:v>8.6993932645535885E-2</c:v>
                </c:pt>
                <c:pt idx="12">
                  <c:v>8.7329634495828326E-2</c:v>
                </c:pt>
                <c:pt idx="13">
                  <c:v>8.774001992856538E-2</c:v>
                </c:pt>
                <c:pt idx="14">
                  <c:v>8.8168393161141112E-2</c:v>
                </c:pt>
                <c:pt idx="15">
                  <c:v>8.8569953094632517E-2</c:v>
                </c:pt>
                <c:pt idx="16">
                  <c:v>8.9006177465888084E-2</c:v>
                </c:pt>
                <c:pt idx="17">
                  <c:v>8.9474910112001163E-2</c:v>
                </c:pt>
                <c:pt idx="18">
                  <c:v>8.9978351403054602E-2</c:v>
                </c:pt>
                <c:pt idx="19">
                  <c:v>9.0494481613466071E-2</c:v>
                </c:pt>
                <c:pt idx="20">
                  <c:v>9.1021787209473862E-2</c:v>
                </c:pt>
                <c:pt idx="21">
                  <c:v>9.1535954069108694E-2</c:v>
                </c:pt>
                <c:pt idx="22">
                  <c:v>9.2054933824925841E-2</c:v>
                </c:pt>
                <c:pt idx="23">
                  <c:v>9.2642799131948089E-2</c:v>
                </c:pt>
                <c:pt idx="24">
                  <c:v>9.3271526772347818E-2</c:v>
                </c:pt>
                <c:pt idx="25">
                  <c:v>9.3867177719711828E-2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0.1799904516355664</c:v>
                </c:pt>
                <c:pt idx="1">
                  <c:v>0.1719687312394729</c:v>
                </c:pt>
                <c:pt idx="2">
                  <c:v>0.16604966696456194</c:v>
                </c:pt>
                <c:pt idx="3">
                  <c:v>0.17583487390674488</c:v>
                </c:pt>
                <c:pt idx="4">
                  <c:v>0.174550827964365</c:v>
                </c:pt>
                <c:pt idx="5">
                  <c:v>0.17445569236031555</c:v>
                </c:pt>
                <c:pt idx="6">
                  <c:v>0.17748003095493997</c:v>
                </c:pt>
                <c:pt idx="7">
                  <c:v>0.17703998536680082</c:v>
                </c:pt>
                <c:pt idx="8">
                  <c:v>0.18263915190852331</c:v>
                </c:pt>
                <c:pt idx="9">
                  <c:v>0.18129232976934023</c:v>
                </c:pt>
                <c:pt idx="10">
                  <c:v>0.19555445364081842</c:v>
                </c:pt>
                <c:pt idx="11">
                  <c:v>0.19892363266742535</c:v>
                </c:pt>
                <c:pt idx="12">
                  <c:v>0.20048851490076397</c:v>
                </c:pt>
                <c:pt idx="13">
                  <c:v>0.20203535166414469</c:v>
                </c:pt>
                <c:pt idx="14">
                  <c:v>0.20341449884378759</c:v>
                </c:pt>
                <c:pt idx="15">
                  <c:v>0.20471279533894771</c:v>
                </c:pt>
                <c:pt idx="16">
                  <c:v>0.20606877356463824</c:v>
                </c:pt>
                <c:pt idx="17">
                  <c:v>0.20750884049955387</c:v>
                </c:pt>
                <c:pt idx="18">
                  <c:v>0.20902502006386647</c:v>
                </c:pt>
                <c:pt idx="19">
                  <c:v>0.21053455988490627</c:v>
                </c:pt>
                <c:pt idx="20">
                  <c:v>0.212039480205516</c:v>
                </c:pt>
                <c:pt idx="21">
                  <c:v>0.2135487372153442</c:v>
                </c:pt>
                <c:pt idx="22">
                  <c:v>0.21504571527540026</c:v>
                </c:pt>
                <c:pt idx="23">
                  <c:v>0.21657143772267992</c:v>
                </c:pt>
                <c:pt idx="24">
                  <c:v>0.2180639562123389</c:v>
                </c:pt>
                <c:pt idx="25">
                  <c:v>0.21970084132052956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0.10122343250607393</c:v>
                </c:pt>
                <c:pt idx="1">
                  <c:v>0.10203600888429969</c:v>
                </c:pt>
                <c:pt idx="2">
                  <c:v>0.10337233308475795</c:v>
                </c:pt>
                <c:pt idx="3">
                  <c:v>0.10362685684035523</c:v>
                </c:pt>
                <c:pt idx="4">
                  <c:v>0.10026645135294424</c:v>
                </c:pt>
                <c:pt idx="5">
                  <c:v>0.10019211729522917</c:v>
                </c:pt>
                <c:pt idx="6">
                  <c:v>0.10105246721208083</c:v>
                </c:pt>
                <c:pt idx="7">
                  <c:v>0.10470383069856527</c:v>
                </c:pt>
                <c:pt idx="8">
                  <c:v>0.10715058540546249</c:v>
                </c:pt>
                <c:pt idx="9">
                  <c:v>0.10643847926843407</c:v>
                </c:pt>
                <c:pt idx="10">
                  <c:v>0.11234447088894928</c:v>
                </c:pt>
                <c:pt idx="11">
                  <c:v>0.11404974449645247</c:v>
                </c:pt>
                <c:pt idx="12">
                  <c:v>0.11416889522431252</c:v>
                </c:pt>
                <c:pt idx="13">
                  <c:v>0.11466366832144893</c:v>
                </c:pt>
                <c:pt idx="14">
                  <c:v>0.11520900472441958</c:v>
                </c:pt>
                <c:pt idx="15">
                  <c:v>0.11581444037355375</c:v>
                </c:pt>
                <c:pt idx="16">
                  <c:v>0.11642336614926498</c:v>
                </c:pt>
                <c:pt idx="17">
                  <c:v>0.11705413927210935</c:v>
                </c:pt>
                <c:pt idx="18">
                  <c:v>0.11768704881522736</c:v>
                </c:pt>
                <c:pt idx="19">
                  <c:v>0.11840485875234512</c:v>
                </c:pt>
                <c:pt idx="20">
                  <c:v>0.11908991039479645</c:v>
                </c:pt>
                <c:pt idx="21">
                  <c:v>0.11982896510040904</c:v>
                </c:pt>
                <c:pt idx="22">
                  <c:v>0.12054246945364766</c:v>
                </c:pt>
                <c:pt idx="23">
                  <c:v>0.12129456374015218</c:v>
                </c:pt>
                <c:pt idx="24">
                  <c:v>0.12202003018647234</c:v>
                </c:pt>
                <c:pt idx="25">
                  <c:v>0.12280963290298864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0.11311671469395435</c:v>
                </c:pt>
                <c:pt idx="1">
                  <c:v>0.11452096173310371</c:v>
                </c:pt>
                <c:pt idx="2">
                  <c:v>0.11702738641494351</c:v>
                </c:pt>
                <c:pt idx="3">
                  <c:v>0.11466063179337192</c:v>
                </c:pt>
                <c:pt idx="4">
                  <c:v>0.11294266515655391</c:v>
                </c:pt>
                <c:pt idx="5">
                  <c:v>0.11310336041367106</c:v>
                </c:pt>
                <c:pt idx="6">
                  <c:v>0.10730572598577605</c:v>
                </c:pt>
                <c:pt idx="7">
                  <c:v>0.11237373678040015</c:v>
                </c:pt>
                <c:pt idx="8">
                  <c:v>0.10852367613691044</c:v>
                </c:pt>
                <c:pt idx="9">
                  <c:v>0.10764839055479621</c:v>
                </c:pt>
                <c:pt idx="10">
                  <c:v>0.11355423639262859</c:v>
                </c:pt>
                <c:pt idx="11">
                  <c:v>0.11579204145792572</c:v>
                </c:pt>
                <c:pt idx="12">
                  <c:v>0.11498598756631201</c:v>
                </c:pt>
                <c:pt idx="13">
                  <c:v>0.11435016915310346</c:v>
                </c:pt>
                <c:pt idx="14">
                  <c:v>0.11379002971702547</c:v>
                </c:pt>
                <c:pt idx="15">
                  <c:v>0.11324752852189757</c:v>
                </c:pt>
                <c:pt idx="16">
                  <c:v>0.11260790569239704</c:v>
                </c:pt>
                <c:pt idx="17">
                  <c:v>0.11184605976798542</c:v>
                </c:pt>
                <c:pt idx="18">
                  <c:v>0.11112277935246628</c:v>
                </c:pt>
                <c:pt idx="19">
                  <c:v>0.11031042348233036</c:v>
                </c:pt>
                <c:pt idx="20">
                  <c:v>0.10950702591165626</c:v>
                </c:pt>
                <c:pt idx="21">
                  <c:v>0.10870404251088464</c:v>
                </c:pt>
                <c:pt idx="22">
                  <c:v>0.10795168714653422</c:v>
                </c:pt>
                <c:pt idx="23">
                  <c:v>0.10708207489199262</c:v>
                </c:pt>
                <c:pt idx="24">
                  <c:v>0.10615165628834472</c:v>
                </c:pt>
                <c:pt idx="25">
                  <c:v>0.1051235792387481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0.13162004094838617</c:v>
                </c:pt>
                <c:pt idx="1">
                  <c:v>0.12451108233422069</c:v>
                </c:pt>
                <c:pt idx="2">
                  <c:v>0.12992542129659942</c:v>
                </c:pt>
                <c:pt idx="3">
                  <c:v>0.12505552132019487</c:v>
                </c:pt>
                <c:pt idx="4">
                  <c:v>0.12639188589602343</c:v>
                </c:pt>
                <c:pt idx="5">
                  <c:v>0.12192380436827625</c:v>
                </c:pt>
                <c:pt idx="6">
                  <c:v>0.11899789139829385</c:v>
                </c:pt>
                <c:pt idx="7">
                  <c:v>0.11932882181267877</c:v>
                </c:pt>
                <c:pt idx="8">
                  <c:v>0.11564751994409378</c:v>
                </c:pt>
                <c:pt idx="9">
                  <c:v>0.11865759140550693</c:v>
                </c:pt>
                <c:pt idx="10">
                  <c:v>0.1071246840498709</c:v>
                </c:pt>
                <c:pt idx="11">
                  <c:v>0.1066195713200357</c:v>
                </c:pt>
                <c:pt idx="12">
                  <c:v>0.10532210977916671</c:v>
                </c:pt>
                <c:pt idx="13">
                  <c:v>0.10401020930053434</c:v>
                </c:pt>
                <c:pt idx="14">
                  <c:v>0.10276367533243483</c:v>
                </c:pt>
                <c:pt idx="15">
                  <c:v>0.10169112337071215</c:v>
                </c:pt>
                <c:pt idx="16">
                  <c:v>0.10071686764552128</c:v>
                </c:pt>
                <c:pt idx="17">
                  <c:v>9.9721927572474778E-2</c:v>
                </c:pt>
                <c:pt idx="18">
                  <c:v>9.8716762972506936E-2</c:v>
                </c:pt>
                <c:pt idx="19">
                  <c:v>9.7692135538615485E-2</c:v>
                </c:pt>
                <c:pt idx="20">
                  <c:v>9.6704034316764442E-2</c:v>
                </c:pt>
                <c:pt idx="21">
                  <c:v>9.5731140206286147E-2</c:v>
                </c:pt>
                <c:pt idx="22">
                  <c:v>9.4766946909578265E-2</c:v>
                </c:pt>
                <c:pt idx="23">
                  <c:v>9.3845904730848972E-2</c:v>
                </c:pt>
                <c:pt idx="24">
                  <c:v>9.2976998058743529E-2</c:v>
                </c:pt>
                <c:pt idx="25">
                  <c:v>9.2067360821465313E-2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0.10055081850461467</c:v>
                </c:pt>
                <c:pt idx="1">
                  <c:v>9.6204857636384339E-2</c:v>
                </c:pt>
                <c:pt idx="2">
                  <c:v>9.3943035328571414E-2</c:v>
                </c:pt>
                <c:pt idx="3">
                  <c:v>9.837937972936335E-2</c:v>
                </c:pt>
                <c:pt idx="4">
                  <c:v>0.10111322399689267</c:v>
                </c:pt>
                <c:pt idx="5">
                  <c:v>0.10145735586025577</c:v>
                </c:pt>
                <c:pt idx="6">
                  <c:v>9.7256208030746208E-2</c:v>
                </c:pt>
                <c:pt idx="7">
                  <c:v>9.8558784490029902E-2</c:v>
                </c:pt>
                <c:pt idx="8">
                  <c:v>9.6731169695214059E-2</c:v>
                </c:pt>
                <c:pt idx="9">
                  <c:v>9.3941985576438652E-2</c:v>
                </c:pt>
                <c:pt idx="10">
                  <c:v>9.2111179320028394E-2</c:v>
                </c:pt>
                <c:pt idx="11">
                  <c:v>9.0435380089521247E-2</c:v>
                </c:pt>
                <c:pt idx="12">
                  <c:v>9.1087401963521747E-2</c:v>
                </c:pt>
                <c:pt idx="13">
                  <c:v>9.1691108880093464E-2</c:v>
                </c:pt>
                <c:pt idx="14">
                  <c:v>9.2247767874457043E-2</c:v>
                </c:pt>
                <c:pt idx="15">
                  <c:v>9.2742745352171127E-2</c:v>
                </c:pt>
                <c:pt idx="16">
                  <c:v>9.3228067669620759E-2</c:v>
                </c:pt>
                <c:pt idx="17">
                  <c:v>9.371984366116852E-2</c:v>
                </c:pt>
                <c:pt idx="18">
                  <c:v>9.4119013039855273E-2</c:v>
                </c:pt>
                <c:pt idx="19">
                  <c:v>9.4582135667971162E-2</c:v>
                </c:pt>
                <c:pt idx="20">
                  <c:v>9.5039934197971951E-2</c:v>
                </c:pt>
                <c:pt idx="21">
                  <c:v>9.5530862197586081E-2</c:v>
                </c:pt>
                <c:pt idx="22">
                  <c:v>9.6018918761173619E-2</c:v>
                </c:pt>
                <c:pt idx="23">
                  <c:v>9.6472004694937122E-2</c:v>
                </c:pt>
                <c:pt idx="24">
                  <c:v>9.6896604804192779E-2</c:v>
                </c:pt>
                <c:pt idx="25">
                  <c:v>9.7274025254138433E-2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8.8972620251233342E-2</c:v>
                </c:pt>
                <c:pt idx="1">
                  <c:v>9.6563252255217932E-2</c:v>
                </c:pt>
                <c:pt idx="2">
                  <c:v>0.10094141595698372</c:v>
                </c:pt>
                <c:pt idx="3">
                  <c:v>9.5048792433940488E-2</c:v>
                </c:pt>
                <c:pt idx="4">
                  <c:v>9.4755664712067811E-2</c:v>
                </c:pt>
                <c:pt idx="5">
                  <c:v>9.5238473305989488E-2</c:v>
                </c:pt>
                <c:pt idx="6">
                  <c:v>9.5665612054603291E-2</c:v>
                </c:pt>
                <c:pt idx="7">
                  <c:v>9.6427098984363829E-2</c:v>
                </c:pt>
                <c:pt idx="8">
                  <c:v>9.5447445753469889E-2</c:v>
                </c:pt>
                <c:pt idx="9">
                  <c:v>9.5882566665295946E-2</c:v>
                </c:pt>
                <c:pt idx="10">
                  <c:v>9.5648661525507425E-2</c:v>
                </c:pt>
                <c:pt idx="11">
                  <c:v>9.596766591795805E-2</c:v>
                </c:pt>
                <c:pt idx="12">
                  <c:v>9.6011813940211646E-2</c:v>
                </c:pt>
                <c:pt idx="13">
                  <c:v>9.5902184775834121E-2</c:v>
                </c:pt>
                <c:pt idx="14">
                  <c:v>9.5815797857060944E-2</c:v>
                </c:pt>
                <c:pt idx="15">
                  <c:v>9.5665205916425258E-2</c:v>
                </c:pt>
                <c:pt idx="16">
                  <c:v>9.5525414464020825E-2</c:v>
                </c:pt>
                <c:pt idx="17">
                  <c:v>9.5420861346933117E-2</c:v>
                </c:pt>
                <c:pt idx="18">
                  <c:v>9.5284771492252202E-2</c:v>
                </c:pt>
                <c:pt idx="19">
                  <c:v>9.5124428986796974E-2</c:v>
                </c:pt>
                <c:pt idx="20">
                  <c:v>9.4927951372630381E-2</c:v>
                </c:pt>
                <c:pt idx="21">
                  <c:v>9.4654284145468934E-2</c:v>
                </c:pt>
                <c:pt idx="22">
                  <c:v>9.4402615815626423E-2</c:v>
                </c:pt>
                <c:pt idx="23">
                  <c:v>9.4156519292967658E-2</c:v>
                </c:pt>
                <c:pt idx="24">
                  <c:v>9.3911054470774122E-2</c:v>
                </c:pt>
                <c:pt idx="25">
                  <c:v>9.3656251497027582E-2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8.5532582922243666E-2</c:v>
                </c:pt>
                <c:pt idx="1">
                  <c:v>8.3151810901796283E-2</c:v>
                </c:pt>
                <c:pt idx="2">
                  <c:v>8.1555833169748668E-2</c:v>
                </c:pt>
                <c:pt idx="3">
                  <c:v>7.898367349788786E-2</c:v>
                </c:pt>
                <c:pt idx="4">
                  <c:v>8.1109078763334508E-2</c:v>
                </c:pt>
                <c:pt idx="5">
                  <c:v>7.9806816711566517E-2</c:v>
                </c:pt>
                <c:pt idx="6">
                  <c:v>8.2491261121746082E-2</c:v>
                </c:pt>
                <c:pt idx="7">
                  <c:v>8.1910397417302161E-2</c:v>
                </c:pt>
                <c:pt idx="8">
                  <c:v>8.2185944072955985E-2</c:v>
                </c:pt>
                <c:pt idx="9">
                  <c:v>8.0155967735663899E-2</c:v>
                </c:pt>
                <c:pt idx="10">
                  <c:v>7.2288442947909565E-2</c:v>
                </c:pt>
                <c:pt idx="11">
                  <c:v>7.3909522270267064E-2</c:v>
                </c:pt>
                <c:pt idx="12">
                  <c:v>7.296549491302641E-2</c:v>
                </c:pt>
                <c:pt idx="13">
                  <c:v>7.2125901491245092E-2</c:v>
                </c:pt>
                <c:pt idx="14">
                  <c:v>7.1286410950978346E-2</c:v>
                </c:pt>
                <c:pt idx="15">
                  <c:v>7.0631903964637935E-2</c:v>
                </c:pt>
                <c:pt idx="16">
                  <c:v>6.9961133527530514E-2</c:v>
                </c:pt>
                <c:pt idx="17">
                  <c:v>6.9266384183184301E-2</c:v>
                </c:pt>
                <c:pt idx="18">
                  <c:v>6.8616656732237921E-2</c:v>
                </c:pt>
                <c:pt idx="19">
                  <c:v>6.7971809525170429E-2</c:v>
                </c:pt>
                <c:pt idx="20">
                  <c:v>6.7364931167300315E-2</c:v>
                </c:pt>
                <c:pt idx="21">
                  <c:v>6.6773723877260896E-2</c:v>
                </c:pt>
                <c:pt idx="22">
                  <c:v>6.6164971544978954E-2</c:v>
                </c:pt>
                <c:pt idx="23">
                  <c:v>6.5526796145408378E-2</c:v>
                </c:pt>
                <c:pt idx="24">
                  <c:v>6.4930413337998719E-2</c:v>
                </c:pt>
                <c:pt idx="25">
                  <c:v>6.4356820286319227E-2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0.12503600917339663</c:v>
                </c:pt>
                <c:pt idx="1">
                  <c:v>0.12769533069693151</c:v>
                </c:pt>
                <c:pt idx="2">
                  <c:v>0.12212398811726274</c:v>
                </c:pt>
                <c:pt idx="3">
                  <c:v>0.12448864785431932</c:v>
                </c:pt>
                <c:pt idx="4">
                  <c:v>0.12855447272806722</c:v>
                </c:pt>
                <c:pt idx="5">
                  <c:v>0.12954507993367098</c:v>
                </c:pt>
                <c:pt idx="6">
                  <c:v>0.13579438073722647</c:v>
                </c:pt>
                <c:pt idx="7">
                  <c:v>0.12292835042383858</c:v>
                </c:pt>
                <c:pt idx="8">
                  <c:v>0.12406529043523934</c:v>
                </c:pt>
                <c:pt idx="9">
                  <c:v>0.12542907162938394</c:v>
                </c:pt>
                <c:pt idx="10">
                  <c:v>0.11467911385726055</c:v>
                </c:pt>
                <c:pt idx="11">
                  <c:v>0.11730850913487828</c:v>
                </c:pt>
                <c:pt idx="12">
                  <c:v>0.1176401472168567</c:v>
                </c:pt>
                <c:pt idx="13">
                  <c:v>0.11748138648503063</c:v>
                </c:pt>
                <c:pt idx="14">
                  <c:v>0.11730442153869519</c:v>
                </c:pt>
                <c:pt idx="15">
                  <c:v>0.11692430406702198</c:v>
                </c:pt>
                <c:pt idx="16">
                  <c:v>0.11646229382111827</c:v>
                </c:pt>
                <c:pt idx="17">
                  <c:v>0.11598703358458935</c:v>
                </c:pt>
                <c:pt idx="18">
                  <c:v>0.11544959612853301</c:v>
                </c:pt>
                <c:pt idx="19">
                  <c:v>0.11488516654839799</c:v>
                </c:pt>
                <c:pt idx="20">
                  <c:v>0.11430494522389043</c:v>
                </c:pt>
                <c:pt idx="21">
                  <c:v>0.1136922906776512</c:v>
                </c:pt>
                <c:pt idx="22">
                  <c:v>0.1130517412681348</c:v>
                </c:pt>
                <c:pt idx="23">
                  <c:v>0.1124078996490651</c:v>
                </c:pt>
                <c:pt idx="24">
                  <c:v>0.11177775986878709</c:v>
                </c:pt>
                <c:pt idx="25">
                  <c:v>0.11114431095907118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2.3631626952555749</c:v>
                </c:pt>
                <c:pt idx="1">
                  <c:v>3.1918944682146702</c:v>
                </c:pt>
                <c:pt idx="2">
                  <c:v>2.4738374535467855</c:v>
                </c:pt>
                <c:pt idx="3">
                  <c:v>-0.66111541546495189</c:v>
                </c:pt>
                <c:pt idx="4">
                  <c:v>9.2578758371644199E-3</c:v>
                </c:pt>
                <c:pt idx="5">
                  <c:v>-1.317159895249663</c:v>
                </c:pt>
                <c:pt idx="6">
                  <c:v>0.88968581568839866</c:v>
                </c:pt>
                <c:pt idx="7">
                  <c:v>0.69289804406800926</c:v>
                </c:pt>
                <c:pt idx="8">
                  <c:v>-0.16846104189595223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1.0506992425609418</c:v>
                </c:pt>
                <c:pt idx="1">
                  <c:v>2.6337075213261159</c:v>
                </c:pt>
                <c:pt idx="2">
                  <c:v>0.88132989767115077</c:v>
                </c:pt>
                <c:pt idx="3">
                  <c:v>0.87321687297362161</c:v>
                </c:pt>
                <c:pt idx="4">
                  <c:v>-3.8997822449045856</c:v>
                </c:pt>
                <c:pt idx="5">
                  <c:v>-1.1202551861790582</c:v>
                </c:pt>
                <c:pt idx="6">
                  <c:v>-0.70285899566884424</c:v>
                </c:pt>
                <c:pt idx="7">
                  <c:v>-2.6550842927024192</c:v>
                </c:pt>
                <c:pt idx="8">
                  <c:v>-3.7339728150768607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-1.7127651989454833</c:v>
                </c:pt>
                <c:pt idx="1">
                  <c:v>3.5700321648550002</c:v>
                </c:pt>
                <c:pt idx="2">
                  <c:v>1.5585442689979132</c:v>
                </c:pt>
                <c:pt idx="3">
                  <c:v>0.52695735536579846</c:v>
                </c:pt>
                <c:pt idx="4">
                  <c:v>-0.91687608320060576</c:v>
                </c:pt>
                <c:pt idx="5">
                  <c:v>0.66943366510080438</c:v>
                </c:pt>
                <c:pt idx="6">
                  <c:v>0.51942431826777025</c:v>
                </c:pt>
                <c:pt idx="7">
                  <c:v>-6.6205838482268575E-2</c:v>
                </c:pt>
                <c:pt idx="8">
                  <c:v>1.234455348040953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2.447103092284916</c:v>
                </c:pt>
                <c:pt idx="1">
                  <c:v>6.4393806696655815</c:v>
                </c:pt>
                <c:pt idx="2">
                  <c:v>3.219399669948082</c:v>
                </c:pt>
                <c:pt idx="3">
                  <c:v>-1.1231433138058513</c:v>
                </c:pt>
                <c:pt idx="4">
                  <c:v>-1.6732460401209757</c:v>
                </c:pt>
                <c:pt idx="5">
                  <c:v>2.2725365965668693</c:v>
                </c:pt>
                <c:pt idx="6">
                  <c:v>0.4366193930913802</c:v>
                </c:pt>
                <c:pt idx="7">
                  <c:v>-1.0453592171601684</c:v>
                </c:pt>
                <c:pt idx="8">
                  <c:v>-0.41529085046964909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0.73433789333943267</c:v>
                </c:pt>
                <c:pt idx="1">
                  <c:v>10.009412834520582</c:v>
                </c:pt>
                <c:pt idx="2">
                  <c:v>4.7779439389459952</c:v>
                </c:pt>
                <c:pt idx="3">
                  <c:v>-0.59618595844005284</c:v>
                </c:pt>
                <c:pt idx="4">
                  <c:v>-2.5901221233215814</c:v>
                </c:pt>
                <c:pt idx="5">
                  <c:v>2.9419702616676737</c:v>
                </c:pt>
                <c:pt idx="6">
                  <c:v>0.95604371135915045</c:v>
                </c:pt>
                <c:pt idx="7">
                  <c:v>-1.111565055642437</c:v>
                </c:pt>
                <c:pt idx="8">
                  <c:v>0.81916449757130394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0.88523372781669352</c:v>
                </c:pt>
                <c:pt idx="1">
                  <c:v>5.2546548785179894</c:v>
                </c:pt>
                <c:pt idx="2">
                  <c:v>5.5871286867430765</c:v>
                </c:pt>
                <c:pt idx="3">
                  <c:v>-2.6323071472160784</c:v>
                </c:pt>
                <c:pt idx="4">
                  <c:v>0.34253233798432747</c:v>
                </c:pt>
                <c:pt idx="5">
                  <c:v>1.9516734253634809</c:v>
                </c:pt>
                <c:pt idx="6">
                  <c:v>0.12162006404429704</c:v>
                </c:pt>
                <c:pt idx="7">
                  <c:v>0.18977244478056887</c:v>
                </c:pt>
                <c:pt idx="8">
                  <c:v>0.22220111184827296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-0.15089583447726795</c:v>
                </c:pt>
                <c:pt idx="1">
                  <c:v>4.7547579560025568</c:v>
                </c:pt>
                <c:pt idx="2">
                  <c:v>-0.80918474779710081</c:v>
                </c:pt>
                <c:pt idx="3">
                  <c:v>2.0361211887760398</c:v>
                </c:pt>
                <c:pt idx="4">
                  <c:v>-2.9326544613059085</c:v>
                </c:pt>
                <c:pt idx="5">
                  <c:v>0.99029683630419996</c:v>
                </c:pt>
                <c:pt idx="6">
                  <c:v>0.83442364731487473</c:v>
                </c:pt>
                <c:pt idx="7">
                  <c:v>-1.3013375004230259</c:v>
                </c:pt>
                <c:pt idx="8">
                  <c:v>0.59696338572308605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0.52913899157345767</c:v>
                </c:pt>
                <c:pt idx="1">
                  <c:v>8.6023216293055427E-2</c:v>
                </c:pt>
                <c:pt idx="2">
                  <c:v>0.25446883632248074</c:v>
                </c:pt>
                <c:pt idx="3">
                  <c:v>-0.11039351881162751</c:v>
                </c:pt>
                <c:pt idx="4">
                  <c:v>0.11295155800533685</c:v>
                </c:pt>
                <c:pt idx="5">
                  <c:v>0.34385358293958657</c:v>
                </c:pt>
                <c:pt idx="6">
                  <c:v>-0.28864233800471162</c:v>
                </c:pt>
                <c:pt idx="7">
                  <c:v>0.5366899939106422</c:v>
                </c:pt>
                <c:pt idx="8">
                  <c:v>0.64591219361870311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0.55873683860317858</c:v>
                </c:pt>
                <c:pt idx="1">
                  <c:v>2.1284278172433222</c:v>
                </c:pt>
                <c:pt idx="2">
                  <c:v>1.8187003376179556</c:v>
                </c:pt>
                <c:pt idx="3">
                  <c:v>-1.08157703672045</c:v>
                </c:pt>
                <c:pt idx="4">
                  <c:v>0.66420630476148279</c:v>
                </c:pt>
                <c:pt idx="5">
                  <c:v>0.49446946868016717</c:v>
                </c:pt>
                <c:pt idx="6">
                  <c:v>1.2851509806915598</c:v>
                </c:pt>
                <c:pt idx="7">
                  <c:v>0.77964144437098692</c:v>
                </c:pt>
                <c:pt idx="8">
                  <c:v>-1.3445644320372985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-0.35353793683716717</c:v>
                </c:pt>
                <c:pt idx="1">
                  <c:v>7.7949618009842467</c:v>
                </c:pt>
                <c:pt idx="2">
                  <c:v>2.7047747650055385</c:v>
                </c:pt>
                <c:pt idx="3">
                  <c:v>0.59578459709203457</c:v>
                </c:pt>
                <c:pt idx="4">
                  <c:v>-3.367279986088402</c:v>
                </c:pt>
                <c:pt idx="5">
                  <c:v>2.1036472100479546</c:v>
                </c:pt>
                <c:pt idx="6">
                  <c:v>-4.0464931327690579E-2</c:v>
                </c:pt>
                <c:pt idx="7">
                  <c:v>-2.4278964939240826</c:v>
                </c:pt>
                <c:pt idx="8">
                  <c:v>1.5178167359899302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0.24109339175472821</c:v>
                </c:pt>
                <c:pt idx="1">
                  <c:v>0.51295774428464913</c:v>
                </c:pt>
                <c:pt idx="2">
                  <c:v>0.28611895799894915</c:v>
                </c:pt>
                <c:pt idx="3">
                  <c:v>-0.18706797320490254</c:v>
                </c:pt>
                <c:pt idx="4">
                  <c:v>6.9675154142902818E-2</c:v>
                </c:pt>
                <c:pt idx="5">
                  <c:v>0.17919021687866588</c:v>
                </c:pt>
                <c:pt idx="6">
                  <c:v>-0.15416140225370484</c:v>
                </c:pt>
                <c:pt idx="7">
                  <c:v>3.6110947456226783E-2</c:v>
                </c:pt>
                <c:pt idx="8">
                  <c:v>0.23795173828524552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0.39133357517003819</c:v>
                </c:pt>
                <c:pt idx="1">
                  <c:v>1.3215639066542373</c:v>
                </c:pt>
                <c:pt idx="2">
                  <c:v>1.7178728522400171</c:v>
                </c:pt>
                <c:pt idx="3">
                  <c:v>-1.2564247851764527</c:v>
                </c:pt>
                <c:pt idx="4">
                  <c:v>0.28880373023029393</c:v>
                </c:pt>
                <c:pt idx="5">
                  <c:v>5.7997608287708502E-2</c:v>
                </c:pt>
                <c:pt idx="6">
                  <c:v>0.6426967962044543</c:v>
                </c:pt>
                <c:pt idx="7">
                  <c:v>0.26376951569728285</c:v>
                </c:pt>
                <c:pt idx="8">
                  <c:v>-0.70274101793890331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0.25280676089194021</c:v>
                </c:pt>
                <c:pt idx="1">
                  <c:v>3.4201332275791501</c:v>
                </c:pt>
                <c:pt idx="2">
                  <c:v>3.5831368765041187</c:v>
                </c:pt>
                <c:pt idx="3">
                  <c:v>-1.1888143888347251</c:v>
                </c:pt>
                <c:pt idx="4">
                  <c:v>-1.594654638886861E-2</c:v>
                </c:pt>
                <c:pt idx="5">
                  <c:v>1.7144856001971238</c:v>
                </c:pt>
                <c:pt idx="6">
                  <c:v>-0.3669153299064547</c:v>
                </c:pt>
                <c:pt idx="7">
                  <c:v>-0.11010801837294082</c:v>
                </c:pt>
                <c:pt idx="8">
                  <c:v>0.68699039150192043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0.28804559981873012</c:v>
                </c:pt>
                <c:pt idx="1">
                  <c:v>-0.42693452799159459</c:v>
                </c:pt>
                <c:pt idx="2">
                  <c:v>-3.165012167646708E-2</c:v>
                </c:pt>
                <c:pt idx="3">
                  <c:v>7.6674454393275526E-2</c:v>
                </c:pt>
                <c:pt idx="4">
                  <c:v>4.3276403862436474E-2</c:v>
                </c:pt>
                <c:pt idx="5">
                  <c:v>0.1646633660609198</c:v>
                </c:pt>
                <c:pt idx="6">
                  <c:v>-0.13448093575100806</c:v>
                </c:pt>
                <c:pt idx="7">
                  <c:v>0.50057904645441598</c:v>
                </c:pt>
                <c:pt idx="8">
                  <c:v>0.4079604553334566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0.16740326343313705</c:v>
                </c:pt>
                <c:pt idx="1">
                  <c:v>0.80686391058908757</c:v>
                </c:pt>
                <c:pt idx="2">
                  <c:v>0.10082748537794006</c:v>
                </c:pt>
                <c:pt idx="3">
                  <c:v>0.17484774845599826</c:v>
                </c:pt>
                <c:pt idx="4">
                  <c:v>0.37540257453118908</c:v>
                </c:pt>
                <c:pt idx="5">
                  <c:v>0.43647186039245711</c:v>
                </c:pt>
                <c:pt idx="6">
                  <c:v>0.64245418448711433</c:v>
                </c:pt>
                <c:pt idx="7">
                  <c:v>0.5158719286737008</c:v>
                </c:pt>
                <c:pt idx="8">
                  <c:v>-0.64182341409840671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-0.60634469772911714</c:v>
                </c:pt>
                <c:pt idx="1">
                  <c:v>4.3748285734050967</c:v>
                </c:pt>
                <c:pt idx="2">
                  <c:v>-0.87836211149858201</c:v>
                </c:pt>
                <c:pt idx="3">
                  <c:v>1.7845989859267712</c:v>
                </c:pt>
                <c:pt idx="4">
                  <c:v>-3.3513334396995216</c:v>
                </c:pt>
                <c:pt idx="5">
                  <c:v>0.38916160985082682</c:v>
                </c:pt>
                <c:pt idx="6">
                  <c:v>0.32645039857875968</c:v>
                </c:pt>
                <c:pt idx="7">
                  <c:v>-2.3177884755511506</c:v>
                </c:pt>
                <c:pt idx="8">
                  <c:v>0.83082634448801507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17.44429943386174</c:v>
                </c:pt>
                <c:pt idx="1">
                  <c:v>18.062250943478233</c:v>
                </c:pt>
                <c:pt idx="2">
                  <c:v>16.758834152988683</c:v>
                </c:pt>
                <c:pt idx="3">
                  <c:v>17.594881191400621</c:v>
                </c:pt>
                <c:pt idx="4">
                  <c:v>16.556943366445115</c:v>
                </c:pt>
                <c:pt idx="5">
                  <c:v>17.583235815431003</c:v>
                </c:pt>
                <c:pt idx="6">
                  <c:v>14.791866948046881</c:v>
                </c:pt>
                <c:pt idx="7">
                  <c:v>14.530693599920623</c:v>
                </c:pt>
                <c:pt idx="8">
                  <c:v>15.42290730010167</c:v>
                </c:pt>
                <c:pt idx="9">
                  <c:v>13.900092435542378</c:v>
                </c:pt>
                <c:pt idx="10">
                  <c:v>14.04459334245313</c:v>
                </c:pt>
                <c:pt idx="11">
                  <c:v>15.344470168684675</c:v>
                </c:pt>
                <c:pt idx="12">
                  <c:v>13.457724665702916</c:v>
                </c:pt>
                <c:pt idx="13">
                  <c:v>12.911597878053371</c:v>
                </c:pt>
                <c:pt idx="14">
                  <c:v>12.415490589665035</c:v>
                </c:pt>
                <c:pt idx="15">
                  <c:v>12.235176599022031</c:v>
                </c:pt>
                <c:pt idx="16">
                  <c:v>12.092387749720455</c:v>
                </c:pt>
                <c:pt idx="17">
                  <c:v>11.931897191111734</c:v>
                </c:pt>
                <c:pt idx="18">
                  <c:v>11.775913237822639</c:v>
                </c:pt>
                <c:pt idx="19">
                  <c:v>11.606538436783103</c:v>
                </c:pt>
                <c:pt idx="20">
                  <c:v>11.415900946142012</c:v>
                </c:pt>
                <c:pt idx="21">
                  <c:v>11.207049426775278</c:v>
                </c:pt>
                <c:pt idx="22">
                  <c:v>10.982627327833258</c:v>
                </c:pt>
                <c:pt idx="23">
                  <c:v>10.745219447081105</c:v>
                </c:pt>
                <c:pt idx="24">
                  <c:v>10.520013700705322</c:v>
                </c:pt>
                <c:pt idx="25">
                  <c:v>10.68620993396407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41.889294249626843</c:v>
                </c:pt>
                <c:pt idx="1">
                  <c:v>41.860650807660534</c:v>
                </c:pt>
                <c:pt idx="2">
                  <c:v>40.75803015114974</c:v>
                </c:pt>
                <c:pt idx="3">
                  <c:v>39.631814483228439</c:v>
                </c:pt>
                <c:pt idx="4">
                  <c:v>39.206423728037571</c:v>
                </c:pt>
                <c:pt idx="5">
                  <c:v>36.99135302223479</c:v>
                </c:pt>
                <c:pt idx="6">
                  <c:v>36.307573385821001</c:v>
                </c:pt>
                <c:pt idx="7">
                  <c:v>32.73009565877841</c:v>
                </c:pt>
                <c:pt idx="8">
                  <c:v>34.425438576558321</c:v>
                </c:pt>
                <c:pt idx="9">
                  <c:v>36.399857208856702</c:v>
                </c:pt>
                <c:pt idx="10">
                  <c:v>33.7582737724032</c:v>
                </c:pt>
                <c:pt idx="11">
                  <c:v>32.359987051271872</c:v>
                </c:pt>
                <c:pt idx="12">
                  <c:v>31.43446182738322</c:v>
                </c:pt>
                <c:pt idx="13">
                  <c:v>30.587634706202476</c:v>
                </c:pt>
                <c:pt idx="14">
                  <c:v>29.763560537103714</c:v>
                </c:pt>
                <c:pt idx="15">
                  <c:v>28.850327174738052</c:v>
                </c:pt>
                <c:pt idx="16">
                  <c:v>27.897248697878261</c:v>
                </c:pt>
                <c:pt idx="17">
                  <c:v>26.920048213163181</c:v>
                </c:pt>
                <c:pt idx="18">
                  <c:v>25.917510293883929</c:v>
                </c:pt>
                <c:pt idx="19">
                  <c:v>24.899913630616847</c:v>
                </c:pt>
                <c:pt idx="20">
                  <c:v>23.866405708885182</c:v>
                </c:pt>
                <c:pt idx="21">
                  <c:v>22.806260303880524</c:v>
                </c:pt>
                <c:pt idx="22">
                  <c:v>21.732591232165728</c:v>
                </c:pt>
                <c:pt idx="23">
                  <c:v>20.63889354707818</c:v>
                </c:pt>
                <c:pt idx="24">
                  <c:v>19.535493676297801</c:v>
                </c:pt>
                <c:pt idx="25">
                  <c:v>18.38574058805558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59.455209813246505</c:v>
                </c:pt>
                <c:pt idx="1">
                  <c:v>61.66945498692801</c:v>
                </c:pt>
                <c:pt idx="2">
                  <c:v>63.11312449642174</c:v>
                </c:pt>
                <c:pt idx="3">
                  <c:v>59.223493418345875</c:v>
                </c:pt>
                <c:pt idx="4">
                  <c:v>63.467258962536164</c:v>
                </c:pt>
                <c:pt idx="5">
                  <c:v>62.4425675095695</c:v>
                </c:pt>
                <c:pt idx="6">
                  <c:v>59.919370546578655</c:v>
                </c:pt>
                <c:pt idx="7">
                  <c:v>60.430844946665282</c:v>
                </c:pt>
                <c:pt idx="8">
                  <c:v>56.493913889423979</c:v>
                </c:pt>
                <c:pt idx="9">
                  <c:v>61.247083649375433</c:v>
                </c:pt>
                <c:pt idx="10">
                  <c:v>55.441961931744913</c:v>
                </c:pt>
                <c:pt idx="11">
                  <c:v>59.266092962652472</c:v>
                </c:pt>
                <c:pt idx="12">
                  <c:v>56.814675142377688</c:v>
                </c:pt>
                <c:pt idx="13">
                  <c:v>56.343248116220899</c:v>
                </c:pt>
                <c:pt idx="14">
                  <c:v>55.941046120050856</c:v>
                </c:pt>
                <c:pt idx="15">
                  <c:v>55.350140202866044</c:v>
                </c:pt>
                <c:pt idx="16">
                  <c:v>54.697532902684038</c:v>
                </c:pt>
                <c:pt idx="17">
                  <c:v>54.019421445852736</c:v>
                </c:pt>
                <c:pt idx="18">
                  <c:v>53.337281301611782</c:v>
                </c:pt>
                <c:pt idx="19">
                  <c:v>52.638323046500268</c:v>
                </c:pt>
                <c:pt idx="20">
                  <c:v>51.958094695000426</c:v>
                </c:pt>
                <c:pt idx="21">
                  <c:v>51.263433026764375</c:v>
                </c:pt>
                <c:pt idx="22">
                  <c:v>50.554093218639153</c:v>
                </c:pt>
                <c:pt idx="23">
                  <c:v>49.830522364874824</c:v>
                </c:pt>
                <c:pt idx="24">
                  <c:v>49.084045640475068</c:v>
                </c:pt>
                <c:pt idx="25">
                  <c:v>48.237354845509621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54.013909910833746</c:v>
                </c:pt>
                <c:pt idx="2">
                  <c:v>60.453001337084849</c:v>
                </c:pt>
                <c:pt idx="3">
                  <c:v>55.545140364761878</c:v>
                </c:pt>
                <c:pt idx="4">
                  <c:v>59.591008136365147</c:v>
                </c:pt>
                <c:pt idx="5">
                  <c:v>58.538538000781756</c:v>
                </c:pt>
                <c:pt idx="6">
                  <c:v>57.956858448273458</c:v>
                </c:pt>
                <c:pt idx="7">
                  <c:v>57.869261071200945</c:v>
                </c:pt>
                <c:pt idx="8">
                  <c:v>61.589502407398562</c:v>
                </c:pt>
                <c:pt idx="9">
                  <c:v>59.99269321237032</c:v>
                </c:pt>
                <c:pt idx="10">
                  <c:v>59.325283864574246</c:v>
                </c:pt>
                <c:pt idx="11">
                  <c:v>54.814556839737712</c:v>
                </c:pt>
                <c:pt idx="12">
                  <c:v>57.808278906745265</c:v>
                </c:pt>
                <c:pt idx="13">
                  <c:v>57.897087542996786</c:v>
                </c:pt>
                <c:pt idx="14">
                  <c:v>58.086508399976161</c:v>
                </c:pt>
                <c:pt idx="15">
                  <c:v>58.114619855143246</c:v>
                </c:pt>
                <c:pt idx="16">
                  <c:v>58.088493214447936</c:v>
                </c:pt>
                <c:pt idx="17">
                  <c:v>58.02541832798665</c:v>
                </c:pt>
                <c:pt idx="18">
                  <c:v>57.960066214982632</c:v>
                </c:pt>
                <c:pt idx="19">
                  <c:v>57.901865826971935</c:v>
                </c:pt>
                <c:pt idx="20">
                  <c:v>57.875987730324098</c:v>
                </c:pt>
                <c:pt idx="21">
                  <c:v>57.854425267031978</c:v>
                </c:pt>
                <c:pt idx="22">
                  <c:v>57.843560718091155</c:v>
                </c:pt>
                <c:pt idx="23">
                  <c:v>57.84569308472345</c:v>
                </c:pt>
                <c:pt idx="24">
                  <c:v>57.849348663199308</c:v>
                </c:pt>
                <c:pt idx="25">
                  <c:v>57.804783738788807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13.268176928730883</c:v>
                </c:pt>
                <c:pt idx="1">
                  <c:v>11.620154991360952</c:v>
                </c:pt>
                <c:pt idx="2">
                  <c:v>13.109064882676915</c:v>
                </c:pt>
                <c:pt idx="3">
                  <c:v>13.545357517151055</c:v>
                </c:pt>
                <c:pt idx="4">
                  <c:v>13.392650291365632</c:v>
                </c:pt>
                <c:pt idx="5">
                  <c:v>13.289221285317113</c:v>
                </c:pt>
                <c:pt idx="6">
                  <c:v>13.812127718122001</c:v>
                </c:pt>
                <c:pt idx="7">
                  <c:v>13.791549133505734</c:v>
                </c:pt>
                <c:pt idx="8">
                  <c:v>14.030692644382659</c:v>
                </c:pt>
                <c:pt idx="9">
                  <c:v>15.420797740298324</c:v>
                </c:pt>
                <c:pt idx="10">
                  <c:v>15.331326110580845</c:v>
                </c:pt>
                <c:pt idx="11">
                  <c:v>15.146002255630103</c:v>
                </c:pt>
                <c:pt idx="12">
                  <c:v>15.516107230781355</c:v>
                </c:pt>
                <c:pt idx="13">
                  <c:v>15.850704398319378</c:v>
                </c:pt>
                <c:pt idx="14">
                  <c:v>16.215249098065655</c:v>
                </c:pt>
                <c:pt idx="15">
                  <c:v>16.539583299226699</c:v>
                </c:pt>
                <c:pt idx="16">
                  <c:v>16.870128446033448</c:v>
                </c:pt>
                <c:pt idx="17">
                  <c:v>17.211940189394703</c:v>
                </c:pt>
                <c:pt idx="18" formatCode="General">
                  <c:v>17.553598401684745</c:v>
                </c:pt>
                <c:pt idx="19" formatCode="General">
                  <c:v>17.902191644441384</c:v>
                </c:pt>
                <c:pt idx="20" formatCode="General">
                  <c:v>18.275072049870769</c:v>
                </c:pt>
                <c:pt idx="21" formatCode="General">
                  <c:v>18.659562511329224</c:v>
                </c:pt>
                <c:pt idx="22">
                  <c:v>19.056981952505513</c:v>
                </c:pt>
                <c:pt idx="23">
                  <c:v>19.467766780231738</c:v>
                </c:pt>
                <c:pt idx="24">
                  <c:v>19.88530479427035</c:v>
                </c:pt>
                <c:pt idx="25">
                  <c:v>20.270152643792041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15.066755300948767</c:v>
                </c:pt>
                <c:pt idx="1">
                  <c:v>13.42040503747698</c:v>
                </c:pt>
                <c:pt idx="2">
                  <c:v>14.555494658579775</c:v>
                </c:pt>
                <c:pt idx="3">
                  <c:v>14.768077157139862</c:v>
                </c:pt>
                <c:pt idx="4">
                  <c:v>14.714925508033209</c:v>
                </c:pt>
                <c:pt idx="5">
                  <c:v>14.389200033887187</c:v>
                </c:pt>
                <c:pt idx="6">
                  <c:v>13.791939143785861</c:v>
                </c:pt>
                <c:pt idx="7">
                  <c:v>13.719204880112295</c:v>
                </c:pt>
                <c:pt idx="8">
                  <c:v>13.979825289682582</c:v>
                </c:pt>
                <c:pt idx="9">
                  <c:v>14.649282893017689</c:v>
                </c:pt>
                <c:pt idx="10">
                  <c:v>14.267334262737709</c:v>
                </c:pt>
                <c:pt idx="11">
                  <c:v>13.987122294528206</c:v>
                </c:pt>
                <c:pt idx="12">
                  <c:v>14.234050416328998</c:v>
                </c:pt>
                <c:pt idx="13">
                  <c:v>14.396749244399661</c:v>
                </c:pt>
                <c:pt idx="14">
                  <c:v>14.601399223607025</c:v>
                </c:pt>
                <c:pt idx="15">
                  <c:v>14.766770175736422</c:v>
                </c:pt>
                <c:pt idx="16">
                  <c:v>14.930935020821041</c:v>
                </c:pt>
                <c:pt idx="17">
                  <c:v>15.111374674767539</c:v>
                </c:pt>
                <c:pt idx="18" formatCode="General">
                  <c:v>15.313046656963605</c:v>
                </c:pt>
                <c:pt idx="19" formatCode="General">
                  <c:v>15.52758744391471</c:v>
                </c:pt>
                <c:pt idx="20" formatCode="General">
                  <c:v>15.760574828735493</c:v>
                </c:pt>
                <c:pt idx="21" formatCode="General">
                  <c:v>16.013212734079371</c:v>
                </c:pt>
                <c:pt idx="22">
                  <c:v>16.277377653265948</c:v>
                </c:pt>
                <c:pt idx="23">
                  <c:v>16.55419111135884</c:v>
                </c:pt>
                <c:pt idx="24">
                  <c:v>16.842180691175596</c:v>
                </c:pt>
                <c:pt idx="25">
                  <c:v>17.147666028784407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37.606111331483383</c:v>
                </c:pt>
                <c:pt idx="1">
                  <c:v>34.404574174868642</c:v>
                </c:pt>
                <c:pt idx="2">
                  <c:v>39.151917656987976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42.930167804566231</c:v>
                </c:pt>
                <c:pt idx="6">
                  <c:v>43.31051458699293</c:v>
                </c:pt>
                <c:pt idx="7">
                  <c:v>44.180194802655365</c:v>
                </c:pt>
                <c:pt idx="8">
                  <c:v>45.935463517376519</c:v>
                </c:pt>
                <c:pt idx="9">
                  <c:v>49.529046905393997</c:v>
                </c:pt>
                <c:pt idx="10">
                  <c:v>49.330693489580149</c:v>
                </c:pt>
                <c:pt idx="11">
                  <c:v>49.664809214185375</c:v>
                </c:pt>
                <c:pt idx="12">
                  <c:v>51.216776893631682</c:v>
                </c:pt>
                <c:pt idx="13">
                  <c:v>52.529113437363371</c:v>
                </c:pt>
                <c:pt idx="14">
                  <c:v>53.94979125878708</c:v>
                </c:pt>
                <c:pt idx="15">
                  <c:v>55.237374439594035</c:v>
                </c:pt>
                <c:pt idx="16">
                  <c:v>56.47860317986585</c:v>
                </c:pt>
                <c:pt idx="17">
                  <c:v>57.700844651002129</c:v>
                </c:pt>
                <c:pt idx="18" formatCode="General">
                  <c:v>58.942833716642284</c:v>
                </c:pt>
                <c:pt idx="19" formatCode="General">
                  <c:v>60.206280803669614</c:v>
                </c:pt>
                <c:pt idx="20" formatCode="General">
                  <c:v>61.513852019542412</c:v>
                </c:pt>
                <c:pt idx="21" formatCode="General">
                  <c:v>62.834426150002884</c:v>
                </c:pt>
                <c:pt idx="22" formatCode="General">
                  <c:v>64.1834581281949</c:v>
                </c:pt>
                <c:pt idx="23" formatCode="General">
                  <c:v>65.569739329978489</c:v>
                </c:pt>
                <c:pt idx="24" formatCode="General">
                  <c:v>66.976562175958705</c:v>
                </c:pt>
                <c:pt idx="25" formatCode="General">
                  <c:v>68.289684017655972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16.606798421339874</c:v>
                </c:pt>
                <c:pt idx="1">
                  <c:v>14.857385573016725</c:v>
                </c:pt>
                <c:pt idx="2">
                  <c:v>13.971500404633851</c:v>
                </c:pt>
                <c:pt idx="3">
                  <c:v>16.833741725293272</c:v>
                </c:pt>
                <c:pt idx="4">
                  <c:v>18.61072131701858</c:v>
                </c:pt>
                <c:pt idx="5">
                  <c:v>19.437475003132658</c:v>
                </c:pt>
                <c:pt idx="6">
                  <c:v>23.221373601795289</c:v>
                </c:pt>
                <c:pt idx="7">
                  <c:v>20.495223098862237</c:v>
                </c:pt>
                <c:pt idx="8">
                  <c:v>21.560332946134558</c:v>
                </c:pt>
                <c:pt idx="9">
                  <c:v>21.652201589376169</c:v>
                </c:pt>
                <c:pt idx="10">
                  <c:v>24.191389855058656</c:v>
                </c:pt>
                <c:pt idx="11">
                  <c:v>24.972404476350675</c:v>
                </c:pt>
                <c:pt idx="12">
                  <c:v>25.908694682071228</c:v>
                </c:pt>
                <c:pt idx="13">
                  <c:v>26.999732296691</c:v>
                </c:pt>
                <c:pt idx="14">
                  <c:v>28.136984647824672</c:v>
                </c:pt>
                <c:pt idx="15">
                  <c:v>29.178511487709276</c:v>
                </c:pt>
                <c:pt idx="16">
                  <c:v>30.182208046083232</c:v>
                </c:pt>
                <c:pt idx="17">
                  <c:v>31.168122964554282</c:v>
                </c:pt>
                <c:pt idx="18" formatCode="General">
                  <c:v>32.132259032968278</c:v>
                </c:pt>
                <c:pt idx="19" formatCode="General">
                  <c:v>33.086244934729407</c:v>
                </c:pt>
                <c:pt idx="20" formatCode="General">
                  <c:v>34.043554931128398</c:v>
                </c:pt>
                <c:pt idx="21" formatCode="General">
                  <c:v>34.989719143294735</c:v>
                </c:pt>
                <c:pt idx="22" formatCode="General">
                  <c:v>35.925645735334662</c:v>
                </c:pt>
                <c:pt idx="23" formatCode="General">
                  <c:v>36.854814498353079</c:v>
                </c:pt>
                <c:pt idx="24" formatCode="General">
                  <c:v>37.770238141559744</c:v>
                </c:pt>
                <c:pt idx="25" formatCode="General">
                  <c:v>38.63008832170415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2.5284011934828543</c:v>
                </c:pt>
                <c:pt idx="1">
                  <c:v>2.4602135743765636</c:v>
                </c:pt>
                <c:pt idx="2">
                  <c:v>2.2490322594764498</c:v>
                </c:pt>
                <c:pt idx="3">
                  <c:v>2.5811878340038632</c:v>
                </c:pt>
                <c:pt idx="4">
                  <c:v>2.9414765870204023</c:v>
                </c:pt>
                <c:pt idx="5">
                  <c:v>3.0852415250798129</c:v>
                </c:pt>
                <c:pt idx="6">
                  <c:v>3.5673756205840106</c:v>
                </c:pt>
                <c:pt idx="7">
                  <c:v>3.2019328082991034</c:v>
                </c:pt>
                <c:pt idx="8">
                  <c:v>3.4359234289412073</c:v>
                </c:pt>
                <c:pt idx="9">
                  <c:v>3.3699443657690664</c:v>
                </c:pt>
                <c:pt idx="10">
                  <c:v>3.7971433708674374</c:v>
                </c:pt>
                <c:pt idx="11">
                  <c:v>4.0115547369590736</c:v>
                </c:pt>
                <c:pt idx="12">
                  <c:v>4.1042302349775666</c:v>
                </c:pt>
                <c:pt idx="13">
                  <c:v>4.2711323797532268</c:v>
                </c:pt>
                <c:pt idx="14">
                  <c:v>4.4419701249199175</c:v>
                </c:pt>
                <c:pt idx="15">
                  <c:v>4.5984967659639606</c:v>
                </c:pt>
                <c:pt idx="16">
                  <c:v>4.7494627424658553</c:v>
                </c:pt>
                <c:pt idx="17">
                  <c:v>4.8949323421671354</c:v>
                </c:pt>
                <c:pt idx="18" formatCode="General">
                  <c:v>5.038491143439991</c:v>
                </c:pt>
                <c:pt idx="19" formatCode="General">
                  <c:v>5.1800542323725161</c:v>
                </c:pt>
                <c:pt idx="20" formatCode="General">
                  <c:v>5.3205570903708548</c:v>
                </c:pt>
                <c:pt idx="21" formatCode="General">
                  <c:v>5.4579114368415809</c:v>
                </c:pt>
                <c:pt idx="22" formatCode="General">
                  <c:v>5.5926640339697302</c:v>
                </c:pt>
                <c:pt idx="23" formatCode="General">
                  <c:v>5.7261598363203401</c:v>
                </c:pt>
                <c:pt idx="24" formatCode="General">
                  <c:v>5.8558125163581813</c:v>
                </c:pt>
                <c:pt idx="25" formatCode="General">
                  <c:v>5.9773198817455953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17.44429943386174</c:v>
                </c:pt>
                <c:pt idx="1">
                  <c:v>18.062250943478233</c:v>
                </c:pt>
                <c:pt idx="2">
                  <c:v>16.758834152988683</c:v>
                </c:pt>
                <c:pt idx="3">
                  <c:v>17.594881191400621</c:v>
                </c:pt>
                <c:pt idx="4">
                  <c:v>16.556943366445115</c:v>
                </c:pt>
                <c:pt idx="5">
                  <c:v>17.583235815431003</c:v>
                </c:pt>
                <c:pt idx="6">
                  <c:v>14.791866948046881</c:v>
                </c:pt>
                <c:pt idx="7">
                  <c:v>14.530693599920623</c:v>
                </c:pt>
                <c:pt idx="8">
                  <c:v>15.42290730010167</c:v>
                </c:pt>
                <c:pt idx="9">
                  <c:v>13.900092435542378</c:v>
                </c:pt>
                <c:pt idx="10">
                  <c:v>14.04459334245313</c:v>
                </c:pt>
                <c:pt idx="11">
                  <c:v>15.344470168684675</c:v>
                </c:pt>
                <c:pt idx="12">
                  <c:v>13.457724665702916</c:v>
                </c:pt>
                <c:pt idx="13">
                  <c:v>12.911597878053371</c:v>
                </c:pt>
                <c:pt idx="14">
                  <c:v>12.415490589665035</c:v>
                </c:pt>
                <c:pt idx="15">
                  <c:v>12.235176599022031</c:v>
                </c:pt>
                <c:pt idx="16">
                  <c:v>12.092387749720455</c:v>
                </c:pt>
                <c:pt idx="17">
                  <c:v>11.931897191111734</c:v>
                </c:pt>
                <c:pt idx="18">
                  <c:v>11.775913237822639</c:v>
                </c:pt>
                <c:pt idx="19">
                  <c:v>11.606538436783103</c:v>
                </c:pt>
                <c:pt idx="20">
                  <c:v>11.415900946142012</c:v>
                </c:pt>
                <c:pt idx="21">
                  <c:v>11.207049426775278</c:v>
                </c:pt>
                <c:pt idx="22">
                  <c:v>10.982627327833258</c:v>
                </c:pt>
                <c:pt idx="23">
                  <c:v>10.745219447081105</c:v>
                </c:pt>
                <c:pt idx="24">
                  <c:v>10.520013700705322</c:v>
                </c:pt>
                <c:pt idx="25">
                  <c:v>10.68620993396407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41.889294249626843</c:v>
                </c:pt>
                <c:pt idx="1">
                  <c:v>41.860650807660534</c:v>
                </c:pt>
                <c:pt idx="2">
                  <c:v>40.75803015114974</c:v>
                </c:pt>
                <c:pt idx="3">
                  <c:v>39.631814483228439</c:v>
                </c:pt>
                <c:pt idx="4">
                  <c:v>39.206423728037571</c:v>
                </c:pt>
                <c:pt idx="5">
                  <c:v>36.99135302223479</c:v>
                </c:pt>
                <c:pt idx="6">
                  <c:v>36.307573385821001</c:v>
                </c:pt>
                <c:pt idx="7">
                  <c:v>32.73009565877841</c:v>
                </c:pt>
                <c:pt idx="8">
                  <c:v>34.425438576558321</c:v>
                </c:pt>
                <c:pt idx="9">
                  <c:v>36.399857208856702</c:v>
                </c:pt>
                <c:pt idx="10">
                  <c:v>33.7582737724032</c:v>
                </c:pt>
                <c:pt idx="11">
                  <c:v>32.359987051271872</c:v>
                </c:pt>
                <c:pt idx="12">
                  <c:v>31.43446182738322</c:v>
                </c:pt>
                <c:pt idx="13">
                  <c:v>30.587634706202476</c:v>
                </c:pt>
                <c:pt idx="14">
                  <c:v>29.763560537103714</c:v>
                </c:pt>
                <c:pt idx="15">
                  <c:v>28.850327174738052</c:v>
                </c:pt>
                <c:pt idx="16">
                  <c:v>27.897248697878261</c:v>
                </c:pt>
                <c:pt idx="17">
                  <c:v>26.920048213163181</c:v>
                </c:pt>
                <c:pt idx="18">
                  <c:v>25.917510293883929</c:v>
                </c:pt>
                <c:pt idx="19">
                  <c:v>24.899913630616847</c:v>
                </c:pt>
                <c:pt idx="20">
                  <c:v>23.866405708885182</c:v>
                </c:pt>
                <c:pt idx="21">
                  <c:v>22.806260303880524</c:v>
                </c:pt>
                <c:pt idx="22">
                  <c:v>21.732591232165728</c:v>
                </c:pt>
                <c:pt idx="23">
                  <c:v>20.63889354707818</c:v>
                </c:pt>
                <c:pt idx="24">
                  <c:v>19.535493676297801</c:v>
                </c:pt>
                <c:pt idx="25">
                  <c:v>18.38574058805558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59.455209813246505</c:v>
                </c:pt>
                <c:pt idx="1">
                  <c:v>61.66945498692801</c:v>
                </c:pt>
                <c:pt idx="2">
                  <c:v>63.11312449642174</c:v>
                </c:pt>
                <c:pt idx="3">
                  <c:v>59.223493418345875</c:v>
                </c:pt>
                <c:pt idx="4">
                  <c:v>63.467258962536164</c:v>
                </c:pt>
                <c:pt idx="5">
                  <c:v>62.4425675095695</c:v>
                </c:pt>
                <c:pt idx="6">
                  <c:v>59.919370546578655</c:v>
                </c:pt>
                <c:pt idx="7">
                  <c:v>60.430844946665282</c:v>
                </c:pt>
                <c:pt idx="8">
                  <c:v>56.493913889423979</c:v>
                </c:pt>
                <c:pt idx="9">
                  <c:v>61.247083649375433</c:v>
                </c:pt>
                <c:pt idx="10">
                  <c:v>55.441961931744913</c:v>
                </c:pt>
                <c:pt idx="11">
                  <c:v>59.266092962652472</c:v>
                </c:pt>
                <c:pt idx="12">
                  <c:v>56.814675142377688</c:v>
                </c:pt>
                <c:pt idx="13">
                  <c:v>56.343248116220899</c:v>
                </c:pt>
                <c:pt idx="14">
                  <c:v>55.941046120050856</c:v>
                </c:pt>
                <c:pt idx="15">
                  <c:v>55.350140202866044</c:v>
                </c:pt>
                <c:pt idx="16">
                  <c:v>54.697532902684038</c:v>
                </c:pt>
                <c:pt idx="17">
                  <c:v>54.019421445852736</c:v>
                </c:pt>
                <c:pt idx="18">
                  <c:v>53.337281301611782</c:v>
                </c:pt>
                <c:pt idx="19">
                  <c:v>52.638323046500268</c:v>
                </c:pt>
                <c:pt idx="20">
                  <c:v>51.958094695000426</c:v>
                </c:pt>
                <c:pt idx="21">
                  <c:v>51.263433026764375</c:v>
                </c:pt>
                <c:pt idx="22">
                  <c:v>50.554093218639153</c:v>
                </c:pt>
                <c:pt idx="23">
                  <c:v>49.830522364874824</c:v>
                </c:pt>
                <c:pt idx="24">
                  <c:v>49.084045640475068</c:v>
                </c:pt>
                <c:pt idx="25">
                  <c:v>48.237354845509621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54.013909910833746</c:v>
                </c:pt>
                <c:pt idx="2">
                  <c:v>60.453001337084849</c:v>
                </c:pt>
                <c:pt idx="3">
                  <c:v>55.545140364761878</c:v>
                </c:pt>
                <c:pt idx="4">
                  <c:v>59.591008136365147</c:v>
                </c:pt>
                <c:pt idx="5">
                  <c:v>58.538538000781756</c:v>
                </c:pt>
                <c:pt idx="6">
                  <c:v>57.956858448273458</c:v>
                </c:pt>
                <c:pt idx="7">
                  <c:v>57.869261071200945</c:v>
                </c:pt>
                <c:pt idx="8">
                  <c:v>61.589502407398562</c:v>
                </c:pt>
                <c:pt idx="9">
                  <c:v>59.99269321237032</c:v>
                </c:pt>
                <c:pt idx="10">
                  <c:v>59.325283864574246</c:v>
                </c:pt>
                <c:pt idx="11">
                  <c:v>54.814556839737712</c:v>
                </c:pt>
                <c:pt idx="12">
                  <c:v>57.808278906745265</c:v>
                </c:pt>
                <c:pt idx="13">
                  <c:v>57.897087542996786</c:v>
                </c:pt>
                <c:pt idx="14">
                  <c:v>58.086508399976161</c:v>
                </c:pt>
                <c:pt idx="15">
                  <c:v>58.114619855143246</c:v>
                </c:pt>
                <c:pt idx="16">
                  <c:v>58.088493214447936</c:v>
                </c:pt>
                <c:pt idx="17">
                  <c:v>58.02541832798665</c:v>
                </c:pt>
                <c:pt idx="18">
                  <c:v>57.960066214982632</c:v>
                </c:pt>
                <c:pt idx="19">
                  <c:v>57.901865826971935</c:v>
                </c:pt>
                <c:pt idx="20">
                  <c:v>57.875987730324098</c:v>
                </c:pt>
                <c:pt idx="21">
                  <c:v>57.854425267031978</c:v>
                </c:pt>
                <c:pt idx="22">
                  <c:v>57.843560718091155</c:v>
                </c:pt>
                <c:pt idx="23">
                  <c:v>57.84569308472345</c:v>
                </c:pt>
                <c:pt idx="24">
                  <c:v>57.849348663199308</c:v>
                </c:pt>
                <c:pt idx="25">
                  <c:v>57.804783738788807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13.268176928730883</c:v>
                </c:pt>
                <c:pt idx="1">
                  <c:v>11.620154991360952</c:v>
                </c:pt>
                <c:pt idx="2">
                  <c:v>13.109064882676915</c:v>
                </c:pt>
                <c:pt idx="3">
                  <c:v>13.545357517151055</c:v>
                </c:pt>
                <c:pt idx="4">
                  <c:v>13.392650291365632</c:v>
                </c:pt>
                <c:pt idx="5">
                  <c:v>13.289221285317113</c:v>
                </c:pt>
                <c:pt idx="6">
                  <c:v>13.812127718122001</c:v>
                </c:pt>
                <c:pt idx="7">
                  <c:v>13.791549133505734</c:v>
                </c:pt>
                <c:pt idx="8">
                  <c:v>14.030692644382659</c:v>
                </c:pt>
                <c:pt idx="9">
                  <c:v>15.420797740298324</c:v>
                </c:pt>
                <c:pt idx="10">
                  <c:v>15.331326110580845</c:v>
                </c:pt>
                <c:pt idx="11">
                  <c:v>15.146002255630103</c:v>
                </c:pt>
                <c:pt idx="12">
                  <c:v>15.516107230781355</c:v>
                </c:pt>
                <c:pt idx="13">
                  <c:v>15.850704398319378</c:v>
                </c:pt>
                <c:pt idx="14">
                  <c:v>16.215249098065655</c:v>
                </c:pt>
                <c:pt idx="15">
                  <c:v>16.539583299226699</c:v>
                </c:pt>
                <c:pt idx="16">
                  <c:v>16.870128446033448</c:v>
                </c:pt>
                <c:pt idx="17">
                  <c:v>17.211940189394703</c:v>
                </c:pt>
                <c:pt idx="18" formatCode="General">
                  <c:v>17.553598401684745</c:v>
                </c:pt>
                <c:pt idx="19" formatCode="General">
                  <c:v>17.902191644441384</c:v>
                </c:pt>
                <c:pt idx="20" formatCode="General">
                  <c:v>18.275072049870769</c:v>
                </c:pt>
                <c:pt idx="21" formatCode="General">
                  <c:v>18.659562511329224</c:v>
                </c:pt>
                <c:pt idx="22">
                  <c:v>19.056981952505513</c:v>
                </c:pt>
                <c:pt idx="23">
                  <c:v>19.467766780231738</c:v>
                </c:pt>
                <c:pt idx="24">
                  <c:v>19.88530479427035</c:v>
                </c:pt>
                <c:pt idx="25">
                  <c:v>20.270152643792041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15.066755300948767</c:v>
                </c:pt>
                <c:pt idx="1">
                  <c:v>13.42040503747698</c:v>
                </c:pt>
                <c:pt idx="2">
                  <c:v>14.555494658579775</c:v>
                </c:pt>
                <c:pt idx="3">
                  <c:v>14.768077157139862</c:v>
                </c:pt>
                <c:pt idx="4">
                  <c:v>14.714925508033209</c:v>
                </c:pt>
                <c:pt idx="5">
                  <c:v>14.389200033887187</c:v>
                </c:pt>
                <c:pt idx="6">
                  <c:v>13.791939143785861</c:v>
                </c:pt>
                <c:pt idx="7">
                  <c:v>13.719204880112295</c:v>
                </c:pt>
                <c:pt idx="8">
                  <c:v>13.979825289682582</c:v>
                </c:pt>
                <c:pt idx="9">
                  <c:v>14.649282893017689</c:v>
                </c:pt>
                <c:pt idx="10">
                  <c:v>14.267334262737709</c:v>
                </c:pt>
                <c:pt idx="11">
                  <c:v>13.987122294528206</c:v>
                </c:pt>
                <c:pt idx="12">
                  <c:v>14.234050416328998</c:v>
                </c:pt>
                <c:pt idx="13">
                  <c:v>14.396749244399661</c:v>
                </c:pt>
                <c:pt idx="14">
                  <c:v>14.601399223607025</c:v>
                </c:pt>
                <c:pt idx="15">
                  <c:v>14.766770175736422</c:v>
                </c:pt>
                <c:pt idx="16">
                  <c:v>14.930935020821041</c:v>
                </c:pt>
                <c:pt idx="17">
                  <c:v>15.111374674767539</c:v>
                </c:pt>
                <c:pt idx="18" formatCode="General">
                  <c:v>15.313046656963605</c:v>
                </c:pt>
                <c:pt idx="19" formatCode="General">
                  <c:v>15.52758744391471</c:v>
                </c:pt>
                <c:pt idx="20" formatCode="General">
                  <c:v>15.760574828735493</c:v>
                </c:pt>
                <c:pt idx="21" formatCode="General">
                  <c:v>16.013212734079371</c:v>
                </c:pt>
                <c:pt idx="22">
                  <c:v>16.277377653265948</c:v>
                </c:pt>
                <c:pt idx="23">
                  <c:v>16.55419111135884</c:v>
                </c:pt>
                <c:pt idx="24">
                  <c:v>16.842180691175596</c:v>
                </c:pt>
                <c:pt idx="25">
                  <c:v>17.147666028784407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37.606111331483383</c:v>
                </c:pt>
                <c:pt idx="1">
                  <c:v>34.404574174868642</c:v>
                </c:pt>
                <c:pt idx="2">
                  <c:v>39.151917656987976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42.930167804566231</c:v>
                </c:pt>
                <c:pt idx="6">
                  <c:v>43.31051458699293</c:v>
                </c:pt>
                <c:pt idx="7">
                  <c:v>44.180194802655365</c:v>
                </c:pt>
                <c:pt idx="8">
                  <c:v>45.935463517376519</c:v>
                </c:pt>
                <c:pt idx="9">
                  <c:v>49.529046905393997</c:v>
                </c:pt>
                <c:pt idx="10">
                  <c:v>49.330693489580149</c:v>
                </c:pt>
                <c:pt idx="11">
                  <c:v>49.664809214185375</c:v>
                </c:pt>
                <c:pt idx="12">
                  <c:v>51.216776893631682</c:v>
                </c:pt>
                <c:pt idx="13">
                  <c:v>52.529113437363371</c:v>
                </c:pt>
                <c:pt idx="14">
                  <c:v>53.94979125878708</c:v>
                </c:pt>
                <c:pt idx="15">
                  <c:v>55.237374439594035</c:v>
                </c:pt>
                <c:pt idx="16">
                  <c:v>56.47860317986585</c:v>
                </c:pt>
                <c:pt idx="17">
                  <c:v>57.700844651002129</c:v>
                </c:pt>
                <c:pt idx="18" formatCode="General">
                  <c:v>58.942833716642284</c:v>
                </c:pt>
                <c:pt idx="19" formatCode="General">
                  <c:v>60.206280803669614</c:v>
                </c:pt>
                <c:pt idx="20" formatCode="General">
                  <c:v>61.513852019542412</c:v>
                </c:pt>
                <c:pt idx="21" formatCode="General">
                  <c:v>62.834426150002884</c:v>
                </c:pt>
                <c:pt idx="22" formatCode="General">
                  <c:v>64.1834581281949</c:v>
                </c:pt>
                <c:pt idx="23" formatCode="General">
                  <c:v>65.569739329978489</c:v>
                </c:pt>
                <c:pt idx="24" formatCode="General">
                  <c:v>66.976562175958705</c:v>
                </c:pt>
                <c:pt idx="25" formatCode="General">
                  <c:v>68.289684017655972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16.606798421339874</c:v>
                </c:pt>
                <c:pt idx="1">
                  <c:v>14.857385573016725</c:v>
                </c:pt>
                <c:pt idx="2">
                  <c:v>13.971500404633851</c:v>
                </c:pt>
                <c:pt idx="3">
                  <c:v>16.833741725293272</c:v>
                </c:pt>
                <c:pt idx="4">
                  <c:v>18.61072131701858</c:v>
                </c:pt>
                <c:pt idx="5">
                  <c:v>19.437475003132658</c:v>
                </c:pt>
                <c:pt idx="6">
                  <c:v>23.221373601795289</c:v>
                </c:pt>
                <c:pt idx="7">
                  <c:v>20.495223098862237</c:v>
                </c:pt>
                <c:pt idx="8">
                  <c:v>21.560332946134558</c:v>
                </c:pt>
                <c:pt idx="9">
                  <c:v>21.652201589376169</c:v>
                </c:pt>
                <c:pt idx="10">
                  <c:v>24.191389855058656</c:v>
                </c:pt>
                <c:pt idx="11">
                  <c:v>24.972404476350675</c:v>
                </c:pt>
                <c:pt idx="12">
                  <c:v>25.908694682071228</c:v>
                </c:pt>
                <c:pt idx="13">
                  <c:v>26.999732296691</c:v>
                </c:pt>
                <c:pt idx="14">
                  <c:v>28.136984647824672</c:v>
                </c:pt>
                <c:pt idx="15">
                  <c:v>29.178511487709276</c:v>
                </c:pt>
                <c:pt idx="16">
                  <c:v>30.182208046083232</c:v>
                </c:pt>
                <c:pt idx="17">
                  <c:v>31.168122964554282</c:v>
                </c:pt>
                <c:pt idx="18" formatCode="General">
                  <c:v>32.132259032968278</c:v>
                </c:pt>
                <c:pt idx="19" formatCode="General">
                  <c:v>33.086244934729407</c:v>
                </c:pt>
                <c:pt idx="20" formatCode="General">
                  <c:v>34.043554931128398</c:v>
                </c:pt>
                <c:pt idx="21" formatCode="General">
                  <c:v>34.989719143294735</c:v>
                </c:pt>
                <c:pt idx="22" formatCode="General">
                  <c:v>35.925645735334662</c:v>
                </c:pt>
                <c:pt idx="23" formatCode="General">
                  <c:v>36.854814498353079</c:v>
                </c:pt>
                <c:pt idx="24" formatCode="General">
                  <c:v>37.770238141559744</c:v>
                </c:pt>
                <c:pt idx="25" formatCode="General">
                  <c:v>38.63008832170415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2.5284011934828543</c:v>
                </c:pt>
                <c:pt idx="1">
                  <c:v>2.4602135743765636</c:v>
                </c:pt>
                <c:pt idx="2">
                  <c:v>2.2490322594764498</c:v>
                </c:pt>
                <c:pt idx="3">
                  <c:v>2.5811878340038632</c:v>
                </c:pt>
                <c:pt idx="4">
                  <c:v>2.9414765870204023</c:v>
                </c:pt>
                <c:pt idx="5">
                  <c:v>3.0852415250798129</c:v>
                </c:pt>
                <c:pt idx="6">
                  <c:v>3.5673756205840106</c:v>
                </c:pt>
                <c:pt idx="7">
                  <c:v>3.2019328082991034</c:v>
                </c:pt>
                <c:pt idx="8">
                  <c:v>3.4359234289412073</c:v>
                </c:pt>
                <c:pt idx="9">
                  <c:v>3.3699443657690664</c:v>
                </c:pt>
                <c:pt idx="10">
                  <c:v>3.7971433708674374</c:v>
                </c:pt>
                <c:pt idx="11">
                  <c:v>4.0115547369590736</c:v>
                </c:pt>
                <c:pt idx="12">
                  <c:v>4.1042302349775666</c:v>
                </c:pt>
                <c:pt idx="13">
                  <c:v>4.2711323797532268</c:v>
                </c:pt>
                <c:pt idx="14">
                  <c:v>4.4419701249199175</c:v>
                </c:pt>
                <c:pt idx="15">
                  <c:v>4.5984967659639606</c:v>
                </c:pt>
                <c:pt idx="16">
                  <c:v>4.7494627424658553</c:v>
                </c:pt>
                <c:pt idx="17">
                  <c:v>4.8949323421671354</c:v>
                </c:pt>
                <c:pt idx="18" formatCode="General">
                  <c:v>5.038491143439991</c:v>
                </c:pt>
                <c:pt idx="19" formatCode="General">
                  <c:v>5.1800542323725161</c:v>
                </c:pt>
                <c:pt idx="20" formatCode="General">
                  <c:v>5.3205570903708548</c:v>
                </c:pt>
                <c:pt idx="21" formatCode="General">
                  <c:v>5.4579114368415809</c:v>
                </c:pt>
                <c:pt idx="22" formatCode="General">
                  <c:v>5.5926640339697302</c:v>
                </c:pt>
                <c:pt idx="23" formatCode="General">
                  <c:v>5.7261598363203401</c:v>
                </c:pt>
                <c:pt idx="24" formatCode="General">
                  <c:v>5.8558125163581813</c:v>
                </c:pt>
                <c:pt idx="25" formatCode="General">
                  <c:v>5.9773198817455953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14.075073793188905</c:v>
                </c:pt>
                <c:pt idx="1">
                  <c:v>8.5691410450147938</c:v>
                </c:pt>
                <c:pt idx="2">
                  <c:v>12.661478123899217</c:v>
                </c:pt>
                <c:pt idx="3">
                  <c:v>10.492650563621149</c:v>
                </c:pt>
                <c:pt idx="4">
                  <c:v>12.46897762634195</c:v>
                </c:pt>
                <c:pt idx="5">
                  <c:v>11.250870299353791</c:v>
                </c:pt>
                <c:pt idx="6">
                  <c:v>4.3682106990779275</c:v>
                </c:pt>
                <c:pt idx="7">
                  <c:v>4.777698738719411</c:v>
                </c:pt>
                <c:pt idx="8">
                  <c:v>2.3054525607915193</c:v>
                </c:pt>
                <c:pt idx="9">
                  <c:v>2.8960758265384272</c:v>
                </c:pt>
                <c:pt idx="10">
                  <c:v>12.572881594575957</c:v>
                </c:pt>
                <c:pt idx="11">
                  <c:v>24.58661901131364</c:v>
                </c:pt>
                <c:pt idx="12">
                  <c:v>5.8027835881543925</c:v>
                </c:pt>
                <c:pt idx="13">
                  <c:v>3.986301921323598</c:v>
                </c:pt>
                <c:pt idx="14">
                  <c:v>11.897006590629857</c:v>
                </c:pt>
                <c:pt idx="15">
                  <c:v>9.4122050481344299</c:v>
                </c:pt>
                <c:pt idx="16">
                  <c:v>7.4638276642111565</c:v>
                </c:pt>
                <c:pt idx="17">
                  <c:v>20.725183578513199</c:v>
                </c:pt>
                <c:pt idx="18">
                  <c:v>6.2793451358129992</c:v>
                </c:pt>
                <c:pt idx="19">
                  <c:v>0.25574385969834518</c:v>
                </c:pt>
                <c:pt idx="20">
                  <c:v>21.245502340401707</c:v>
                </c:pt>
                <c:pt idx="21">
                  <c:v>4.3438373367646914</c:v>
                </c:pt>
                <c:pt idx="22">
                  <c:v>9.731613642182694</c:v>
                </c:pt>
                <c:pt idx="23">
                  <c:v>11.711440519597978</c:v>
                </c:pt>
                <c:pt idx="24">
                  <c:v>5.4396012405179466</c:v>
                </c:pt>
                <c:pt idx="25">
                  <c:v>29.367477651620312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16.825173418649669</c:v>
                </c:pt>
                <c:pt idx="1">
                  <c:v>9.2329033573705441</c:v>
                </c:pt>
                <c:pt idx="2">
                  <c:v>14.717694455466303</c:v>
                </c:pt>
                <c:pt idx="3">
                  <c:v>11.374740430550816</c:v>
                </c:pt>
                <c:pt idx="4">
                  <c:v>12.17455162384074</c:v>
                </c:pt>
                <c:pt idx="5">
                  <c:v>14.432592092899037</c:v>
                </c:pt>
                <c:pt idx="6">
                  <c:v>5.4955777649117534</c:v>
                </c:pt>
                <c:pt idx="7">
                  <c:v>5.1545961597983787</c:v>
                </c:pt>
                <c:pt idx="8">
                  <c:v>2.4720060155150008</c:v>
                </c:pt>
                <c:pt idx="9">
                  <c:v>3.1316325188481611</c:v>
                </c:pt>
                <c:pt idx="10">
                  <c:v>14.021674311847882</c:v>
                </c:pt>
                <c:pt idx="11">
                  <c:v>25.507102463300491</c:v>
                </c:pt>
                <c:pt idx="12">
                  <c:v>5.0944015936762126</c:v>
                </c:pt>
                <c:pt idx="13">
                  <c:v>3.8899838156549462</c:v>
                </c:pt>
                <c:pt idx="14">
                  <c:v>10.42504916640269</c:v>
                </c:pt>
                <c:pt idx="15">
                  <c:v>8.3415298827824031</c:v>
                </c:pt>
                <c:pt idx="16">
                  <c:v>6.2122539903915817</c:v>
                </c:pt>
                <c:pt idx="17">
                  <c:v>19.085859329477699</c:v>
                </c:pt>
                <c:pt idx="18">
                  <c:v>5.4615116782519095</c:v>
                </c:pt>
                <c:pt idx="19">
                  <c:v>0.27548648486621213</c:v>
                </c:pt>
                <c:pt idx="20">
                  <c:v>20.874939952204585</c:v>
                </c:pt>
                <c:pt idx="21">
                  <c:v>4.9012265449813697</c:v>
                </c:pt>
                <c:pt idx="22">
                  <c:v>7.842644488174515</c:v>
                </c:pt>
                <c:pt idx="23">
                  <c:v>11.638223424971748</c:v>
                </c:pt>
                <c:pt idx="24">
                  <c:v>4.1435432093543927</c:v>
                </c:pt>
                <c:pt idx="25">
                  <c:v>26.76110182581105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16.032161181555789</c:v>
                </c:pt>
                <c:pt idx="1">
                  <c:v>10.760253487803858</c:v>
                </c:pt>
                <c:pt idx="2">
                  <c:v>19.664928880034861</c:v>
                </c:pt>
                <c:pt idx="3">
                  <c:v>12.430904392700821</c:v>
                </c:pt>
                <c:pt idx="4">
                  <c:v>14.063495951559963</c:v>
                </c:pt>
                <c:pt idx="5">
                  <c:v>16.549662212981826</c:v>
                </c:pt>
                <c:pt idx="6">
                  <c:v>5.3085836083140485</c:v>
                </c:pt>
                <c:pt idx="7">
                  <c:v>10.085317439850206</c:v>
                </c:pt>
                <c:pt idx="8">
                  <c:v>2.1232377430957681</c:v>
                </c:pt>
                <c:pt idx="9">
                  <c:v>2.8815002048705662</c:v>
                </c:pt>
                <c:pt idx="10">
                  <c:v>14.65479171373658</c:v>
                </c:pt>
                <c:pt idx="11">
                  <c:v>26.570023884572329</c:v>
                </c:pt>
                <c:pt idx="12">
                  <c:v>3.4352942139643226</c:v>
                </c:pt>
                <c:pt idx="13">
                  <c:v>3.9756364914269535</c:v>
                </c:pt>
                <c:pt idx="14">
                  <c:v>8.7814121269106806</c:v>
                </c:pt>
                <c:pt idx="15">
                  <c:v>7.2642782533432806</c:v>
                </c:pt>
                <c:pt idx="16">
                  <c:v>6.2573678602291238</c:v>
                </c:pt>
                <c:pt idx="17">
                  <c:v>22.630610727805507</c:v>
                </c:pt>
                <c:pt idx="18">
                  <c:v>4.9181170432248704</c:v>
                </c:pt>
                <c:pt idx="19">
                  <c:v>0.21609998323311955</c:v>
                </c:pt>
                <c:pt idx="20">
                  <c:v>20.426686824455405</c:v>
                </c:pt>
                <c:pt idx="21">
                  <c:v>6.3055233840896987</c:v>
                </c:pt>
                <c:pt idx="22">
                  <c:v>6.7392375096930284</c:v>
                </c:pt>
                <c:pt idx="23">
                  <c:v>11.630065347810795</c:v>
                </c:pt>
                <c:pt idx="24">
                  <c:v>7.9783155627648306</c:v>
                </c:pt>
                <c:pt idx="25">
                  <c:v>23.745493969971918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2.7500996254607646</c:v>
                </c:pt>
                <c:pt idx="1">
                  <c:v>0.66376231235575034</c:v>
                </c:pt>
                <c:pt idx="2">
                  <c:v>2.0562163315670858</c:v>
                </c:pt>
                <c:pt idx="3">
                  <c:v>0.8820898669296664</c:v>
                </c:pt>
                <c:pt idx="4">
                  <c:v>-0.29442600250120954</c:v>
                </c:pt>
                <c:pt idx="5">
                  <c:v>3.1817217935452469</c:v>
                </c:pt>
                <c:pt idx="6">
                  <c:v>1.127367065833826</c:v>
                </c:pt>
                <c:pt idx="7">
                  <c:v>0.37689742107896773</c:v>
                </c:pt>
                <c:pt idx="8">
                  <c:v>0.16655345472348149</c:v>
                </c:pt>
                <c:pt idx="9">
                  <c:v>0.23555669230973386</c:v>
                </c:pt>
                <c:pt idx="10">
                  <c:v>1.4487927172719246</c:v>
                </c:pt>
                <c:pt idx="11">
                  <c:v>0.92048345198685055</c:v>
                </c:pt>
                <c:pt idx="12">
                  <c:v>-0.70838199447817995</c:v>
                </c:pt>
                <c:pt idx="13">
                  <c:v>-9.6318105668651732E-2</c:v>
                </c:pt>
                <c:pt idx="14">
                  <c:v>-1.4719574242271669</c:v>
                </c:pt>
                <c:pt idx="15">
                  <c:v>-1.0706751653520268</c:v>
                </c:pt>
                <c:pt idx="16">
                  <c:v>-1.2515736738195749</c:v>
                </c:pt>
                <c:pt idx="17">
                  <c:v>-1.6393242490355</c:v>
                </c:pt>
                <c:pt idx="18">
                  <c:v>-0.81783345756108972</c:v>
                </c:pt>
                <c:pt idx="19">
                  <c:v>1.9742625167866956E-2</c:v>
                </c:pt>
                <c:pt idx="20">
                  <c:v>-0.37056238819712206</c:v>
                </c:pt>
                <c:pt idx="21">
                  <c:v>0.55738920821667826</c:v>
                </c:pt>
                <c:pt idx="22">
                  <c:v>-1.888969154008179</c:v>
                </c:pt>
                <c:pt idx="23">
                  <c:v>-7.321709462623005E-2</c:v>
                </c:pt>
                <c:pt idx="24">
                  <c:v>-1.2960580311635539</c:v>
                </c:pt>
                <c:pt idx="25">
                  <c:v>-2.6063758258092626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-0.79301223709387969</c:v>
                </c:pt>
                <c:pt idx="1">
                  <c:v>1.5273501304333141</c:v>
                </c:pt>
                <c:pt idx="2">
                  <c:v>4.947234424568558</c:v>
                </c:pt>
                <c:pt idx="3">
                  <c:v>1.0561639621500056</c:v>
                </c:pt>
                <c:pt idx="4">
                  <c:v>1.8889443277192228</c:v>
                </c:pt>
                <c:pt idx="5">
                  <c:v>2.1170701200827882</c:v>
                </c:pt>
                <c:pt idx="6">
                  <c:v>-0.18699415659770491</c:v>
                </c:pt>
                <c:pt idx="7">
                  <c:v>4.9307212800518272</c:v>
                </c:pt>
                <c:pt idx="8">
                  <c:v>-0.34876827241923269</c:v>
                </c:pt>
                <c:pt idx="9">
                  <c:v>-0.25013231397759483</c:v>
                </c:pt>
                <c:pt idx="10">
                  <c:v>0.63311740188869869</c:v>
                </c:pt>
                <c:pt idx="11">
                  <c:v>1.0629214212718381</c:v>
                </c:pt>
                <c:pt idx="12">
                  <c:v>-1.65910737971189</c:v>
                </c:pt>
                <c:pt idx="13">
                  <c:v>8.5652675772007303E-2</c:v>
                </c:pt>
                <c:pt idx="14">
                  <c:v>-1.6436370394920097</c:v>
                </c:pt>
                <c:pt idx="15">
                  <c:v>-1.0772516294391226</c:v>
                </c:pt>
                <c:pt idx="16">
                  <c:v>4.5113869837542175E-2</c:v>
                </c:pt>
                <c:pt idx="17">
                  <c:v>3.5447513983278078</c:v>
                </c:pt>
                <c:pt idx="18">
                  <c:v>-0.54339463502703911</c:v>
                </c:pt>
                <c:pt idx="19">
                  <c:v>-5.9386501633092587E-2</c:v>
                </c:pt>
                <c:pt idx="20">
                  <c:v>-0.44825312774917947</c:v>
                </c:pt>
                <c:pt idx="21">
                  <c:v>1.404296839108329</c:v>
                </c:pt>
                <c:pt idx="22">
                  <c:v>-1.1034069784814866</c:v>
                </c:pt>
                <c:pt idx="23">
                  <c:v>-8.15807716095307E-3</c:v>
                </c:pt>
                <c:pt idx="24">
                  <c:v>3.8347723534104379</c:v>
                </c:pt>
                <c:pt idx="25">
                  <c:v>-3.0156078558391322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5.2384647538544495</c:v>
                </c:pt>
                <c:pt idx="1">
                  <c:v>6.2433850184979143</c:v>
                </c:pt>
                <c:pt idx="2">
                  <c:v>5.6168648531003456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3.1892652212480668</c:v>
                </c:pt>
                <c:pt idx="1">
                  <c:v>3.4260907192047654</c:v>
                </c:pt>
                <c:pt idx="2">
                  <c:v>3.7698529188708418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1.6257618340589337</c:v>
                </c:pt>
                <c:pt idx="1">
                  <c:v>2.0392662251795071</c:v>
                </c:pt>
                <c:pt idx="2">
                  <c:v>1.8598613344523669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1.7781652029012982</c:v>
                </c:pt>
                <c:pt idx="1">
                  <c:v>1.9127368045324376</c:v>
                </c:pt>
                <c:pt idx="2">
                  <c:v>3.5333891930568386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0.85804395478438455</c:v>
                </c:pt>
                <c:pt idx="1">
                  <c:v>0.91729725090356506</c:v>
                </c:pt>
                <c:pt idx="2">
                  <c:v>0.74387597023980301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1.0778622808466456</c:v>
                </c:pt>
                <c:pt idx="1">
                  <c:v>1.1620675202042983</c:v>
                </c:pt>
                <c:pt idx="2">
                  <c:v>1.0095330904955577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4.679378456931655</c:v>
                </c:pt>
                <c:pt idx="1">
                  <c:v>5.2030792880751173</c:v>
                </c:pt>
                <c:pt idx="2">
                  <c:v>5.1343037020543028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9.1506544832141632</c:v>
                </c:pt>
                <c:pt idx="1">
                  <c:v>9.4650234753682803</c:v>
                </c:pt>
                <c:pt idx="2">
                  <c:v>9.3088031995951095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2.1596815581529412</c:v>
                </c:pt>
                <c:pt idx="1">
                  <c:v>1.890400163894574</c:v>
                </c:pt>
                <c:pt idx="2">
                  <c:v>1.2035547242797058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7.713504404200128</c:v>
                </c:pt>
                <c:pt idx="1">
                  <c:v>7.0822668651211504</c:v>
                </c:pt>
                <c:pt idx="2">
                  <c:v>7.9286304922784652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2.3370483632676677</c:v>
                </c:pt>
                <c:pt idx="1">
                  <c:v>2.0266251848883461</c:v>
                </c:pt>
                <c:pt idx="2">
                  <c:v>1.7230614419785197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9.5182818557781046E-2</c:v>
                </c:pt>
                <c:pt idx="1">
                  <c:v>0.10222588199333994</c:v>
                </c:pt>
                <c:pt idx="2">
                  <c:v>7.5710591156861948E-2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7.907156781087922</c:v>
                </c:pt>
                <c:pt idx="1">
                  <c:v>7.7461482337634964</c:v>
                </c:pt>
                <c:pt idx="2">
                  <c:v>7.1564861399701503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1.6166905495110264</c:v>
                </c:pt>
                <c:pt idx="1">
                  <c:v>1.8187179187872433</c:v>
                </c:pt>
                <c:pt idx="2">
                  <c:v>2.209139009732612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3.6219145854405657</c:v>
                </c:pt>
                <c:pt idx="1">
                  <c:v>2.9102017485656169</c:v>
                </c:pt>
                <c:pt idx="2">
                  <c:v>2.3610906774339768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4.3587670857160852</c:v>
                </c:pt>
                <c:pt idx="1">
                  <c:v>4.3186425462253393</c:v>
                </c:pt>
                <c:pt idx="2">
                  <c:v>4.0745913511979479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4.7123523370684905</c:v>
                </c:pt>
                <c:pt idx="1">
                  <c:v>5.461354292386412</c:v>
                </c:pt>
                <c:pt idx="2">
                  <c:v>6.8896043779836162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3.9051575117594632</c:v>
                </c:pt>
                <c:pt idx="1">
                  <c:v>4.2208708478859203</c:v>
                </c:pt>
                <c:pt idx="2">
                  <c:v>4.3551651698673988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4.6407074500597156</c:v>
                </c:pt>
                <c:pt idx="1">
                  <c:v>4.5176600159712983</c:v>
                </c:pt>
                <c:pt idx="2">
                  <c:v>4.9271433356666483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4.1873519371438848</c:v>
                </c:pt>
                <c:pt idx="1">
                  <c:v>5.3555602078382076</c:v>
                </c:pt>
                <c:pt idx="2">
                  <c:v>5.7981712485352999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1.4836229223310387</c:v>
                </c:pt>
                <c:pt idx="1">
                  <c:v>1.4434719971408538</c:v>
                </c:pt>
                <c:pt idx="2">
                  <c:v>1.3928635462503642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4.4278311159936496</c:v>
                </c:pt>
                <c:pt idx="1">
                  <c:v>3.8684650768875359</c:v>
                </c:pt>
                <c:pt idx="2">
                  <c:v>3.0765661957652091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3.5030370089116443</c:v>
                </c:pt>
                <c:pt idx="1">
                  <c:v>3.0953251657893479</c:v>
                </c:pt>
                <c:pt idx="2">
                  <c:v>2.5450386097219546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2.7778893895912926</c:v>
                </c:pt>
                <c:pt idx="1">
                  <c:v>2.3052061651693498</c:v>
                </c:pt>
                <c:pt idx="2">
                  <c:v>2.1922677304090059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2.0245122542281337</c:v>
                </c:pt>
                <c:pt idx="1">
                  <c:v>1.5375613049020327</c:v>
                </c:pt>
                <c:pt idx="2">
                  <c:v>2.7952014556211275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10.929995739138965</c:v>
                </c:pt>
                <c:pt idx="1">
                  <c:v>9.9303500808240184</c:v>
                </c:pt>
                <c:pt idx="2">
                  <c:v>8.3192296402859931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0.81916449757130394</c:v>
                </c:pt>
                <c:pt idx="1">
                  <c:v>-1.111565055642437</c:v>
                </c:pt>
                <c:pt idx="2">
                  <c:v>0.95604371135915045</c:v>
                </c:pt>
                <c:pt idx="3">
                  <c:v>2.9419702616676737</c:v>
                </c:pt>
                <c:pt idx="4">
                  <c:v>-2.5901221233215814</c:v>
                </c:pt>
                <c:pt idx="5">
                  <c:v>-0.59618595844005284</c:v>
                </c:pt>
                <c:pt idx="6">
                  <c:v>4.7779439389459952</c:v>
                </c:pt>
                <c:pt idx="7">
                  <c:v>10.009412834520582</c:v>
                </c:pt>
                <c:pt idx="8">
                  <c:v>0.73433789333943267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15.995643575969982</c:v>
                </c:pt>
                <c:pt idx="1">
                  <c:v>7.7902305160166421</c:v>
                </c:pt>
                <c:pt idx="2">
                  <c:v>13.132535744122569</c:v>
                </c:pt>
                <c:pt idx="3">
                  <c:v>17.098694821997931</c:v>
                </c:pt>
                <c:pt idx="4">
                  <c:v>8.993370771781084</c:v>
                </c:pt>
                <c:pt idx="5">
                  <c:v>14.535928033688876</c:v>
                </c:pt>
                <c:pt idx="6">
                  <c:v>20.144642907393433</c:v>
                </c:pt>
                <c:pt idx="7">
                  <c:v>36.435252001763892</c:v>
                </c:pt>
                <c:pt idx="8">
                  <c:v>13.971204793123208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-0.79301223709387969</c:v>
                </c:pt>
                <c:pt idx="1">
                  <c:v>1.5273501304333141</c:v>
                </c:pt>
                <c:pt idx="2">
                  <c:v>4.947234424568558</c:v>
                </c:pt>
                <c:pt idx="3">
                  <c:v>1.0561639621500056</c:v>
                </c:pt>
                <c:pt idx="4">
                  <c:v>1.8889443277192228</c:v>
                </c:pt>
                <c:pt idx="5">
                  <c:v>2.1170701200827882</c:v>
                </c:pt>
                <c:pt idx="6">
                  <c:v>-0.18699415659770491</c:v>
                </c:pt>
                <c:pt idx="7">
                  <c:v>4.9307212800518272</c:v>
                </c:pt>
                <c:pt idx="8">
                  <c:v>-0.34876827241923269</c:v>
                </c:pt>
                <c:pt idx="9">
                  <c:v>-0.25013231397759483</c:v>
                </c:pt>
                <c:pt idx="10">
                  <c:v>0.63311740188869869</c:v>
                </c:pt>
                <c:pt idx="11">
                  <c:v>1.0629214212718381</c:v>
                </c:pt>
                <c:pt idx="12">
                  <c:v>-1.65910737971189</c:v>
                </c:pt>
                <c:pt idx="13">
                  <c:v>8.5652675772007303E-2</c:v>
                </c:pt>
                <c:pt idx="14">
                  <c:v>-1.6436370394920097</c:v>
                </c:pt>
                <c:pt idx="15">
                  <c:v>-1.0772516294391226</c:v>
                </c:pt>
                <c:pt idx="16">
                  <c:v>4.5113869837542175E-2</c:v>
                </c:pt>
                <c:pt idx="17">
                  <c:v>3.5447513983278078</c:v>
                </c:pt>
                <c:pt idx="18">
                  <c:v>-0.54339463502703911</c:v>
                </c:pt>
                <c:pt idx="19">
                  <c:v>-5.9386501633092587E-2</c:v>
                </c:pt>
                <c:pt idx="20">
                  <c:v>-0.44825312774917947</c:v>
                </c:pt>
                <c:pt idx="21">
                  <c:v>1.404296839108329</c:v>
                </c:pt>
                <c:pt idx="22">
                  <c:v>-1.1034069784814866</c:v>
                </c:pt>
                <c:pt idx="23">
                  <c:v>-8.15807716095307E-3</c:v>
                </c:pt>
                <c:pt idx="24">
                  <c:v>3.8347723534104379</c:v>
                </c:pt>
                <c:pt idx="25">
                  <c:v>-3.0156078558391322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7.0186902341976651</c:v>
                </c:pt>
                <c:pt idx="1">
                  <c:v>6.9525145589255448</c:v>
                </c:pt>
                <c:pt idx="2">
                  <c:v>11.541340193050495</c:v>
                </c:pt>
                <c:pt idx="3">
                  <c:v>7.1000814112317974</c:v>
                </c:pt>
                <c:pt idx="4">
                  <c:v>8.3888228886883756</c:v>
                </c:pt>
                <c:pt idx="5">
                  <c:v>9.4050075087932186</c:v>
                </c:pt>
                <c:pt idx="6">
                  <c:v>1.8618184716671107</c:v>
                </c:pt>
                <c:pt idx="7">
                  <c:v>9.8222443761990412</c:v>
                </c:pt>
                <c:pt idx="8">
                  <c:v>0.33283775085949263</c:v>
                </c:pt>
                <c:pt idx="9">
                  <c:v>1.0095907879645691</c:v>
                </c:pt>
                <c:pt idx="10">
                  <c:v>7.1181515207032167</c:v>
                </c:pt>
                <c:pt idx="11">
                  <c:v>13.903458839436643</c:v>
                </c:pt>
                <c:pt idx="12">
                  <c:v>0.63246919425223291</c:v>
                </c:pt>
                <c:pt idx="13">
                  <c:v>2.2366422659723018</c:v>
                </c:pt>
                <c:pt idx="14">
                  <c:v>1.8841921896204625</c:v>
                </c:pt>
                <c:pt idx="15">
                  <c:v>2.1503405524800954</c:v>
                </c:pt>
                <c:pt idx="16">
                  <c:v>2.7221957637082248</c:v>
                </c:pt>
                <c:pt idx="17">
                  <c:v>15.095297062883978</c:v>
                </c:pt>
                <c:pt idx="18">
                  <c:v>1.9657307562909154</c:v>
                </c:pt>
                <c:pt idx="19">
                  <c:v>3.766700282303885E-2</c:v>
                </c:pt>
                <c:pt idx="20">
                  <c:v>9.2095968744004981</c:v>
                </c:pt>
                <c:pt idx="21">
                  <c:v>3.9229388697220697</c:v>
                </c:pt>
                <c:pt idx="22">
                  <c:v>1.7657901343029399</c:v>
                </c:pt>
                <c:pt idx="23">
                  <c:v>6.0244403817136991</c:v>
                </c:pt>
                <c:pt idx="24">
                  <c:v>7.0590360928199374</c:v>
                </c:pt>
                <c:pt idx="25">
                  <c:v>8.9366074831500466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44960.550856481481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automation/Data/Results/Workbooks/LEPs/CU_LEP/CU_LEP_Database.Main.xlsx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Cumbria</v>
      </c>
      <c r="L1" s="19" t="str">
        <f>CONCATENATE("Industry Table 1.1  Employment by Industry Sector (SIC 2007), ",B$5,"-",F$5,", ",Info!B5)</f>
        <v>Industry Table 1.1  Employment by Industry Sector (SIC 2007), 2015-2035, Cumbria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6.4030000000000094</v>
      </c>
      <c r="N5" s="11">
        <f t="shared" si="1"/>
        <v>7.3000000000000025</v>
      </c>
      <c r="O5" s="11">
        <f t="shared" si="1"/>
        <v>7.0210000000000008</v>
      </c>
      <c r="P5" s="11">
        <f t="shared" si="1"/>
        <v>7.0049999999999901</v>
      </c>
      <c r="Q5" s="11">
        <f t="shared" si="1"/>
        <v>6.9410000000000034</v>
      </c>
      <c r="R5" s="40">
        <f t="shared" ref="R5:R10" si="2">IF(D$5-B$5 &lt;&gt; 0,(EXP(LN(D7/B7)/(D$5-B$5))-1)*100,0)</f>
        <v>1.8598645294805261</v>
      </c>
      <c r="S5" s="40">
        <f t="shared" si="0"/>
        <v>-7.6369501491801994E-2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41.076999999999984</v>
      </c>
      <c r="N6" s="11">
        <f t="shared" si="1"/>
        <v>41.752999999999936</v>
      </c>
      <c r="O6" s="11">
        <f t="shared" si="1"/>
        <v>39.056999999999988</v>
      </c>
      <c r="P6" s="11">
        <f t="shared" si="1"/>
        <v>36.893000000000058</v>
      </c>
      <c r="Q6" s="11">
        <f t="shared" si="1"/>
        <v>34.026999999999987</v>
      </c>
      <c r="R6" s="40">
        <f t="shared" si="2"/>
        <v>-1.0034561743126336</v>
      </c>
      <c r="S6" s="40">
        <f t="shared" si="0"/>
        <v>-0.91490761925288044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6.4030000000000094</v>
      </c>
      <c r="C7" s="11">
        <f t="array" ref="C7:C12">MMULT(aggregation!$B$3:$W$8,'Ind T2'!C5:C26)</f>
        <v>7.3000000000000025</v>
      </c>
      <c r="D7" s="11">
        <f t="array" ref="D7:D12">MMULT(aggregation!$B$3:$W$8,'Ind T2'!D5:D26)</f>
        <v>7.0210000000000008</v>
      </c>
      <c r="E7" s="11">
        <f t="array" ref="E7:E12">MMULT(aggregation!$B$3:$W$8,'Ind T2'!E5:E26)</f>
        <v>7.0049999999999901</v>
      </c>
      <c r="F7" s="11">
        <f t="array" ref="F7:F12">MMULT(aggregation!$B$3:$W$8,'Ind T2'!F5:F26)</f>
        <v>6.9410000000000034</v>
      </c>
      <c r="G7" s="11"/>
      <c r="H7" s="11">
        <f>F7-D7</f>
        <v>-7.9999999999997407E-2</v>
      </c>
      <c r="I7" s="11">
        <f t="array" ref="I7:I12">MMULT(aggregation!$B$3:$W$8,'RD T1'!AB7:AB28)</f>
        <v>3.3356768780550188</v>
      </c>
      <c r="J7" s="11">
        <f>SUM(H7:I7)</f>
        <v>3.2556768780550214</v>
      </c>
      <c r="K7" s="11"/>
      <c r="L7" t="str">
        <f t="shared" si="1"/>
        <v>Construction</v>
      </c>
      <c r="M7" s="11">
        <f t="shared" si="1"/>
        <v>17.280999999999988</v>
      </c>
      <c r="N7" s="11">
        <f t="shared" si="1"/>
        <v>19.020999999999965</v>
      </c>
      <c r="O7" s="11">
        <f t="shared" si="1"/>
        <v>18.45300000000006</v>
      </c>
      <c r="P7" s="11">
        <f t="shared" si="1"/>
        <v>18.264000000000053</v>
      </c>
      <c r="Q7" s="11">
        <f t="shared" si="1"/>
        <v>18.493999999999968</v>
      </c>
      <c r="R7" s="40">
        <f>IF(D$5-B$5 &lt;&gt; 0,(EXP(LN(D9/B9)/(D$5-B$5))-1)*100,0)</f>
        <v>1.321036125818531</v>
      </c>
      <c r="S7" s="40">
        <f t="shared" si="0"/>
        <v>1.4797069732397361E-2</v>
      </c>
    </row>
    <row r="8" spans="1:19" x14ac:dyDescent="0.2">
      <c r="A8" t="str">
        <f>name!C5</f>
        <v>Manufacturing</v>
      </c>
      <c r="B8" s="11">
        <v>41.076999999999984</v>
      </c>
      <c r="C8" s="11">
        <v>41.752999999999936</v>
      </c>
      <c r="D8" s="11">
        <v>39.056999999999988</v>
      </c>
      <c r="E8" s="11">
        <v>36.893000000000058</v>
      </c>
      <c r="F8" s="11">
        <v>34.026999999999987</v>
      </c>
      <c r="G8" s="11"/>
      <c r="H8" s="11">
        <f t="shared" ref="H8:H12" si="3">F8-D8</f>
        <v>-5.0300000000000011</v>
      </c>
      <c r="I8" s="11">
        <v>15.119839196804712</v>
      </c>
      <c r="J8" s="11">
        <f t="shared" ref="J8:J12" si="4">SUM(H8:I8)</f>
        <v>10.089839196804711</v>
      </c>
      <c r="K8" s="11"/>
      <c r="L8" t="str">
        <f t="shared" si="1"/>
        <v>Trade, accomod. and transport</v>
      </c>
      <c r="M8" s="11">
        <f t="shared" si="1"/>
        <v>81.519999999999982</v>
      </c>
      <c r="N8" s="11">
        <f t="shared" si="1"/>
        <v>86.510000000000019</v>
      </c>
      <c r="O8" s="11">
        <f t="shared" si="1"/>
        <v>84.826000000000107</v>
      </c>
      <c r="P8" s="11">
        <f t="shared" si="1"/>
        <v>88.223000000000042</v>
      </c>
      <c r="Q8" s="11">
        <f t="shared" si="1"/>
        <v>93.174000000000035</v>
      </c>
      <c r="R8" s="40">
        <f t="shared" si="2"/>
        <v>0.79824332164932787</v>
      </c>
      <c r="S8" s="40">
        <f t="shared" si="0"/>
        <v>0.62773949909762372</v>
      </c>
    </row>
    <row r="9" spans="1:19" x14ac:dyDescent="0.2">
      <c r="A9" t="str">
        <f>name!C6</f>
        <v>Construction</v>
      </c>
      <c r="B9" s="11">
        <v>17.280999999999988</v>
      </c>
      <c r="C9" s="11">
        <v>19.020999999999965</v>
      </c>
      <c r="D9" s="11">
        <v>18.45300000000006</v>
      </c>
      <c r="E9" s="11">
        <v>18.264000000000053</v>
      </c>
      <c r="F9" s="11">
        <v>18.493999999999968</v>
      </c>
      <c r="G9" s="11"/>
      <c r="H9" s="11">
        <f t="shared" si="3"/>
        <v>4.0999999999907999E-2</v>
      </c>
      <c r="I9" s="11">
        <v>7.5939989195217912</v>
      </c>
      <c r="J9" s="11">
        <f t="shared" si="4"/>
        <v>7.6349989195216992</v>
      </c>
      <c r="K9" s="11"/>
      <c r="L9" t="str">
        <f t="shared" si="1"/>
        <v>Business and other services</v>
      </c>
      <c r="M9" s="11">
        <f t="shared" si="1"/>
        <v>54.988000000000014</v>
      </c>
      <c r="N9" s="11">
        <f t="shared" si="1"/>
        <v>58.941000000000024</v>
      </c>
      <c r="O9" s="11">
        <f t="shared" si="1"/>
        <v>56.321000000000005</v>
      </c>
      <c r="P9" s="11">
        <f t="shared" si="1"/>
        <v>56.638000000000005</v>
      </c>
      <c r="Q9" s="11">
        <f t="shared" si="1"/>
        <v>59.34999999999998</v>
      </c>
      <c r="R9" s="40">
        <f t="shared" si="2"/>
        <v>0.48019903310758671</v>
      </c>
      <c r="S9" s="40">
        <f t="shared" si="0"/>
        <v>0.3498415465911231</v>
      </c>
    </row>
    <row r="10" spans="1:19" x14ac:dyDescent="0.2">
      <c r="A10" t="str">
        <f>name!C7</f>
        <v>Trade, accomod. and transport</v>
      </c>
      <c r="B10" s="11">
        <v>81.519999999999982</v>
      </c>
      <c r="C10" s="11">
        <v>86.510000000000019</v>
      </c>
      <c r="D10" s="11">
        <v>84.826000000000107</v>
      </c>
      <c r="E10" s="11">
        <v>88.223000000000042</v>
      </c>
      <c r="F10" s="11">
        <v>93.174000000000035</v>
      </c>
      <c r="G10" s="11"/>
      <c r="H10" s="11">
        <f t="shared" si="3"/>
        <v>8.3479999999999279</v>
      </c>
      <c r="I10" s="11">
        <v>42.497066253169365</v>
      </c>
      <c r="J10" s="11">
        <f t="shared" si="4"/>
        <v>50.845066253169293</v>
      </c>
      <c r="K10" s="11"/>
      <c r="L10" t="str">
        <f t="shared" si="1"/>
        <v>Non-marketed services</v>
      </c>
      <c r="M10" s="11">
        <f t="shared" si="1"/>
        <v>67.418000000000092</v>
      </c>
      <c r="N10" s="11">
        <f t="shared" si="1"/>
        <v>62.635999999999996</v>
      </c>
      <c r="O10" s="11">
        <f t="shared" si="1"/>
        <v>63.810000000000045</v>
      </c>
      <c r="P10" s="11">
        <f t="shared" si="1"/>
        <v>67.847999999999985</v>
      </c>
      <c r="Q10" s="11">
        <f t="shared" si="1"/>
        <v>73.443000000000154</v>
      </c>
      <c r="R10" s="40">
        <f t="shared" si="2"/>
        <v>-1.094014191099657</v>
      </c>
      <c r="S10" s="40">
        <f t="shared" si="0"/>
        <v>0.94173788824409854</v>
      </c>
    </row>
    <row r="11" spans="1:19" x14ac:dyDescent="0.2">
      <c r="A11" t="str">
        <f>name!C8</f>
        <v>Business and other services</v>
      </c>
      <c r="B11" s="11">
        <v>54.988000000000014</v>
      </c>
      <c r="C11" s="11">
        <v>58.941000000000024</v>
      </c>
      <c r="D11" s="11">
        <v>56.321000000000005</v>
      </c>
      <c r="E11" s="11">
        <v>56.638000000000005</v>
      </c>
      <c r="F11" s="11">
        <v>59.34999999999998</v>
      </c>
      <c r="G11" s="11"/>
      <c r="H11" s="11">
        <f t="shared" si="3"/>
        <v>3.028999999999975</v>
      </c>
      <c r="I11" s="11">
        <v>27.06237332579143</v>
      </c>
      <c r="J11" s="11">
        <f t="shared" si="4"/>
        <v>30.091373325791405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67.418000000000092</v>
      </c>
      <c r="C12" s="11">
        <v>62.635999999999996</v>
      </c>
      <c r="D12" s="11">
        <v>63.810000000000045</v>
      </c>
      <c r="E12" s="11">
        <v>67.847999999999985</v>
      </c>
      <c r="F12" s="11">
        <v>73.443000000000154</v>
      </c>
      <c r="G12" s="11"/>
      <c r="H12" s="11">
        <f t="shared" si="3"/>
        <v>9.6330000000001093</v>
      </c>
      <c r="I12" s="11">
        <v>36.54754859251522</v>
      </c>
      <c r="J12" s="11">
        <f t="shared" si="4"/>
        <v>46.180548592515329</v>
      </c>
      <c r="K12" s="11"/>
      <c r="L12" s="24" t="str">
        <f t="shared" ref="L12:Q12" si="5">A14</f>
        <v>All industries</v>
      </c>
      <c r="M12" s="34">
        <f t="shared" si="5"/>
        <v>268.68700000000001</v>
      </c>
      <c r="N12" s="34">
        <f t="shared" si="5"/>
        <v>276.16099999999994</v>
      </c>
      <c r="O12" s="34">
        <f t="shared" si="5"/>
        <v>269.48800000000017</v>
      </c>
      <c r="P12" s="34">
        <f t="shared" si="5"/>
        <v>274.87100000000009</v>
      </c>
      <c r="Q12" s="34">
        <f t="shared" si="5"/>
        <v>285.42900000000014</v>
      </c>
      <c r="R12" s="43">
        <f>IF(D$5-B$5 &lt;&gt; 0,(EXP(LN(D14/B14)/(D$5-B$5))-1)*100,0)</f>
        <v>5.9552307332566556E-2</v>
      </c>
      <c r="S12" s="43">
        <f>F41</f>
        <v>0.38386454121834834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268.68700000000001</v>
      </c>
      <c r="C14" s="34">
        <f t="shared" ref="C14:F14" si="6">SUM(C7:C12)</f>
        <v>276.16099999999994</v>
      </c>
      <c r="D14" s="34">
        <f t="shared" si="6"/>
        <v>269.48800000000017</v>
      </c>
      <c r="E14" s="34">
        <f t="shared" si="6"/>
        <v>274.87100000000009</v>
      </c>
      <c r="F14" s="34">
        <f t="shared" si="6"/>
        <v>285.42900000000014</v>
      </c>
      <c r="G14" s="34"/>
      <c r="H14" s="34">
        <f>SUM(H7:H12)</f>
        <v>15.940999999999921</v>
      </c>
      <c r="I14" s="34">
        <f>SUM(I7:I12)</f>
        <v>132.15650316585754</v>
      </c>
      <c r="J14" s="34">
        <f t="shared" ref="J14" si="7">SUM(J7:J12)</f>
        <v>148.09750316585746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2.3830702639130323</v>
      </c>
      <c r="C20" s="18">
        <f t="shared" si="8"/>
        <v>2.6433855613211148</v>
      </c>
      <c r="D20" s="18">
        <f t="shared" si="8"/>
        <v>2.6053108116131316</v>
      </c>
      <c r="E20" s="18">
        <f t="shared" si="8"/>
        <v>2.5484681905330091</v>
      </c>
      <c r="F20" s="18">
        <f t="shared" si="8"/>
        <v>2.4317781304632677</v>
      </c>
      <c r="G20" s="351"/>
      <c r="H20" s="40">
        <f>IF(D7&gt;0,(H7/D7)*100,0)</f>
        <v>-1.1394388263779718</v>
      </c>
      <c r="I20" s="40">
        <f>IF(D7&gt;0,(I7/D7)*100,0)</f>
        <v>47.509996838840884</v>
      </c>
      <c r="J20" s="40">
        <f>IF(D7&gt;0,(J7/D7)*100,0)</f>
        <v>46.370558012462908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15.28804891937458</v>
      </c>
      <c r="C21" s="18">
        <f t="shared" si="8"/>
        <v>15.119079087923328</v>
      </c>
      <c r="D21" s="18">
        <f t="shared" si="8"/>
        <v>14.493038651071648</v>
      </c>
      <c r="E21" s="18">
        <f t="shared" si="8"/>
        <v>13.421932470140554</v>
      </c>
      <c r="F21" s="18">
        <f t="shared" si="8"/>
        <v>11.921353471441224</v>
      </c>
      <c r="G21" s="351"/>
      <c r="H21" s="40">
        <f t="shared" ref="H21:H25" si="9">IF(D8&gt;0,(H8/D8)*100,0)</f>
        <v>-12.878613308753881</v>
      </c>
      <c r="I21" s="40">
        <f t="shared" ref="I21:I25" si="10">IF(D8&gt;0,(I8/D8)*100,0)</f>
        <v>38.712239027075086</v>
      </c>
      <c r="J21" s="40">
        <f t="shared" ref="J21:J27" si="11">IF(D8&gt;0,(J8/D8)*100,0)</f>
        <v>25.833625718321208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6.4316472326536029</v>
      </c>
      <c r="C22" s="18">
        <f t="shared" si="8"/>
        <v>6.887648871491618</v>
      </c>
      <c r="D22" s="18">
        <f t="shared" si="8"/>
        <v>6.8474291990738161</v>
      </c>
      <c r="E22" s="18">
        <f t="shared" si="8"/>
        <v>6.6445714535182123</v>
      </c>
      <c r="F22" s="18">
        <f t="shared" si="8"/>
        <v>6.479369650596106</v>
      </c>
      <c r="G22" s="351"/>
      <c r="H22" s="40">
        <f t="shared" si="9"/>
        <v>0.22218609440149495</v>
      </c>
      <c r="I22" s="40">
        <f t="shared" si="10"/>
        <v>41.153194166378185</v>
      </c>
      <c r="J22" s="40">
        <f t="shared" si="11"/>
        <v>41.375380260779679</v>
      </c>
      <c r="K22" s="351"/>
    </row>
    <row r="23" spans="1:12" x14ac:dyDescent="0.2">
      <c r="A23" t="str">
        <f>$A$10</f>
        <v>Trade, accomod. and transport</v>
      </c>
      <c r="B23" s="18">
        <f t="shared" si="8"/>
        <v>30.340135548054047</v>
      </c>
      <c r="C23" s="18">
        <f t="shared" si="8"/>
        <v>31.325929439710908</v>
      </c>
      <c r="D23" s="18">
        <f t="shared" si="8"/>
        <v>31.476726236418713</v>
      </c>
      <c r="E23" s="18">
        <f t="shared" si="8"/>
        <v>32.096146919827852</v>
      </c>
      <c r="F23" s="18">
        <f t="shared" si="8"/>
        <v>32.643494529287487</v>
      </c>
      <c r="G23" s="351"/>
      <c r="H23" s="40">
        <f t="shared" si="9"/>
        <v>9.8413222361067572</v>
      </c>
      <c r="I23" s="40">
        <f t="shared" si="10"/>
        <v>50.099104346744298</v>
      </c>
      <c r="J23" s="40">
        <f t="shared" si="11"/>
        <v>59.940426582851046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20.465448644705553</v>
      </c>
      <c r="C24" s="18">
        <f t="shared" si="8"/>
        <v>21.342984708195594</v>
      </c>
      <c r="D24" s="18">
        <f t="shared" si="8"/>
        <v>20.899260820518897</v>
      </c>
      <c r="E24" s="18">
        <f t="shared" si="8"/>
        <v>20.605302123541584</v>
      </c>
      <c r="F24" s="18">
        <f t="shared" si="8"/>
        <v>20.793262072179054</v>
      </c>
      <c r="G24" s="351"/>
      <c r="H24" s="40">
        <f t="shared" si="9"/>
        <v>5.3781005308854146</v>
      </c>
      <c r="I24" s="40">
        <f t="shared" si="10"/>
        <v>48.050235837061535</v>
      </c>
      <c r="J24" s="40">
        <f t="shared" si="11"/>
        <v>53.428336367946947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25.091649391299203</v>
      </c>
      <c r="C25" s="18">
        <f t="shared" si="8"/>
        <v>22.680972331357435</v>
      </c>
      <c r="D25" s="18">
        <f t="shared" si="8"/>
        <v>23.678234281303808</v>
      </c>
      <c r="E25" s="18">
        <f t="shared" si="8"/>
        <v>24.683578842438802</v>
      </c>
      <c r="F25" s="18">
        <f t="shared" si="8"/>
        <v>25.730742146032853</v>
      </c>
      <c r="G25" s="351"/>
      <c r="H25" s="40">
        <f t="shared" si="9"/>
        <v>15.096379877762267</v>
      </c>
      <c r="I25" s="40">
        <f t="shared" si="10"/>
        <v>57.275581558556951</v>
      </c>
      <c r="J25" s="40">
        <f t="shared" si="11"/>
        <v>72.371961436319225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5.9152912189039624</v>
      </c>
      <c r="I27" s="43">
        <f>IF(D14&gt;0,(I14/D14)*100,0)</f>
        <v>49.039847104827473</v>
      </c>
      <c r="J27" s="43">
        <f t="shared" si="11"/>
        <v>54.955138323731433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Cumbria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3.3320010220033724</v>
      </c>
      <c r="C34" s="18">
        <f t="shared" si="12"/>
        <v>-3.8219178082191996</v>
      </c>
      <c r="D34" s="18">
        <f t="shared" si="12"/>
        <v>-4.5619156220089163E-2</v>
      </c>
      <c r="E34" s="18">
        <f t="shared" si="12"/>
        <v>-9.1741126388367178E-2</v>
      </c>
      <c r="F34" s="18">
        <f t="shared" ref="F34:F39" si="13">IF(F$5-D$5 &lt;&gt; 0,(EXP(LN(F7/D7)/(F$5-D$5))-1)*100,0)</f>
        <v>-7.6369501491801994E-2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0.40890752590598822</v>
      </c>
      <c r="C35" s="18">
        <f t="shared" si="12"/>
        <v>-6.4570210523793525</v>
      </c>
      <c r="D35" s="18">
        <f t="shared" si="12"/>
        <v>-1.1335322858432528</v>
      </c>
      <c r="E35" s="18">
        <f t="shared" si="12"/>
        <v>-0.80541405991255699</v>
      </c>
      <c r="F35" s="18">
        <f t="shared" si="13"/>
        <v>-0.91490761925288044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2.4273929350741907</v>
      </c>
      <c r="C36" s="18">
        <f t="shared" si="12"/>
        <v>-2.986173177014384</v>
      </c>
      <c r="D36" s="18">
        <f t="shared" si="12"/>
        <v>-0.20568916265375492</v>
      </c>
      <c r="E36" s="18">
        <f t="shared" si="12"/>
        <v>0.12522279763320654</v>
      </c>
      <c r="F36" s="18">
        <f t="shared" si="13"/>
        <v>1.4797069732397361E-2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1.4963758880108147</v>
      </c>
      <c r="C37" s="18">
        <f t="shared" si="12"/>
        <v>-1.9465957692751279</v>
      </c>
      <c r="D37" s="18">
        <f>IF(E$5-D$5 &lt;&gt; 0,(EXP(LN(E10/D10)/(E$5-D$5))-1)*100,0)</f>
        <v>0.78840367081545182</v>
      </c>
      <c r="E37" s="18">
        <f t="shared" si="12"/>
        <v>0.54750348023600015</v>
      </c>
      <c r="F37" s="18">
        <f t="shared" si="13"/>
        <v>0.62773949909762372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1.7506972601500248</v>
      </c>
      <c r="C38" s="18">
        <f t="shared" si="12"/>
        <v>-4.4451230891909166</v>
      </c>
      <c r="D38" s="18">
        <f t="shared" si="12"/>
        <v>0.11231644079685577</v>
      </c>
      <c r="E38" s="18">
        <f t="shared" si="12"/>
        <v>0.46881534679608095</v>
      </c>
      <c r="F38" s="18">
        <f t="shared" si="13"/>
        <v>0.3498415465911231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-1.8224844738959134</v>
      </c>
      <c r="C39" s="18">
        <f t="shared" si="12"/>
        <v>1.8743214764672889</v>
      </c>
      <c r="D39" s="18">
        <f t="shared" si="12"/>
        <v>1.234760818466718</v>
      </c>
      <c r="E39" s="18">
        <f t="shared" si="12"/>
        <v>0.79554463363411543</v>
      </c>
      <c r="F39" s="18">
        <f t="shared" si="13"/>
        <v>0.94173788824409854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0.68828022604123795</v>
      </c>
      <c r="C41" s="18">
        <f>IF(D$5-C$5 &lt;&gt; 0,(EXP(LN(D14/C14)/(D$5-C$5))-1)*100,0)</f>
        <v>-2.4163440891363241</v>
      </c>
      <c r="D41" s="18">
        <f>IF(E$5-D$5 &lt;&gt; 0,(EXP(LN(E14/D14)/(E$5-D$5))-1)*100,0)</f>
        <v>0.39634405872064349</v>
      </c>
      <c r="E41" s="18">
        <f>IF(F$5-E$5 &lt;&gt; 0,(EXP(LN(F14/E14)/(F$5-E$5))-1)*100,0)</f>
        <v>0.37762536419247983</v>
      </c>
      <c r="F41" s="18">
        <f>IF(F$5-D$5 &lt;&gt; 0,(EXP(LN(F14/D14)/(F$5-D$5))-1)*100,0)</f>
        <v>0.38386454121834834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0.89699999999999314</v>
      </c>
      <c r="C45" s="27">
        <f>D7-C7</f>
        <v>-0.27900000000000169</v>
      </c>
      <c r="D45" s="27">
        <f>E7-D7</f>
        <v>-1.6000000000010672E-2</v>
      </c>
      <c r="E45" s="27">
        <f>F7-E7</f>
        <v>-6.3999999999986734E-2</v>
      </c>
      <c r="F45" s="27">
        <f>F7-D7</f>
        <v>-7.9999999999997407E-2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0.67599999999995219</v>
      </c>
      <c r="C46" s="27">
        <f>D8-C8</f>
        <v>-2.6959999999999482</v>
      </c>
      <c r="D46" s="27">
        <f t="shared" si="14"/>
        <v>-2.1639999999999304</v>
      </c>
      <c r="E46" s="27">
        <f t="shared" si="14"/>
        <v>-2.8660000000000707</v>
      </c>
      <c r="F46" s="27">
        <f t="shared" ref="F46:F52" si="15">F8-D8</f>
        <v>-5.0300000000000011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1.7399999999999771</v>
      </c>
      <c r="C47" s="27">
        <f t="shared" ref="C47:C50" si="16">D9-C9</f>
        <v>-0.56799999999990547</v>
      </c>
      <c r="D47" s="27">
        <f t="shared" si="14"/>
        <v>-0.18900000000000716</v>
      </c>
      <c r="E47" s="27">
        <f t="shared" si="14"/>
        <v>0.22999999999991516</v>
      </c>
      <c r="F47" s="27">
        <f t="shared" si="15"/>
        <v>4.0999999999907999E-2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4.9900000000000375</v>
      </c>
      <c r="C48" s="27">
        <f t="shared" si="16"/>
        <v>-1.6839999999999122</v>
      </c>
      <c r="D48" s="27">
        <f t="shared" si="14"/>
        <v>3.3969999999999345</v>
      </c>
      <c r="E48" s="27">
        <f t="shared" si="14"/>
        <v>4.9509999999999934</v>
      </c>
      <c r="F48" s="27">
        <f t="shared" si="15"/>
        <v>8.3479999999999279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3.9530000000000101</v>
      </c>
      <c r="C49" s="27">
        <f t="shared" si="16"/>
        <v>-2.6200000000000188</v>
      </c>
      <c r="D49" s="27">
        <f t="shared" si="14"/>
        <v>0.31700000000000017</v>
      </c>
      <c r="E49" s="27">
        <f t="shared" si="14"/>
        <v>2.7119999999999749</v>
      </c>
      <c r="F49" s="27">
        <f t="shared" si="15"/>
        <v>3.028999999999975</v>
      </c>
    </row>
    <row r="50" spans="1:6" x14ac:dyDescent="0.2">
      <c r="A50" t="str">
        <f>$A$12</f>
        <v>Non-marketed services</v>
      </c>
      <c r="B50" s="27">
        <f t="shared" si="14"/>
        <v>-4.782000000000096</v>
      </c>
      <c r="C50" s="27">
        <f t="shared" si="16"/>
        <v>1.1740000000000492</v>
      </c>
      <c r="D50" s="27">
        <f t="shared" si="14"/>
        <v>4.0379999999999399</v>
      </c>
      <c r="E50" s="27">
        <f t="shared" si="14"/>
        <v>5.5950000000001694</v>
      </c>
      <c r="F50" s="27">
        <f t="shared" si="15"/>
        <v>9.6330000000001093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7.4739999999999327</v>
      </c>
      <c r="C52" s="29">
        <f>D14-C14</f>
        <v>-6.6729999999997744</v>
      </c>
      <c r="D52" s="29">
        <f t="shared" si="14"/>
        <v>5.3829999999999245</v>
      </c>
      <c r="E52" s="29">
        <f t="shared" si="14"/>
        <v>10.55800000000005</v>
      </c>
      <c r="F52" s="29">
        <f t="shared" si="15"/>
        <v>15.940999999999974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Cumbria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3.9950000000000081</v>
      </c>
      <c r="C5" s="11">
        <v>4.0990000000000002</v>
      </c>
      <c r="D5" s="11">
        <v>4.0750000000000028</v>
      </c>
      <c r="E5" s="11">
        <v>4.191999999999994</v>
      </c>
      <c r="F5" s="11">
        <v>4.2830000000000021</v>
      </c>
      <c r="G5" s="10"/>
    </row>
    <row r="6" spans="1:7" x14ac:dyDescent="0.2">
      <c r="A6" s="10" t="str">
        <f>name!B5</f>
        <v>Mining and quarrying</v>
      </c>
      <c r="B6" s="11">
        <v>0.33799999999999947</v>
      </c>
      <c r="C6" s="11">
        <v>0.78800000000000026</v>
      </c>
      <c r="D6" s="11">
        <v>0.71899999999999886</v>
      </c>
      <c r="E6" s="11">
        <v>0.58500000000000096</v>
      </c>
      <c r="F6" s="11">
        <v>0.43400000000000077</v>
      </c>
    </row>
    <row r="7" spans="1:7" x14ac:dyDescent="0.2">
      <c r="A7" s="10" t="str">
        <f>name!B6</f>
        <v>Food drink and tobacco</v>
      </c>
      <c r="B7" s="11">
        <v>5.9290000000000074</v>
      </c>
      <c r="C7" s="11">
        <v>5.5659999999999918</v>
      </c>
      <c r="D7" s="11">
        <v>5.4879999999999853</v>
      </c>
      <c r="E7" s="11">
        <v>5.3850000000000051</v>
      </c>
      <c r="F7" s="11">
        <v>4.9359999999999964</v>
      </c>
      <c r="G7" s="11"/>
    </row>
    <row r="8" spans="1:7" x14ac:dyDescent="0.2">
      <c r="A8" s="10" t="str">
        <f>name!B7</f>
        <v>Engineering</v>
      </c>
      <c r="B8" s="11">
        <v>2.9520000000000057</v>
      </c>
      <c r="C8" s="11">
        <v>2.2829999999999955</v>
      </c>
      <c r="D8" s="11">
        <v>2.0990000000000033</v>
      </c>
      <c r="E8" s="11">
        <v>2.347999999999995</v>
      </c>
      <c r="F8" s="11">
        <v>2.3500000000000023</v>
      </c>
      <c r="G8" s="11"/>
    </row>
    <row r="9" spans="1:7" x14ac:dyDescent="0.2">
      <c r="A9" s="10" t="str">
        <f>name!B8</f>
        <v>Rest of manufacturing</v>
      </c>
      <c r="B9" s="11">
        <v>32.19599999999997</v>
      </c>
      <c r="C9" s="11">
        <v>33.903999999999947</v>
      </c>
      <c r="D9" s="11">
        <v>31.470000000000002</v>
      </c>
      <c r="E9" s="11">
        <v>29.160000000000057</v>
      </c>
      <c r="F9" s="11">
        <v>26.740999999999989</v>
      </c>
      <c r="G9" s="11"/>
    </row>
    <row r="10" spans="1:7" x14ac:dyDescent="0.2">
      <c r="A10" s="10" t="str">
        <f>name!B9</f>
        <v>Electricity and gas</v>
      </c>
      <c r="B10" s="11">
        <v>0.63299999999999867</v>
      </c>
      <c r="C10" s="11">
        <v>0.69300000000000117</v>
      </c>
      <c r="D10" s="11">
        <v>0.6660000000000007</v>
      </c>
      <c r="E10" s="11">
        <v>0.64899999999999958</v>
      </c>
      <c r="F10" s="11">
        <v>0.63900000000000112</v>
      </c>
      <c r="G10" s="11"/>
    </row>
    <row r="11" spans="1:7" x14ac:dyDescent="0.2">
      <c r="A11" s="10" t="str">
        <f>name!B10</f>
        <v>Water and sewerage</v>
      </c>
      <c r="B11" s="11">
        <v>1.4370000000000027</v>
      </c>
      <c r="C11" s="11">
        <v>1.7200000000000002</v>
      </c>
      <c r="D11" s="11">
        <v>1.5609999999999986</v>
      </c>
      <c r="E11" s="11">
        <v>1.5789999999999955</v>
      </c>
      <c r="F11" s="11">
        <v>1.5849999999999991</v>
      </c>
      <c r="G11" s="11"/>
    </row>
    <row r="12" spans="1:7" x14ac:dyDescent="0.2">
      <c r="A12" s="10" t="str">
        <f>name!B11</f>
        <v>Construction</v>
      </c>
      <c r="B12" s="11">
        <v>17.280999999999988</v>
      </c>
      <c r="C12" s="11">
        <v>19.020999999999965</v>
      </c>
      <c r="D12" s="11">
        <v>18.45300000000006</v>
      </c>
      <c r="E12" s="11">
        <v>18.264000000000053</v>
      </c>
      <c r="F12" s="11">
        <v>18.493999999999968</v>
      </c>
      <c r="G12" s="11"/>
    </row>
    <row r="13" spans="1:7" x14ac:dyDescent="0.2">
      <c r="A13" s="10" t="str">
        <f>name!B12</f>
        <v>Wholesale and retail trade</v>
      </c>
      <c r="B13" s="11">
        <v>40.337000000000018</v>
      </c>
      <c r="C13" s="11">
        <v>43.924000000000028</v>
      </c>
      <c r="D13" s="11">
        <v>42.643000000000072</v>
      </c>
      <c r="E13" s="11">
        <v>43.028000000000105</v>
      </c>
      <c r="F13" s="11">
        <v>43.637000000000015</v>
      </c>
      <c r="G13" s="11"/>
    </row>
    <row r="14" spans="1:7" x14ac:dyDescent="0.2">
      <c r="A14" s="10" t="str">
        <f>name!B13</f>
        <v>Transport and storage</v>
      </c>
      <c r="B14" s="11">
        <v>12.731999999999992</v>
      </c>
      <c r="C14" s="11">
        <v>14.041</v>
      </c>
      <c r="D14" s="11">
        <v>13.843</v>
      </c>
      <c r="E14" s="11">
        <v>14.511999999999977</v>
      </c>
      <c r="F14" s="11">
        <v>14.707000000000026</v>
      </c>
      <c r="G14" s="11"/>
    </row>
    <row r="15" spans="1:7" x14ac:dyDescent="0.2">
      <c r="A15" s="10" t="str">
        <f>name!B14</f>
        <v>Accommodation and food</v>
      </c>
      <c r="B15" s="11">
        <v>28.450999999999976</v>
      </c>
      <c r="C15" s="11">
        <v>28.544999999999987</v>
      </c>
      <c r="D15" s="11">
        <v>28.340000000000025</v>
      </c>
      <c r="E15" s="11">
        <v>30.682999999999964</v>
      </c>
      <c r="F15" s="11">
        <v>34.829999999999991</v>
      </c>
      <c r="G15" s="11"/>
    </row>
    <row r="16" spans="1:7" x14ac:dyDescent="0.2">
      <c r="A16" s="10" t="str">
        <f>name!B15</f>
        <v>Media</v>
      </c>
      <c r="B16" s="11">
        <v>1.5330000000000006</v>
      </c>
      <c r="C16" s="11">
        <v>2.0409999999999995</v>
      </c>
      <c r="D16" s="11">
        <v>1.6810000000000007</v>
      </c>
      <c r="E16" s="11">
        <v>1.6670000000000014</v>
      </c>
      <c r="F16" s="11">
        <v>1.7119999999999995</v>
      </c>
      <c r="G16" s="11"/>
    </row>
    <row r="17" spans="1:7" x14ac:dyDescent="0.2">
      <c r="A17" s="10" t="str">
        <f>name!B16</f>
        <v>Information technology</v>
      </c>
      <c r="B17" s="11">
        <v>2.5000000000000067</v>
      </c>
      <c r="C17" s="11">
        <v>1.9900000000000009</v>
      </c>
      <c r="D17" s="11">
        <v>1.6880000000000022</v>
      </c>
      <c r="E17" s="11">
        <v>1.8540000000000016</v>
      </c>
      <c r="F17" s="11">
        <v>2.0549999999999957</v>
      </c>
      <c r="G17" s="11"/>
    </row>
    <row r="18" spans="1:7" x14ac:dyDescent="0.2">
      <c r="A18" s="10" t="str">
        <f>name!B17</f>
        <v>Finance and insurance</v>
      </c>
      <c r="B18" s="11">
        <v>2.4960000000000031</v>
      </c>
      <c r="C18" s="11">
        <v>2.8610000000000007</v>
      </c>
      <c r="D18" s="11">
        <v>2.7710000000000008</v>
      </c>
      <c r="E18" s="11">
        <v>2.7790000000000039</v>
      </c>
      <c r="F18" s="11">
        <v>2.7289999999999974</v>
      </c>
      <c r="G18" s="11"/>
    </row>
    <row r="19" spans="1:7" x14ac:dyDescent="0.2">
      <c r="A19" s="10" t="str">
        <f>name!B18</f>
        <v>Real estate</v>
      </c>
      <c r="B19" s="11">
        <v>4.2390000000000052</v>
      </c>
      <c r="C19" s="11">
        <v>3.2509999999999977</v>
      </c>
      <c r="D19" s="11">
        <v>3.2339999999999978</v>
      </c>
      <c r="E19" s="11">
        <v>3.2859999999999929</v>
      </c>
      <c r="F19" s="11">
        <v>3.5700000000000069</v>
      </c>
      <c r="G19" s="11"/>
    </row>
    <row r="20" spans="1:7" x14ac:dyDescent="0.2">
      <c r="A20" s="10" t="str">
        <f>name!B19</f>
        <v>Professional services</v>
      </c>
      <c r="B20" s="11">
        <v>15.939999999999982</v>
      </c>
      <c r="C20" s="11">
        <v>17.101000000000042</v>
      </c>
      <c r="D20" s="11">
        <v>18.437999999999988</v>
      </c>
      <c r="E20" s="11">
        <v>19.187000000000005</v>
      </c>
      <c r="F20" s="11">
        <v>20.218999999999991</v>
      </c>
      <c r="G20" s="11"/>
    </row>
    <row r="21" spans="1:7" x14ac:dyDescent="0.2">
      <c r="A21" s="10" t="str">
        <f>name!B20</f>
        <v>Support services</v>
      </c>
      <c r="B21" s="11">
        <v>12.885000000000019</v>
      </c>
      <c r="C21" s="11">
        <v>15.368999999999989</v>
      </c>
      <c r="D21" s="11">
        <v>13.634000000000018</v>
      </c>
      <c r="E21" s="11">
        <v>14.31600000000001</v>
      </c>
      <c r="F21" s="11">
        <v>15.26199999999999</v>
      </c>
      <c r="G21" s="11"/>
    </row>
    <row r="22" spans="1:7" x14ac:dyDescent="0.2">
      <c r="A22" s="10" t="str">
        <f>name!B21</f>
        <v>Public admin. and defence</v>
      </c>
      <c r="B22" s="11">
        <v>10.52699999999999</v>
      </c>
      <c r="C22" s="11">
        <v>10.377000000000001</v>
      </c>
      <c r="D22" s="11">
        <v>10.752000000000013</v>
      </c>
      <c r="E22" s="11">
        <v>10.54200000000001</v>
      </c>
      <c r="F22" s="11">
        <v>10.735999999999999</v>
      </c>
      <c r="G22" s="11"/>
    </row>
    <row r="23" spans="1:7" x14ac:dyDescent="0.2">
      <c r="A23" s="10" t="str">
        <f>name!B22</f>
        <v>Education</v>
      </c>
      <c r="B23" s="11">
        <v>21.326000000000054</v>
      </c>
      <c r="C23" s="11">
        <v>17.727</v>
      </c>
      <c r="D23" s="11">
        <v>18.214999999999989</v>
      </c>
      <c r="E23" s="11">
        <v>19.602</v>
      </c>
      <c r="F23" s="11">
        <v>21.334000000000017</v>
      </c>
      <c r="G23" s="11"/>
    </row>
    <row r="24" spans="1:7" x14ac:dyDescent="0.2">
      <c r="A24" s="10" t="str">
        <f>name!B23</f>
        <v>Health and social work</v>
      </c>
      <c r="B24" s="11">
        <v>35.56500000000004</v>
      </c>
      <c r="C24" s="11">
        <v>34.531999999999996</v>
      </c>
      <c r="D24" s="11">
        <v>34.843000000000039</v>
      </c>
      <c r="E24" s="11">
        <v>37.703999999999972</v>
      </c>
      <c r="F24" s="11">
        <v>41.373000000000133</v>
      </c>
      <c r="G24" s="11"/>
    </row>
    <row r="25" spans="1:7" x14ac:dyDescent="0.2">
      <c r="A25" s="10" t="str">
        <f>name!B24</f>
        <v>Arts and entertainment</v>
      </c>
      <c r="B25" s="11">
        <v>7.0270000000000028</v>
      </c>
      <c r="C25" s="11">
        <v>8.07899999999999</v>
      </c>
      <c r="D25" s="11">
        <v>7.1999999999999948</v>
      </c>
      <c r="E25" s="11">
        <v>6.0780000000000056</v>
      </c>
      <c r="F25" s="11">
        <v>6.3319999999999945</v>
      </c>
      <c r="G25" s="11"/>
    </row>
    <row r="26" spans="1:7" x14ac:dyDescent="0.2">
      <c r="A26" s="10" t="str">
        <f>name!B25</f>
        <v>Other services</v>
      </c>
      <c r="B26" s="11">
        <v>8.3679999999999986</v>
      </c>
      <c r="C26" s="11">
        <v>8.2490000000000041</v>
      </c>
      <c r="D26" s="11">
        <v>7.6749999999999963</v>
      </c>
      <c r="E26" s="11">
        <v>7.470999999999993</v>
      </c>
      <c r="F26" s="11">
        <v>7.4710000000000036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268.68700000000001</v>
      </c>
      <c r="C28" s="11">
        <f t="shared" ref="C28:F28" si="0">SUM(C5:C26)</f>
        <v>276.161</v>
      </c>
      <c r="D28" s="11">
        <f t="shared" si="0"/>
        <v>269.48800000000028</v>
      </c>
      <c r="E28" s="11">
        <f t="shared" si="0"/>
        <v>274.87100000000015</v>
      </c>
      <c r="F28" s="11">
        <f t="shared" si="0"/>
        <v>285.42900000000009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1.486860175594654</v>
      </c>
      <c r="C32" s="18">
        <f t="shared" ref="C32:E32" si="1">C5/C$28*100</f>
        <v>1.4842790980623621</v>
      </c>
      <c r="D32" s="18">
        <f t="shared" si="1"/>
        <v>1.5121266995190876</v>
      </c>
      <c r="E32" s="18">
        <f t="shared" si="1"/>
        <v>1.5250790370755707</v>
      </c>
      <c r="F32" s="18">
        <f>F5/F$28*100</f>
        <v>1.500548297475029</v>
      </c>
    </row>
    <row r="33" spans="1:6" x14ac:dyDescent="0.2">
      <c r="A33" t="str">
        <f>$A$6</f>
        <v>Mining and quarrying</v>
      </c>
      <c r="B33" s="18">
        <f t="shared" ref="B33:F53" si="2">B6/B$28*100</f>
        <v>0.12579693100149969</v>
      </c>
      <c r="C33" s="18">
        <f t="shared" si="2"/>
        <v>0.28534079757822439</v>
      </c>
      <c r="D33" s="18">
        <f t="shared" si="2"/>
        <v>0.26680223238140399</v>
      </c>
      <c r="E33" s="18">
        <f t="shared" si="2"/>
        <v>0.21282710798883864</v>
      </c>
      <c r="F33" s="18">
        <f t="shared" si="2"/>
        <v>0.15205182374601062</v>
      </c>
    </row>
    <row r="34" spans="1:6" x14ac:dyDescent="0.2">
      <c r="A34" t="str">
        <f>$A$7</f>
        <v>Food drink and tobacco</v>
      </c>
      <c r="B34" s="18">
        <f t="shared" si="2"/>
        <v>2.2066568162955438</v>
      </c>
      <c r="C34" s="18">
        <f t="shared" si="2"/>
        <v>2.0154909636045613</v>
      </c>
      <c r="D34" s="18">
        <f t="shared" si="2"/>
        <v>2.0364543133645951</v>
      </c>
      <c r="E34" s="18">
        <f t="shared" si="2"/>
        <v>1.9591008145639233</v>
      </c>
      <c r="F34" s="18">
        <f t="shared" si="2"/>
        <v>1.7293267327426416</v>
      </c>
    </row>
    <row r="35" spans="1:6" x14ac:dyDescent="0.2">
      <c r="A35" t="str">
        <f>$A$8</f>
        <v>Engineering</v>
      </c>
      <c r="B35" s="18">
        <f t="shared" si="2"/>
        <v>1.0986761547823325</v>
      </c>
      <c r="C35" s="18">
        <f t="shared" si="2"/>
        <v>0.82669167623234097</v>
      </c>
      <c r="D35" s="18">
        <f t="shared" si="2"/>
        <v>0.77888440301609019</v>
      </c>
      <c r="E35" s="18">
        <f t="shared" si="2"/>
        <v>0.85421888813297653</v>
      </c>
      <c r="F35" s="18">
        <f t="shared" si="2"/>
        <v>0.82332208710397381</v>
      </c>
    </row>
    <row r="36" spans="1:6" x14ac:dyDescent="0.2">
      <c r="A36" t="str">
        <f>$A$9</f>
        <v>Rest of manufacturing</v>
      </c>
      <c r="B36" s="18">
        <f t="shared" si="2"/>
        <v>11.982715948296706</v>
      </c>
      <c r="C36" s="18">
        <f t="shared" si="2"/>
        <v>12.276896448086424</v>
      </c>
      <c r="D36" s="18">
        <f t="shared" si="2"/>
        <v>11.677699934690958</v>
      </c>
      <c r="E36" s="18">
        <f t="shared" si="2"/>
        <v>10.608612767443653</v>
      </c>
      <c r="F36" s="18">
        <f t="shared" si="2"/>
        <v>9.3687046515946104</v>
      </c>
    </row>
    <row r="37" spans="1:6" x14ac:dyDescent="0.2">
      <c r="A37" t="str">
        <f>$A$10</f>
        <v>Electricity and gas</v>
      </c>
      <c r="B37" s="18">
        <f t="shared" si="2"/>
        <v>0.23559011042588537</v>
      </c>
      <c r="C37" s="18">
        <f t="shared" si="2"/>
        <v>0.25094057451993623</v>
      </c>
      <c r="D37" s="18">
        <f t="shared" si="2"/>
        <v>0.24713530843673931</v>
      </c>
      <c r="E37" s="18">
        <f t="shared" si="2"/>
        <v>0.23611075740983925</v>
      </c>
      <c r="F37" s="18">
        <f t="shared" si="2"/>
        <v>0.22387353772742113</v>
      </c>
    </row>
    <row r="38" spans="1:6" x14ac:dyDescent="0.2">
      <c r="A38" t="str">
        <f>$A$11</f>
        <v>Water and sewerage</v>
      </c>
      <c r="B38" s="18">
        <f t="shared" si="2"/>
        <v>0.53482304689099303</v>
      </c>
      <c r="C38" s="18">
        <f t="shared" si="2"/>
        <v>0.62282509116059115</v>
      </c>
      <c r="D38" s="18">
        <f t="shared" si="2"/>
        <v>0.57924657127589985</v>
      </c>
      <c r="E38" s="18">
        <f t="shared" si="2"/>
        <v>0.57445128805876011</v>
      </c>
      <c r="F38" s="18">
        <f t="shared" si="2"/>
        <v>0.555304471514807</v>
      </c>
    </row>
    <row r="39" spans="1:6" x14ac:dyDescent="0.2">
      <c r="A39" t="str">
        <f>$A$12</f>
        <v>Construction</v>
      </c>
      <c r="B39" s="18">
        <f t="shared" si="2"/>
        <v>6.4316472326536029</v>
      </c>
      <c r="C39" s="18">
        <f t="shared" si="2"/>
        <v>6.8876488714916171</v>
      </c>
      <c r="D39" s="18">
        <f t="shared" si="2"/>
        <v>6.8474291990738134</v>
      </c>
      <c r="E39" s="18">
        <f t="shared" si="2"/>
        <v>6.6445714535182105</v>
      </c>
      <c r="F39" s="18">
        <f t="shared" si="2"/>
        <v>6.4793696505961078</v>
      </c>
    </row>
    <row r="40" spans="1:6" x14ac:dyDescent="0.2">
      <c r="A40" t="str">
        <f>$A$13</f>
        <v>Wholesale and retail trade</v>
      </c>
      <c r="B40" s="18">
        <f t="shared" si="2"/>
        <v>15.012635520140542</v>
      </c>
      <c r="C40" s="18">
        <f t="shared" si="2"/>
        <v>15.905214711708036</v>
      </c>
      <c r="D40" s="18">
        <f t="shared" si="2"/>
        <v>15.82371014664847</v>
      </c>
      <c r="E40" s="18">
        <f t="shared" si="2"/>
        <v>15.653888551356848</v>
      </c>
      <c r="F40" s="18">
        <f t="shared" si="2"/>
        <v>15.288215282960035</v>
      </c>
    </row>
    <row r="41" spans="1:6" x14ac:dyDescent="0.2">
      <c r="A41" t="str">
        <f>$A$14</f>
        <v>Transport and storage</v>
      </c>
      <c r="B41" s="18">
        <f t="shared" si="2"/>
        <v>4.7385991879026497</v>
      </c>
      <c r="C41" s="18">
        <f t="shared" si="2"/>
        <v>5.0843529680150352</v>
      </c>
      <c r="D41" s="18">
        <f t="shared" si="2"/>
        <v>5.1367778899245922</v>
      </c>
      <c r="E41" s="18">
        <f t="shared" si="2"/>
        <v>5.2795675062119933</v>
      </c>
      <c r="F41" s="18">
        <f t="shared" si="2"/>
        <v>5.1525948659736827</v>
      </c>
    </row>
    <row r="42" spans="1:6" x14ac:dyDescent="0.2">
      <c r="A42" t="str">
        <f>$A$15</f>
        <v>Accommodation and food</v>
      </c>
      <c r="B42" s="18">
        <f t="shared" si="2"/>
        <v>10.588900840010858</v>
      </c>
      <c r="C42" s="18">
        <f t="shared" si="2"/>
        <v>10.336361759987829</v>
      </c>
      <c r="D42" s="18">
        <f t="shared" si="2"/>
        <v>10.516238199845631</v>
      </c>
      <c r="E42" s="18">
        <f t="shared" si="2"/>
        <v>11.162690862259005</v>
      </c>
      <c r="F42" s="18">
        <f t="shared" si="2"/>
        <v>12.202684380353777</v>
      </c>
    </row>
    <row r="43" spans="1:6" x14ac:dyDescent="0.2">
      <c r="A43" t="str">
        <f>$A$16</f>
        <v>Media</v>
      </c>
      <c r="B43" s="18">
        <f t="shared" si="2"/>
        <v>0.57055235273757221</v>
      </c>
      <c r="C43" s="18">
        <f t="shared" si="2"/>
        <v>0.73906163433649186</v>
      </c>
      <c r="D43" s="18">
        <f t="shared" si="2"/>
        <v>0.62377545567891668</v>
      </c>
      <c r="E43" s="18">
        <f t="shared" si="2"/>
        <v>0.60646630601263873</v>
      </c>
      <c r="F43" s="18">
        <f t="shared" si="2"/>
        <v>0.59979889920085172</v>
      </c>
    </row>
    <row r="44" spans="1:6" x14ac:dyDescent="0.2">
      <c r="A44" t="str">
        <f>$A$17</f>
        <v>Information technology</v>
      </c>
      <c r="B44" s="18">
        <f t="shared" si="2"/>
        <v>0.93045067308801932</v>
      </c>
      <c r="C44" s="18">
        <f t="shared" si="2"/>
        <v>0.7205941461683586</v>
      </c>
      <c r="D44" s="18">
        <f t="shared" si="2"/>
        <v>0.62637297393575975</v>
      </c>
      <c r="E44" s="18">
        <f t="shared" si="2"/>
        <v>0.6744982191646266</v>
      </c>
      <c r="F44" s="18">
        <f t="shared" si="2"/>
        <v>0.71996888893560052</v>
      </c>
    </row>
    <row r="45" spans="1:6" x14ac:dyDescent="0.2">
      <c r="A45" t="str">
        <f>$A$18</f>
        <v>Finance and insurance</v>
      </c>
      <c r="B45" s="18">
        <f t="shared" si="2"/>
        <v>0.92896195201107723</v>
      </c>
      <c r="C45" s="18">
        <f t="shared" si="2"/>
        <v>1.0359898754711927</v>
      </c>
      <c r="D45" s="18">
        <f t="shared" si="2"/>
        <v>1.0282461556729789</v>
      </c>
      <c r="E45" s="18">
        <f t="shared" si="2"/>
        <v>1.0110197147025342</v>
      </c>
      <c r="F45" s="18">
        <f t="shared" si="2"/>
        <v>0.95610467051350656</v>
      </c>
    </row>
    <row r="46" spans="1:6" x14ac:dyDescent="0.2">
      <c r="A46" t="str">
        <f>$A$19</f>
        <v>Real estate</v>
      </c>
      <c r="B46" s="18">
        <f t="shared" si="2"/>
        <v>1.5776721612880436</v>
      </c>
      <c r="C46" s="18">
        <f t="shared" si="2"/>
        <v>1.1772118438157442</v>
      </c>
      <c r="D46" s="18">
        <f t="shared" si="2"/>
        <v>1.2000534346612814</v>
      </c>
      <c r="E46" s="18">
        <f t="shared" si="2"/>
        <v>1.1954698749595232</v>
      </c>
      <c r="F46" s="18">
        <f t="shared" si="2"/>
        <v>1.2507488727494422</v>
      </c>
    </row>
    <row r="47" spans="1:6" x14ac:dyDescent="0.2">
      <c r="A47" s="10" t="str">
        <f>$A$20</f>
        <v>Professional services</v>
      </c>
      <c r="B47" s="18">
        <f t="shared" si="2"/>
        <v>5.9325534916091893</v>
      </c>
      <c r="C47" s="18">
        <f t="shared" si="2"/>
        <v>6.192402258103078</v>
      </c>
      <c r="D47" s="18">
        <f t="shared" si="2"/>
        <v>6.84186308852341</v>
      </c>
      <c r="E47" s="18">
        <f t="shared" si="2"/>
        <v>6.9803653350116939</v>
      </c>
      <c r="F47" s="18">
        <f t="shared" si="2"/>
        <v>7.0837230975128618</v>
      </c>
    </row>
    <row r="48" spans="1:6" x14ac:dyDescent="0.2">
      <c r="A48" s="10" t="str">
        <f>$A$21</f>
        <v>Support services</v>
      </c>
      <c r="B48" s="18">
        <f t="shared" si="2"/>
        <v>4.795542769095646</v>
      </c>
      <c r="C48" s="18">
        <f t="shared" si="2"/>
        <v>5.5652318756087897</v>
      </c>
      <c r="D48" s="18">
        <f t="shared" si="2"/>
        <v>5.0592234162560121</v>
      </c>
      <c r="E48" s="18">
        <f t="shared" si="2"/>
        <v>5.2082613298601892</v>
      </c>
      <c r="F48" s="18">
        <f t="shared" si="2"/>
        <v>5.3470390184599275</v>
      </c>
    </row>
    <row r="49" spans="1:9" x14ac:dyDescent="0.2">
      <c r="A49" s="10" t="str">
        <f>$A$22</f>
        <v>Public admin. and defence</v>
      </c>
      <c r="B49" s="18">
        <f t="shared" si="2"/>
        <v>3.9179416942390182</v>
      </c>
      <c r="C49" s="18">
        <f t="shared" si="2"/>
        <v>3.7575906807985198</v>
      </c>
      <c r="D49" s="18">
        <f t="shared" si="2"/>
        <v>3.9897880425102423</v>
      </c>
      <c r="E49" s="18">
        <f t="shared" si="2"/>
        <v>3.8352536280655305</v>
      </c>
      <c r="F49" s="18">
        <f t="shared" si="2"/>
        <v>3.7613557136801083</v>
      </c>
    </row>
    <row r="50" spans="1:9" x14ac:dyDescent="0.2">
      <c r="A50" s="10" t="str">
        <f>$A$23</f>
        <v>Education</v>
      </c>
      <c r="B50" s="18">
        <f t="shared" si="2"/>
        <v>7.9371164217100389</v>
      </c>
      <c r="C50" s="18">
        <f t="shared" si="2"/>
        <v>6.419081622676627</v>
      </c>
      <c r="D50" s="18">
        <f t="shared" si="2"/>
        <v>6.7591135783411405</v>
      </c>
      <c r="E50" s="18">
        <f t="shared" si="2"/>
        <v>7.1313452492259968</v>
      </c>
      <c r="F50" s="18">
        <f t="shared" si="2"/>
        <v>7.4743631516068829</v>
      </c>
    </row>
    <row r="51" spans="1:9" x14ac:dyDescent="0.2">
      <c r="A51" s="10" t="str">
        <f>$A$24</f>
        <v>Health and social work</v>
      </c>
      <c r="B51" s="18">
        <f t="shared" si="2"/>
        <v>13.236591275350143</v>
      </c>
      <c r="C51" s="18">
        <f t="shared" si="2"/>
        <v>12.504300027882284</v>
      </c>
      <c r="D51" s="18">
        <f t="shared" si="2"/>
        <v>12.929332660452413</v>
      </c>
      <c r="E51" s="18">
        <f t="shared" si="2"/>
        <v>13.716979965147269</v>
      </c>
      <c r="F51" s="18">
        <f t="shared" si="2"/>
        <v>14.495023280745867</v>
      </c>
    </row>
    <row r="52" spans="1:9" x14ac:dyDescent="0.2">
      <c r="A52" s="10" t="str">
        <f>$A$25</f>
        <v>Arts and entertainment</v>
      </c>
      <c r="B52" s="18">
        <f t="shared" si="2"/>
        <v>2.615310751915799</v>
      </c>
      <c r="C52" s="18">
        <f t="shared" si="2"/>
        <v>2.9254673903990751</v>
      </c>
      <c r="D52" s="18">
        <f t="shared" si="2"/>
        <v>2.6717330641809607</v>
      </c>
      <c r="E52" s="18">
        <f t="shared" si="2"/>
        <v>2.2112190809507015</v>
      </c>
      <c r="F52" s="18">
        <f t="shared" si="2"/>
        <v>2.2184150874648312</v>
      </c>
    </row>
    <row r="53" spans="1:9" x14ac:dyDescent="0.2">
      <c r="A53" s="10" t="str">
        <f>$A$26</f>
        <v>Other services</v>
      </c>
      <c r="B53" s="18">
        <f t="shared" si="2"/>
        <v>3.1144044929602095</v>
      </c>
      <c r="C53" s="18">
        <f t="shared" si="2"/>
        <v>2.9870256842928598</v>
      </c>
      <c r="D53" s="18">
        <f t="shared" si="2"/>
        <v>2.8479932316095664</v>
      </c>
      <c r="E53" s="18">
        <f t="shared" si="2"/>
        <v>2.7180022628796743</v>
      </c>
      <c r="F53" s="18">
        <f t="shared" si="2"/>
        <v>2.6174635373420365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Cumbria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0.6445549297808828</v>
      </c>
      <c r="C63" s="18">
        <f>IF(AND(D$3-C$3 &lt;&gt; 0,C5&lt;&gt;0,D5&lt;&gt;0),(EXP(LN(D5/C5)/(D$3-C$3))-1)*100,0)</f>
        <v>-0.58550866064887019</v>
      </c>
      <c r="D63" s="18">
        <f t="shared" ref="B63:E78" si="3">IF(AND(E$3-D$3 &lt;&gt; 0,D5&lt;&gt;0,E5&lt;&gt;0),(EXP(LN(E5/D5)/(E$3-D$3))-1)*100,0)</f>
        <v>0.56774963031640535</v>
      </c>
      <c r="E63" s="18">
        <f t="shared" si="3"/>
        <v>0.21498828526709257</v>
      </c>
      <c r="F63" s="18">
        <f>IF(AND(F$3-D$3 &lt;&gt; 0,D5&lt;&gt;0,F5&lt;&gt;0),(EXP(LN(F5/D5)/(F$3-D$3))-1)*100,0)</f>
        <v>0.33243769878943397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23.56696484491323</v>
      </c>
      <c r="C64" s="18">
        <f t="shared" ref="C64:C78" si="4">IF(AND(D$3-C$3 &lt;&gt; 0,C6&lt;&gt;0,D6&lt;&gt;0),(EXP(LN(D6/C6)/(D$3-C$3))-1)*100,0)</f>
        <v>-8.756345177665148</v>
      </c>
      <c r="D64" s="18">
        <f t="shared" si="3"/>
        <v>-4.041070339666442</v>
      </c>
      <c r="E64" s="18">
        <f t="shared" si="3"/>
        <v>-2.941542203411851</v>
      </c>
      <c r="F64" s="18">
        <f t="shared" ref="F64:F84" si="5">IF(AND(F$3-D$3 &lt;&gt; 0,D6&lt;&gt;0,F6&lt;&gt;0),(EXP(LN(F6/D6)/(F$3-D$3))-1)*100,0)</f>
        <v>-3.3094443611392244</v>
      </c>
    </row>
    <row r="65" spans="1:6" x14ac:dyDescent="0.2">
      <c r="A65" t="str">
        <f>$A$7</f>
        <v>Food drink and tobacco</v>
      </c>
      <c r="B65" s="18">
        <f t="shared" si="3"/>
        <v>-1.5670642872209983</v>
      </c>
      <c r="C65" s="18">
        <f t="shared" si="4"/>
        <v>-1.4013654329861014</v>
      </c>
      <c r="D65" s="18">
        <f t="shared" si="3"/>
        <v>-0.37821455651387836</v>
      </c>
      <c r="E65" s="18">
        <f t="shared" si="3"/>
        <v>-0.86684131668318676</v>
      </c>
      <c r="F65" s="18">
        <f t="shared" si="5"/>
        <v>-0.70423260384242514</v>
      </c>
    </row>
    <row r="66" spans="1:6" x14ac:dyDescent="0.2">
      <c r="A66" t="str">
        <f>$A$8</f>
        <v>Engineering</v>
      </c>
      <c r="B66" s="18">
        <f t="shared" si="3"/>
        <v>-6.2227723275509739</v>
      </c>
      <c r="C66" s="18">
        <f t="shared" si="4"/>
        <v>-8.0595707402537293</v>
      </c>
      <c r="D66" s="18">
        <f t="shared" si="3"/>
        <v>2.2673802234271401</v>
      </c>
      <c r="E66" s="18">
        <f t="shared" si="3"/>
        <v>8.5146243757661111E-3</v>
      </c>
      <c r="F66" s="18">
        <f t="shared" si="5"/>
        <v>0.75587097253591029</v>
      </c>
    </row>
    <row r="67" spans="1:6" x14ac:dyDescent="0.2">
      <c r="A67" t="str">
        <f>$A$9</f>
        <v>Rest of manufacturing</v>
      </c>
      <c r="B67" s="18">
        <f t="shared" si="3"/>
        <v>1.3006553935760667</v>
      </c>
      <c r="C67" s="18">
        <f t="shared" si="4"/>
        <v>-7.179093912222589</v>
      </c>
      <c r="D67" s="18">
        <f t="shared" si="3"/>
        <v>-1.513170832605526</v>
      </c>
      <c r="E67" s="18">
        <f t="shared" si="3"/>
        <v>-0.86226041631083383</v>
      </c>
      <c r="F67" s="18">
        <f t="shared" si="5"/>
        <v>-1.0797071496816857</v>
      </c>
    </row>
    <row r="68" spans="1:6" x14ac:dyDescent="0.2">
      <c r="A68" t="str">
        <f>$A$10</f>
        <v>Electricity and gas</v>
      </c>
      <c r="B68" s="18">
        <f t="shared" si="3"/>
        <v>2.2898121732908505</v>
      </c>
      <c r="C68" s="18">
        <f t="shared" si="4"/>
        <v>-3.8961038961039529</v>
      </c>
      <c r="D68" s="18">
        <f t="shared" si="3"/>
        <v>-0.51580421462510406</v>
      </c>
      <c r="E68" s="18">
        <f t="shared" si="3"/>
        <v>-0.15516212218057435</v>
      </c>
      <c r="F68" s="18">
        <f t="shared" si="5"/>
        <v>-0.27552118285276705</v>
      </c>
    </row>
    <row r="69" spans="1:6" x14ac:dyDescent="0.2">
      <c r="A69" t="str">
        <f>$A$11</f>
        <v>Water and sewerage</v>
      </c>
      <c r="B69" s="18">
        <f t="shared" si="3"/>
        <v>4.5966847858075255</v>
      </c>
      <c r="C69" s="18">
        <f t="shared" si="4"/>
        <v>-9.2441860465117145</v>
      </c>
      <c r="D69" s="18">
        <f t="shared" si="3"/>
        <v>0.22956497261072961</v>
      </c>
      <c r="E69" s="18">
        <f t="shared" si="3"/>
        <v>3.7933913647414386E-2</v>
      </c>
      <c r="F69" s="18">
        <f t="shared" si="5"/>
        <v>0.10177018938866134</v>
      </c>
    </row>
    <row r="70" spans="1:6" x14ac:dyDescent="0.2">
      <c r="A70" t="str">
        <f>$A$12</f>
        <v>Construction</v>
      </c>
      <c r="B70" s="18">
        <f t="shared" si="3"/>
        <v>2.4273929350741907</v>
      </c>
      <c r="C70" s="18">
        <f t="shared" si="4"/>
        <v>-2.986173177014384</v>
      </c>
      <c r="D70" s="18">
        <f t="shared" si="3"/>
        <v>-0.20568916265375492</v>
      </c>
      <c r="E70" s="18">
        <f t="shared" si="3"/>
        <v>0.12522279763320654</v>
      </c>
      <c r="F70" s="18">
        <f t="shared" si="5"/>
        <v>1.4797069732397361E-2</v>
      </c>
    </row>
    <row r="71" spans="1:6" x14ac:dyDescent="0.2">
      <c r="A71" t="str">
        <f>$A$13</f>
        <v>Wholesale and retail trade</v>
      </c>
      <c r="B71" s="18">
        <f t="shared" si="3"/>
        <v>2.1526346036691901</v>
      </c>
      <c r="C71" s="18">
        <f t="shared" si="4"/>
        <v>-2.9164010563699883</v>
      </c>
      <c r="D71" s="18">
        <f t="shared" si="3"/>
        <v>0.17992031700753142</v>
      </c>
      <c r="E71" s="18">
        <f t="shared" si="3"/>
        <v>0.14064228623777986</v>
      </c>
      <c r="F71" s="18">
        <f t="shared" si="5"/>
        <v>0.15373325175953578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2.4767520839400925</v>
      </c>
      <c r="C72" s="18">
        <f t="shared" si="4"/>
        <v>-1.4101559717968781</v>
      </c>
      <c r="D72" s="18">
        <f t="shared" si="3"/>
        <v>0.94839308692213908</v>
      </c>
      <c r="E72" s="18">
        <f t="shared" si="3"/>
        <v>0.13356589534896379</v>
      </c>
      <c r="F72" s="18">
        <f t="shared" si="5"/>
        <v>0.40444154102854402</v>
      </c>
    </row>
    <row r="73" spans="1:6" x14ac:dyDescent="0.2">
      <c r="A73" t="str">
        <f>$A$15</f>
        <v>Accommodation and food</v>
      </c>
      <c r="B73" s="18">
        <f t="shared" si="6"/>
        <v>8.2496011174448824E-2</v>
      </c>
      <c r="C73" s="18">
        <f>IF(AND(D$3-C$3 &lt;&gt; 0,C15&lt;&gt;0,D15&lt;&gt;0),(EXP(LN(D15/C15)/(D$3-C$3))-1)*100,0)</f>
        <v>-0.71816430197919612</v>
      </c>
      <c r="D73" s="18">
        <f t="shared" si="3"/>
        <v>1.6013772023515394</v>
      </c>
      <c r="E73" s="18">
        <f t="shared" si="3"/>
        <v>1.2757727117567397</v>
      </c>
      <c r="F73" s="18">
        <f t="shared" si="5"/>
        <v>1.3841914350736895</v>
      </c>
    </row>
    <row r="74" spans="1:6" x14ac:dyDescent="0.2">
      <c r="A74" t="str">
        <f>$A$16</f>
        <v>Media</v>
      </c>
      <c r="B74" s="18">
        <f t="shared" si="6"/>
        <v>7.4175425265541106</v>
      </c>
      <c r="C74" s="18">
        <f>IF(AND(D$3-C$3 &lt;&gt; 0,C16&lt;&gt;0,D16&lt;&gt;0),(EXP(LN(D16/C16)/(D$3-C$3))-1)*100,0)</f>
        <v>-17.638412542871084</v>
      </c>
      <c r="D74" s="18">
        <f t="shared" si="3"/>
        <v>-0.16712520319520641</v>
      </c>
      <c r="E74" s="18">
        <f t="shared" si="3"/>
        <v>0.26672181090254821</v>
      </c>
      <c r="F74" s="18">
        <f t="shared" si="5"/>
        <v>0.1218970560951993</v>
      </c>
    </row>
    <row r="75" spans="1:6" x14ac:dyDescent="0.2">
      <c r="A75" t="str">
        <f>$A$17</f>
        <v>Information technology</v>
      </c>
      <c r="B75" s="18">
        <f t="shared" si="6"/>
        <v>-5.5442791077312537</v>
      </c>
      <c r="C75" s="18">
        <f t="shared" si="4"/>
        <v>-15.175879396984849</v>
      </c>
      <c r="D75" s="18">
        <f t="shared" si="3"/>
        <v>1.8937292622033475</v>
      </c>
      <c r="E75" s="18">
        <f t="shared" si="3"/>
        <v>1.0346193617696953</v>
      </c>
      <c r="F75" s="18">
        <f t="shared" si="5"/>
        <v>1.3201814615379615</v>
      </c>
    </row>
    <row r="76" spans="1:6" x14ac:dyDescent="0.2">
      <c r="A76" t="str">
        <f>$A$18</f>
        <v>Finance and insurance</v>
      </c>
      <c r="B76" s="18">
        <f t="shared" si="6"/>
        <v>3.4709220523284623</v>
      </c>
      <c r="C76" s="18">
        <f t="shared" si="4"/>
        <v>-3.1457532331352622</v>
      </c>
      <c r="D76" s="18">
        <f t="shared" si="3"/>
        <v>5.7674322836076541E-2</v>
      </c>
      <c r="E76" s="18">
        <f t="shared" si="3"/>
        <v>-0.18139437152765447</v>
      </c>
      <c r="F76" s="18">
        <f t="shared" si="5"/>
        <v>-0.10176834189391526</v>
      </c>
    </row>
    <row r="77" spans="1:6" x14ac:dyDescent="0.2">
      <c r="A77" t="str">
        <f>$A$19</f>
        <v>Real estate</v>
      </c>
      <c r="B77" s="18">
        <f t="shared" si="6"/>
        <v>-6.4188477622205369</v>
      </c>
      <c r="C77" s="18">
        <f t="shared" si="4"/>
        <v>-0.52291602583820485</v>
      </c>
      <c r="D77" s="18">
        <f t="shared" si="3"/>
        <v>0.31953459608540236</v>
      </c>
      <c r="E77" s="18">
        <f t="shared" si="3"/>
        <v>0.83239103036738538</v>
      </c>
      <c r="F77" s="18">
        <f t="shared" si="5"/>
        <v>0.66114823003387002</v>
      </c>
    </row>
    <row r="78" spans="1:6" x14ac:dyDescent="0.2">
      <c r="A78" t="str">
        <f>$A$20</f>
        <v>Professional services</v>
      </c>
      <c r="B78" s="18">
        <f t="shared" si="6"/>
        <v>1.7731689408473805</v>
      </c>
      <c r="C78" s="18">
        <f t="shared" si="4"/>
        <v>7.8182562423246837</v>
      </c>
      <c r="D78" s="18">
        <f t="shared" si="3"/>
        <v>0.79956385453767709</v>
      </c>
      <c r="E78" s="18">
        <f t="shared" si="3"/>
        <v>0.52527264484509839</v>
      </c>
      <c r="F78" s="18">
        <f t="shared" si="5"/>
        <v>0.61662001552689194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4.5057766023341994</v>
      </c>
      <c r="C79" s="18">
        <f t="shared" ref="C79:C84" si="8">IF(AND(D$3-C$3 &lt;&gt; 0,C21&lt;&gt;0,D21&lt;&gt;0),(EXP(LN(D21/C21)/(D$3-C$3))-1)*100,0)</f>
        <v>-11.288958292666873</v>
      </c>
      <c r="D79" s="18">
        <f t="shared" ref="D79:D84" si="9">IF(AND(E$3-D$3 &lt;&gt; 0,D21&lt;&gt;0,E21&lt;&gt;0),(EXP(LN(E21/D21)/(E$3-D$3))-1)*100,0)</f>
        <v>0.981002993875979</v>
      </c>
      <c r="E79" s="18">
        <f t="shared" ref="E79:E84" si="10">IF(AND(F$3-E$3 &lt;&gt; 0,E21&lt;&gt;0,F21&lt;&gt;0),(EXP(LN(F21/E21)/(F$3-E$3))-1)*100,0)</f>
        <v>0.64193448366929307</v>
      </c>
      <c r="F79" s="18">
        <f t="shared" si="5"/>
        <v>0.75483063061223543</v>
      </c>
    </row>
    <row r="80" spans="1:6" x14ac:dyDescent="0.2">
      <c r="A80" s="10" t="str">
        <f>$A$22</f>
        <v>Public admin. and defence</v>
      </c>
      <c r="B80" s="18">
        <f t="shared" si="7"/>
        <v>-0.35814628691257511</v>
      </c>
      <c r="C80" s="18">
        <f t="shared" si="8"/>
        <v>3.6137612026598376</v>
      </c>
      <c r="D80" s="18">
        <f t="shared" si="9"/>
        <v>-0.39371301691675242</v>
      </c>
      <c r="E80" s="18">
        <f t="shared" si="10"/>
        <v>0.18251938218691866</v>
      </c>
      <c r="F80" s="18">
        <f t="shared" si="5"/>
        <v>-9.9275308644952709E-3</v>
      </c>
    </row>
    <row r="81" spans="1:6" x14ac:dyDescent="0.2">
      <c r="A81" s="10" t="str">
        <f>$A$23</f>
        <v>Education</v>
      </c>
      <c r="B81" s="18">
        <f t="shared" si="7"/>
        <v>-4.5158118329706953</v>
      </c>
      <c r="C81" s="18">
        <f t="shared" si="8"/>
        <v>2.7528628645568265</v>
      </c>
      <c r="D81" s="18">
        <f t="shared" si="9"/>
        <v>1.4785473784177938</v>
      </c>
      <c r="E81" s="18">
        <f t="shared" si="10"/>
        <v>0.85029910374361251</v>
      </c>
      <c r="F81" s="18">
        <f t="shared" si="5"/>
        <v>1.0592818405993354</v>
      </c>
    </row>
    <row r="82" spans="1:6" x14ac:dyDescent="0.2">
      <c r="A82" s="10" t="str">
        <f>$A$24</f>
        <v>Health and social work</v>
      </c>
      <c r="B82" s="18">
        <f t="shared" si="7"/>
        <v>-0.73418107168835567</v>
      </c>
      <c r="C82" s="18">
        <f t="shared" si="8"/>
        <v>0.90061392331761692</v>
      </c>
      <c r="D82" s="18">
        <f t="shared" si="9"/>
        <v>1.5907992694882189</v>
      </c>
      <c r="E82" s="18">
        <f t="shared" si="10"/>
        <v>0.93294812672497507</v>
      </c>
      <c r="F82" s="18">
        <f t="shared" si="5"/>
        <v>1.1517571497444257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3.5492395024304457</v>
      </c>
      <c r="C83" s="18">
        <f t="shared" si="8"/>
        <v>-10.880059413293674</v>
      </c>
      <c r="D83" s="18">
        <f t="shared" si="9"/>
        <v>-3.3313530605974195</v>
      </c>
      <c r="E83" s="18">
        <f t="shared" si="10"/>
        <v>0.41024368022011259</v>
      </c>
      <c r="F83" s="18">
        <f t="shared" si="5"/>
        <v>-0.85277562355036141</v>
      </c>
    </row>
    <row r="84" spans="1:6" x14ac:dyDescent="0.2">
      <c r="A84" s="10" t="str">
        <f>$A$26</f>
        <v>Other services</v>
      </c>
      <c r="B84" s="18">
        <f t="shared" si="7"/>
        <v>-0.3574328436521057</v>
      </c>
      <c r="C84" s="18">
        <f t="shared" si="8"/>
        <v>-6.9584192023276481</v>
      </c>
      <c r="D84" s="18">
        <f t="shared" si="9"/>
        <v>-0.5373398266029894</v>
      </c>
      <c r="E84" s="18">
        <f t="shared" si="10"/>
        <v>2.2204460492503131E-14</v>
      </c>
      <c r="F84" s="18">
        <f t="shared" si="5"/>
        <v>-0.17943505233909418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0.68828022604123795</v>
      </c>
      <c r="C86" s="18">
        <f>IF(AND(D$3-C$3 &lt;&gt; 0,C28&lt;&gt;0,D28&lt;&gt;0),(EXP(LN(D28/C28)/(D$3-C$3))-1)*100,0)</f>
        <v>-2.4163440891363019</v>
      </c>
      <c r="D86" s="18">
        <f>IF(AND(E$3-D$3 &lt;&gt; 0,D28&lt;&gt;0,E28&lt;&gt;0),(EXP(LN(E28/D28)/(E$3-D$3))-1)*100,0)</f>
        <v>0.39634405872064349</v>
      </c>
      <c r="E86" s="18">
        <f>IF(AND(F$3-E$3 &lt;&gt; 0,E28&lt;&gt;0,F28&lt;&gt;0),(EXP(LN(F28/E28)/(F$3-E$3))-1)*100,0)</f>
        <v>0.37762536419247983</v>
      </c>
      <c r="F86" s="18">
        <f>IF(AND(F$3-D$3 &lt;&gt; 0,D28&lt;&gt;0,F28&lt;&gt;0),(EXP(LN(F28/D28)/(F$3-D$3))-1)*100,0)</f>
        <v>0.38386454121832614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0.1039999999999921</v>
      </c>
      <c r="C90" s="27">
        <f>D5-C5</f>
        <v>-2.3999999999997357E-2</v>
      </c>
      <c r="D90" s="27">
        <f t="shared" si="11"/>
        <v>0.11699999999999111</v>
      </c>
      <c r="E90" s="27">
        <f t="shared" si="11"/>
        <v>9.1000000000008185E-2</v>
      </c>
      <c r="F90" s="27">
        <f>F5-D5</f>
        <v>0.2079999999999993</v>
      </c>
    </row>
    <row r="91" spans="1:6" x14ac:dyDescent="0.2">
      <c r="A91" t="str">
        <f>$A$6</f>
        <v>Mining and quarrying</v>
      </c>
      <c r="B91" s="27">
        <f t="shared" si="11"/>
        <v>0.45000000000000079</v>
      </c>
      <c r="C91" s="27">
        <f t="shared" ref="C91:C105" si="12">D6-C6</f>
        <v>-6.9000000000001394E-2</v>
      </c>
      <c r="D91" s="27">
        <f t="shared" si="11"/>
        <v>-0.1339999999999979</v>
      </c>
      <c r="E91" s="27">
        <f t="shared" si="11"/>
        <v>-0.15100000000000019</v>
      </c>
      <c r="F91" s="27">
        <f t="shared" ref="F91:F111" si="13">F6-D6</f>
        <v>-0.28499999999999809</v>
      </c>
    </row>
    <row r="92" spans="1:6" x14ac:dyDescent="0.2">
      <c r="A92" t="str">
        <f>$A$7</f>
        <v>Food drink and tobacco</v>
      </c>
      <c r="B92" s="27">
        <f t="shared" si="11"/>
        <v>-0.36300000000001553</v>
      </c>
      <c r="C92" s="27">
        <f t="shared" si="12"/>
        <v>-7.8000000000006509E-2</v>
      </c>
      <c r="D92" s="27">
        <f t="shared" si="11"/>
        <v>-0.10299999999998022</v>
      </c>
      <c r="E92" s="27">
        <f t="shared" si="11"/>
        <v>-0.44900000000000873</v>
      </c>
      <c r="F92" s="27">
        <f t="shared" si="13"/>
        <v>-0.55199999999998894</v>
      </c>
    </row>
    <row r="93" spans="1:6" x14ac:dyDescent="0.2">
      <c r="A93" t="str">
        <f>$A$8</f>
        <v>Engineering</v>
      </c>
      <c r="B93" s="27">
        <f t="shared" si="11"/>
        <v>-0.66900000000001025</v>
      </c>
      <c r="C93" s="27">
        <f t="shared" si="12"/>
        <v>-0.18399999999999217</v>
      </c>
      <c r="D93" s="27">
        <f t="shared" si="11"/>
        <v>0.24899999999999167</v>
      </c>
      <c r="E93" s="27">
        <f t="shared" si="11"/>
        <v>2.0000000000073292E-3</v>
      </c>
      <c r="F93" s="27">
        <f t="shared" si="13"/>
        <v>0.250999999999999</v>
      </c>
    </row>
    <row r="94" spans="1:6" x14ac:dyDescent="0.2">
      <c r="A94" t="str">
        <f>$A$9</f>
        <v>Rest of manufacturing</v>
      </c>
      <c r="B94" s="27">
        <f t="shared" si="11"/>
        <v>1.7079999999999771</v>
      </c>
      <c r="C94" s="27">
        <f t="shared" si="12"/>
        <v>-2.4339999999999442</v>
      </c>
      <c r="D94" s="27">
        <f t="shared" si="11"/>
        <v>-2.3099999999999454</v>
      </c>
      <c r="E94" s="27">
        <f t="shared" si="11"/>
        <v>-2.419000000000068</v>
      </c>
      <c r="F94" s="27">
        <f t="shared" si="13"/>
        <v>-4.7290000000000134</v>
      </c>
    </row>
    <row r="95" spans="1:6" x14ac:dyDescent="0.2">
      <c r="A95" t="str">
        <f>$A$10</f>
        <v>Electricity and gas</v>
      </c>
      <c r="B95" s="27">
        <f t="shared" si="11"/>
        <v>6.0000000000002496E-2</v>
      </c>
      <c r="C95" s="27">
        <f t="shared" si="12"/>
        <v>-2.7000000000000468E-2</v>
      </c>
      <c r="D95" s="27">
        <f t="shared" si="11"/>
        <v>-1.7000000000001125E-2</v>
      </c>
      <c r="E95" s="27">
        <f t="shared" si="11"/>
        <v>-9.9999999999984546E-3</v>
      </c>
      <c r="F95" s="27">
        <f t="shared" si="13"/>
        <v>-2.699999999999958E-2</v>
      </c>
    </row>
    <row r="96" spans="1:6" x14ac:dyDescent="0.2">
      <c r="A96" t="str">
        <f>$A$11</f>
        <v>Water and sewerage</v>
      </c>
      <c r="B96" s="27">
        <f t="shared" si="11"/>
        <v>0.28299999999999748</v>
      </c>
      <c r="C96" s="27">
        <f t="shared" si="12"/>
        <v>-0.15900000000000158</v>
      </c>
      <c r="D96" s="27">
        <f t="shared" si="11"/>
        <v>1.7999999999996907E-2</v>
      </c>
      <c r="E96" s="27">
        <f t="shared" si="11"/>
        <v>6.000000000003558E-3</v>
      </c>
      <c r="F96" s="27">
        <f t="shared" si="13"/>
        <v>2.4000000000000465E-2</v>
      </c>
    </row>
    <row r="97" spans="1:6" x14ac:dyDescent="0.2">
      <c r="A97" t="str">
        <f>$A$12</f>
        <v>Construction</v>
      </c>
      <c r="B97" s="27">
        <f t="shared" si="11"/>
        <v>1.7399999999999771</v>
      </c>
      <c r="C97" s="27">
        <f t="shared" si="12"/>
        <v>-0.56799999999990547</v>
      </c>
      <c r="D97" s="27">
        <f t="shared" si="11"/>
        <v>-0.18900000000000716</v>
      </c>
      <c r="E97" s="27">
        <f t="shared" si="11"/>
        <v>0.22999999999991516</v>
      </c>
      <c r="F97" s="27">
        <f t="shared" si="13"/>
        <v>4.0999999999907999E-2</v>
      </c>
    </row>
    <row r="98" spans="1:6" x14ac:dyDescent="0.2">
      <c r="A98" t="str">
        <f>$A$13</f>
        <v>Wholesale and retail trade</v>
      </c>
      <c r="B98" s="27">
        <f t="shared" si="11"/>
        <v>3.5870000000000104</v>
      </c>
      <c r="C98" s="27">
        <f t="shared" si="12"/>
        <v>-1.2809999999999562</v>
      </c>
      <c r="D98" s="27">
        <f t="shared" si="11"/>
        <v>0.38500000000003354</v>
      </c>
      <c r="E98" s="27">
        <f t="shared" si="11"/>
        <v>0.60899999999990939</v>
      </c>
      <c r="F98" s="27">
        <f t="shared" si="13"/>
        <v>0.99399999999994293</v>
      </c>
    </row>
    <row r="99" spans="1:6" x14ac:dyDescent="0.2">
      <c r="A99" t="str">
        <f>$A$14</f>
        <v>Transport and storage</v>
      </c>
      <c r="B99" s="27">
        <f t="shared" si="11"/>
        <v>1.3090000000000082</v>
      </c>
      <c r="C99" s="27">
        <f t="shared" si="12"/>
        <v>-0.1980000000000004</v>
      </c>
      <c r="D99" s="27">
        <f t="shared" si="11"/>
        <v>0.66899999999997739</v>
      </c>
      <c r="E99" s="27">
        <f t="shared" si="11"/>
        <v>0.19500000000004825</v>
      </c>
      <c r="F99" s="27">
        <f t="shared" si="13"/>
        <v>0.86400000000002564</v>
      </c>
    </row>
    <row r="100" spans="1:6" x14ac:dyDescent="0.2">
      <c r="A100" t="str">
        <f>$A$15</f>
        <v>Accommodation and food</v>
      </c>
      <c r="B100" s="27">
        <f t="shared" si="11"/>
        <v>9.4000000000011852E-2</v>
      </c>
      <c r="C100" s="27">
        <f t="shared" si="12"/>
        <v>-0.20499999999996277</v>
      </c>
      <c r="D100" s="27">
        <f t="shared" si="11"/>
        <v>2.3429999999999396</v>
      </c>
      <c r="E100" s="27">
        <f t="shared" si="11"/>
        <v>4.1470000000000269</v>
      </c>
      <c r="F100" s="27">
        <f t="shared" si="13"/>
        <v>6.4899999999999665</v>
      </c>
    </row>
    <row r="101" spans="1:6" x14ac:dyDescent="0.2">
      <c r="A101" t="str">
        <f>$A$16</f>
        <v>Media</v>
      </c>
      <c r="B101" s="27">
        <f t="shared" si="11"/>
        <v>0.5079999999999989</v>
      </c>
      <c r="C101" s="27">
        <f t="shared" si="12"/>
        <v>-0.35999999999999877</v>
      </c>
      <c r="D101" s="27">
        <f t="shared" si="11"/>
        <v>-1.3999999999999346E-2</v>
      </c>
      <c r="E101" s="27">
        <f t="shared" si="11"/>
        <v>4.4999999999998153E-2</v>
      </c>
      <c r="F101" s="27">
        <f t="shared" si="13"/>
        <v>3.0999999999998806E-2</v>
      </c>
    </row>
    <row r="102" spans="1:6" x14ac:dyDescent="0.2">
      <c r="A102" t="str">
        <f>$A$17</f>
        <v>Information technology</v>
      </c>
      <c r="B102" s="27">
        <f t="shared" si="11"/>
        <v>-0.51000000000000578</v>
      </c>
      <c r="C102" s="27">
        <f t="shared" si="12"/>
        <v>-0.30199999999999871</v>
      </c>
      <c r="D102" s="27">
        <f t="shared" si="11"/>
        <v>0.16599999999999948</v>
      </c>
      <c r="E102" s="27">
        <f t="shared" si="11"/>
        <v>0.20099999999999407</v>
      </c>
      <c r="F102" s="27">
        <f t="shared" si="13"/>
        <v>0.36699999999999355</v>
      </c>
    </row>
    <row r="103" spans="1:6" x14ac:dyDescent="0.2">
      <c r="A103" t="str">
        <f>$A$18</f>
        <v>Finance and insurance</v>
      </c>
      <c r="B103" s="27">
        <f t="shared" si="11"/>
        <v>0.36499999999999755</v>
      </c>
      <c r="C103" s="27">
        <f t="shared" si="12"/>
        <v>-8.9999999999999858E-2</v>
      </c>
      <c r="D103" s="27">
        <f t="shared" si="11"/>
        <v>8.0000000000031157E-3</v>
      </c>
      <c r="E103" s="27">
        <f t="shared" si="11"/>
        <v>-5.0000000000006484E-2</v>
      </c>
      <c r="F103" s="27">
        <f t="shared" si="13"/>
        <v>-4.2000000000003368E-2</v>
      </c>
    </row>
    <row r="104" spans="1:6" x14ac:dyDescent="0.2">
      <c r="A104" t="str">
        <f>$A$19</f>
        <v>Real estate</v>
      </c>
      <c r="B104" s="27">
        <f t="shared" si="11"/>
        <v>-0.98800000000000754</v>
      </c>
      <c r="C104" s="27">
        <f t="shared" si="12"/>
        <v>-1.6999999999999904E-2</v>
      </c>
      <c r="D104" s="27">
        <f t="shared" si="11"/>
        <v>5.1999999999995161E-2</v>
      </c>
      <c r="E104" s="27">
        <f t="shared" si="11"/>
        <v>0.28400000000001402</v>
      </c>
      <c r="F104" s="27">
        <f t="shared" si="13"/>
        <v>0.33600000000000918</v>
      </c>
    </row>
    <row r="105" spans="1:6" x14ac:dyDescent="0.2">
      <c r="A105" t="str">
        <f>$A$20</f>
        <v>Professional services</v>
      </c>
      <c r="B105" s="27">
        <f t="shared" si="11"/>
        <v>1.16100000000006</v>
      </c>
      <c r="C105" s="27">
        <f t="shared" si="12"/>
        <v>1.3369999999999465</v>
      </c>
      <c r="D105" s="27">
        <f t="shared" si="11"/>
        <v>0.74900000000001654</v>
      </c>
      <c r="E105" s="27">
        <f t="shared" si="11"/>
        <v>1.0319999999999858</v>
      </c>
      <c r="F105" s="27">
        <f t="shared" si="13"/>
        <v>1.7810000000000024</v>
      </c>
    </row>
    <row r="106" spans="1:6" x14ac:dyDescent="0.2">
      <c r="A106" s="10" t="str">
        <f>$A$21</f>
        <v>Support services</v>
      </c>
      <c r="B106" s="27">
        <f t="shared" ref="B106:B111" si="14">C21-B21</f>
        <v>2.4839999999999698</v>
      </c>
      <c r="C106" s="27">
        <f t="shared" ref="C106:C111" si="15">D21-C21</f>
        <v>-1.734999999999971</v>
      </c>
      <c r="D106" s="27">
        <f t="shared" ref="D106:D111" si="16">E21-D21</f>
        <v>0.6819999999999915</v>
      </c>
      <c r="E106" s="27">
        <f t="shared" ref="E106:E111" si="17">F21-E21</f>
        <v>0.94599999999998019</v>
      </c>
      <c r="F106" s="27">
        <f t="shared" si="13"/>
        <v>1.6279999999999717</v>
      </c>
    </row>
    <row r="107" spans="1:6" x14ac:dyDescent="0.2">
      <c r="A107" s="10" t="str">
        <f>$A$22</f>
        <v>Public admin. and defence</v>
      </c>
      <c r="B107" s="27">
        <f t="shared" si="14"/>
        <v>-0.1499999999999897</v>
      </c>
      <c r="C107" s="27">
        <f t="shared" si="15"/>
        <v>0.37500000000001243</v>
      </c>
      <c r="D107" s="27">
        <f t="shared" si="16"/>
        <v>-0.21000000000000263</v>
      </c>
      <c r="E107" s="27">
        <f t="shared" si="17"/>
        <v>0.1939999999999884</v>
      </c>
      <c r="F107" s="27">
        <f t="shared" si="13"/>
        <v>-1.6000000000014225E-2</v>
      </c>
    </row>
    <row r="108" spans="1:6" x14ac:dyDescent="0.2">
      <c r="A108" s="10" t="str">
        <f>$A$23</f>
        <v>Education</v>
      </c>
      <c r="B108" s="27">
        <f t="shared" si="14"/>
        <v>-3.5990000000000535</v>
      </c>
      <c r="C108" s="27">
        <f t="shared" si="15"/>
        <v>0.48799999999998889</v>
      </c>
      <c r="D108" s="27">
        <f t="shared" si="16"/>
        <v>1.3870000000000111</v>
      </c>
      <c r="E108" s="27">
        <f t="shared" si="17"/>
        <v>1.7320000000000171</v>
      </c>
      <c r="F108" s="27">
        <f t="shared" si="13"/>
        <v>3.1190000000000282</v>
      </c>
    </row>
    <row r="109" spans="1:6" x14ac:dyDescent="0.2">
      <c r="A109" s="10" t="str">
        <f>$A$24</f>
        <v>Health and social work</v>
      </c>
      <c r="B109" s="27">
        <f t="shared" si="14"/>
        <v>-1.0330000000000439</v>
      </c>
      <c r="C109" s="27">
        <f t="shared" si="15"/>
        <v>0.31100000000004258</v>
      </c>
      <c r="D109" s="27">
        <f t="shared" si="16"/>
        <v>2.8609999999999332</v>
      </c>
      <c r="E109" s="27">
        <f t="shared" si="17"/>
        <v>3.6690000000001604</v>
      </c>
      <c r="F109" s="27">
        <f t="shared" si="13"/>
        <v>6.5300000000000935</v>
      </c>
    </row>
    <row r="110" spans="1:6" x14ac:dyDescent="0.2">
      <c r="A110" s="10" t="str">
        <f>$A$25</f>
        <v>Arts and entertainment</v>
      </c>
      <c r="B110" s="27">
        <f t="shared" si="14"/>
        <v>1.0519999999999872</v>
      </c>
      <c r="C110" s="27">
        <f t="shared" si="15"/>
        <v>-0.87899999999999512</v>
      </c>
      <c r="D110" s="27">
        <f t="shared" si="16"/>
        <v>-1.1219999999999892</v>
      </c>
      <c r="E110" s="27">
        <f t="shared" si="17"/>
        <v>0.2539999999999889</v>
      </c>
      <c r="F110" s="27">
        <f t="shared" si="13"/>
        <v>-0.86800000000000033</v>
      </c>
    </row>
    <row r="111" spans="1:6" x14ac:dyDescent="0.2">
      <c r="A111" s="10" t="str">
        <f>$A$26</f>
        <v>Other services</v>
      </c>
      <c r="B111" s="27">
        <f t="shared" si="14"/>
        <v>-0.11899999999999444</v>
      </c>
      <c r="C111" s="27">
        <f t="shared" si="15"/>
        <v>-0.57400000000000784</v>
      </c>
      <c r="D111" s="27">
        <f t="shared" si="16"/>
        <v>-0.20400000000000329</v>
      </c>
      <c r="E111" s="27">
        <f t="shared" si="17"/>
        <v>1.0658141036401503E-14</v>
      </c>
      <c r="F111" s="27">
        <f t="shared" si="13"/>
        <v>-0.20399999999999263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7.4739999999999895</v>
      </c>
      <c r="C113" s="29">
        <f>D28-C28</f>
        <v>-6.6729999999997176</v>
      </c>
      <c r="D113" s="29">
        <f>E28-D28</f>
        <v>5.3829999999998677</v>
      </c>
      <c r="E113" s="29">
        <f>F28-E28</f>
        <v>10.557999999999936</v>
      </c>
      <c r="F113" s="29">
        <f>F28-D28</f>
        <v>15.940999999999804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Cumbria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6.4030000000000094</v>
      </c>
      <c r="C7" s="31">
        <f>'Ind T1'!C7</f>
        <v>7.3000000000000025</v>
      </c>
      <c r="D7" s="31">
        <f>'Ind T1'!D7</f>
        <v>7.0210000000000008</v>
      </c>
      <c r="E7" s="31">
        <f>'Ind T1'!E7</f>
        <v>7.0049999999999901</v>
      </c>
      <c r="F7" s="31">
        <f>'Ind T1'!F7</f>
        <v>6.9410000000000034</v>
      </c>
      <c r="H7" s="31">
        <f>C7-B7</f>
        <v>0.89699999999999314</v>
      </c>
      <c r="I7" s="31">
        <f>D7-C7</f>
        <v>-0.27900000000000169</v>
      </c>
      <c r="J7" s="31">
        <f>E7-D7</f>
        <v>-1.6000000000010672E-2</v>
      </c>
      <c r="K7" s="31">
        <f>F7-E7</f>
        <v>-6.3999999999986734E-2</v>
      </c>
      <c r="L7" s="31">
        <f>F7-D7</f>
        <v>-7.9999999999997407E-2</v>
      </c>
    </row>
    <row r="8" spans="1:12" x14ac:dyDescent="0.2">
      <c r="A8" t="str">
        <f>'Ind T2'!A5</f>
        <v>Agriculture</v>
      </c>
      <c r="B8" s="32">
        <f>'Ind T2'!B5</f>
        <v>3.9950000000000081</v>
      </c>
      <c r="C8" s="32">
        <f>'Ind T2'!C5</f>
        <v>4.0990000000000002</v>
      </c>
      <c r="D8" s="32">
        <f>'Ind T2'!D5</f>
        <v>4.0750000000000028</v>
      </c>
      <c r="E8" s="32">
        <f>'Ind T2'!E5</f>
        <v>4.191999999999994</v>
      </c>
      <c r="F8" s="32">
        <f>'Ind T2'!F5</f>
        <v>4.2830000000000021</v>
      </c>
      <c r="H8" s="11">
        <f t="shared" ref="H8:H40" si="0">C8-B8</f>
        <v>0.1039999999999921</v>
      </c>
      <c r="I8" s="31">
        <f t="shared" ref="I8:I38" si="1">D8-C8</f>
        <v>-2.3999999999997357E-2</v>
      </c>
      <c r="J8" s="11">
        <f t="shared" ref="J8:J38" si="2">E8-D8</f>
        <v>0.11699999999999111</v>
      </c>
      <c r="K8" s="11">
        <f t="shared" ref="K8:K38" si="3">F8-E8</f>
        <v>9.1000000000008185E-2</v>
      </c>
      <c r="L8" s="31">
        <f t="shared" ref="L8:L40" si="4">F8-D8</f>
        <v>0.2079999999999993</v>
      </c>
    </row>
    <row r="9" spans="1:12" x14ac:dyDescent="0.2">
      <c r="A9" t="str">
        <f>'Ind T2'!A6</f>
        <v>Mining and quarrying</v>
      </c>
      <c r="B9" s="32">
        <f>'Ind T2'!B6</f>
        <v>0.33799999999999947</v>
      </c>
      <c r="C9" s="32">
        <f>'Ind T2'!C6</f>
        <v>0.78800000000000026</v>
      </c>
      <c r="D9" s="32">
        <f>'Ind T2'!D6</f>
        <v>0.71899999999999886</v>
      </c>
      <c r="E9" s="32">
        <f>'Ind T2'!E6</f>
        <v>0.58500000000000096</v>
      </c>
      <c r="F9" s="32">
        <f>'Ind T2'!F6</f>
        <v>0.43400000000000077</v>
      </c>
      <c r="H9" s="11">
        <f t="shared" si="0"/>
        <v>0.45000000000000079</v>
      </c>
      <c r="I9" s="31">
        <f t="shared" si="1"/>
        <v>-6.9000000000001394E-2</v>
      </c>
      <c r="J9" s="11">
        <f t="shared" si="2"/>
        <v>-0.1339999999999979</v>
      </c>
      <c r="K9" s="11">
        <f t="shared" si="3"/>
        <v>-0.15100000000000019</v>
      </c>
      <c r="L9" s="31">
        <f t="shared" si="4"/>
        <v>-0.28499999999999809</v>
      </c>
    </row>
    <row r="10" spans="1:12" x14ac:dyDescent="0.2">
      <c r="A10" t="str">
        <f>'Ind T2'!A10</f>
        <v>Electricity and gas</v>
      </c>
      <c r="B10" s="32">
        <f>'Ind T2'!B10</f>
        <v>0.63299999999999867</v>
      </c>
      <c r="C10" s="32">
        <f>'Ind T2'!C10</f>
        <v>0.69300000000000117</v>
      </c>
      <c r="D10" s="32">
        <f>'Ind T2'!D10</f>
        <v>0.6660000000000007</v>
      </c>
      <c r="E10" s="32">
        <f>'Ind T2'!E10</f>
        <v>0.64899999999999958</v>
      </c>
      <c r="F10" s="32">
        <f>'Ind T2'!F10</f>
        <v>0.63900000000000112</v>
      </c>
      <c r="H10" s="11">
        <f t="shared" si="0"/>
        <v>6.0000000000002496E-2</v>
      </c>
      <c r="I10" s="31">
        <f t="shared" si="1"/>
        <v>-2.7000000000000468E-2</v>
      </c>
      <c r="J10" s="11">
        <f t="shared" si="2"/>
        <v>-1.7000000000001125E-2</v>
      </c>
      <c r="K10" s="11">
        <f t="shared" si="3"/>
        <v>-9.9999999999984546E-3</v>
      </c>
      <c r="L10" s="31">
        <f t="shared" si="4"/>
        <v>-2.699999999999958E-2</v>
      </c>
    </row>
    <row r="11" spans="1:12" x14ac:dyDescent="0.2">
      <c r="A11" t="str">
        <f>'Ind T2'!A11</f>
        <v>Water and sewerage</v>
      </c>
      <c r="B11" s="32">
        <f>'Ind T2'!B11</f>
        <v>1.4370000000000027</v>
      </c>
      <c r="C11" s="32">
        <f>'Ind T2'!C11</f>
        <v>1.7200000000000002</v>
      </c>
      <c r="D11" s="32">
        <f>'Ind T2'!D11</f>
        <v>1.5609999999999986</v>
      </c>
      <c r="E11" s="32">
        <f>'Ind T2'!E11</f>
        <v>1.5789999999999955</v>
      </c>
      <c r="F11" s="32">
        <f>'Ind T2'!F11</f>
        <v>1.5849999999999991</v>
      </c>
      <c r="H11" s="11">
        <f t="shared" ref="H11" si="5">C11-B11</f>
        <v>0.28299999999999748</v>
      </c>
      <c r="I11" s="31">
        <f t="shared" ref="I11" si="6">D11-C11</f>
        <v>-0.15900000000000158</v>
      </c>
      <c r="J11" s="11">
        <f t="shared" ref="J11" si="7">E11-D11</f>
        <v>1.7999999999996907E-2</v>
      </c>
      <c r="K11" s="11">
        <f t="shared" ref="K11" si="8">F11-E11</f>
        <v>6.000000000003558E-3</v>
      </c>
      <c r="L11" s="31">
        <f t="shared" si="4"/>
        <v>2.4000000000000465E-2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41.076999999999984</v>
      </c>
      <c r="C13" s="31">
        <f>'Ind T1'!C8</f>
        <v>41.752999999999936</v>
      </c>
      <c r="D13" s="31">
        <f>'Ind T1'!D8</f>
        <v>39.056999999999988</v>
      </c>
      <c r="E13" s="31">
        <f>'Ind T1'!E8</f>
        <v>36.893000000000058</v>
      </c>
      <c r="F13" s="31">
        <f>'Ind T1'!F8</f>
        <v>34.026999999999987</v>
      </c>
      <c r="H13" s="31">
        <f t="shared" si="0"/>
        <v>0.67599999999995219</v>
      </c>
      <c r="I13" s="31">
        <f t="shared" si="1"/>
        <v>-2.6959999999999482</v>
      </c>
      <c r="J13" s="31">
        <f t="shared" si="2"/>
        <v>-2.1639999999999304</v>
      </c>
      <c r="K13" s="31">
        <f t="shared" si="3"/>
        <v>-2.8660000000000707</v>
      </c>
      <c r="L13" s="31">
        <f t="shared" si="4"/>
        <v>-5.0300000000000011</v>
      </c>
    </row>
    <row r="14" spans="1:12" x14ac:dyDescent="0.2">
      <c r="A14" t="str">
        <f>'Ind T2'!A7</f>
        <v>Food drink and tobacco</v>
      </c>
      <c r="B14" s="32">
        <f>'Ind T2'!B7</f>
        <v>5.9290000000000074</v>
      </c>
      <c r="C14" s="32">
        <f>'Ind T2'!C7</f>
        <v>5.5659999999999918</v>
      </c>
      <c r="D14" s="32">
        <f>'Ind T2'!D7</f>
        <v>5.4879999999999853</v>
      </c>
      <c r="E14" s="32">
        <f>'Ind T2'!E7</f>
        <v>5.3850000000000051</v>
      </c>
      <c r="F14" s="32">
        <f>'Ind T2'!F7</f>
        <v>4.9359999999999964</v>
      </c>
      <c r="H14" s="11">
        <f t="shared" si="0"/>
        <v>-0.36300000000001553</v>
      </c>
      <c r="I14" s="31">
        <f t="shared" si="1"/>
        <v>-7.8000000000006509E-2</v>
      </c>
      <c r="J14" s="11">
        <f t="shared" si="2"/>
        <v>-0.10299999999998022</v>
      </c>
      <c r="K14" s="11">
        <f t="shared" si="3"/>
        <v>-0.44900000000000873</v>
      </c>
      <c r="L14" s="31">
        <f t="shared" si="4"/>
        <v>-0.55199999999998894</v>
      </c>
    </row>
    <row r="15" spans="1:12" x14ac:dyDescent="0.2">
      <c r="A15" t="str">
        <f>'Ind T2'!A8</f>
        <v>Engineering</v>
      </c>
      <c r="B15" s="32">
        <f>'Ind T2'!B8</f>
        <v>2.9520000000000057</v>
      </c>
      <c r="C15" s="32">
        <f>'Ind T2'!C8</f>
        <v>2.2829999999999955</v>
      </c>
      <c r="D15" s="32">
        <f>'Ind T2'!D8</f>
        <v>2.0990000000000033</v>
      </c>
      <c r="E15" s="32">
        <f>'Ind T2'!E8</f>
        <v>2.347999999999995</v>
      </c>
      <c r="F15" s="32">
        <f>'Ind T2'!F8</f>
        <v>2.3500000000000023</v>
      </c>
      <c r="H15" s="11">
        <f t="shared" si="0"/>
        <v>-0.66900000000001025</v>
      </c>
      <c r="I15" s="31">
        <f t="shared" si="1"/>
        <v>-0.18399999999999217</v>
      </c>
      <c r="J15" s="11">
        <f t="shared" si="2"/>
        <v>0.24899999999999167</v>
      </c>
      <c r="K15" s="11">
        <f t="shared" si="3"/>
        <v>2.0000000000073292E-3</v>
      </c>
      <c r="L15" s="31">
        <f t="shared" si="4"/>
        <v>0.250999999999999</v>
      </c>
    </row>
    <row r="16" spans="1:12" x14ac:dyDescent="0.2">
      <c r="A16" t="str">
        <f>'Ind T2'!A9</f>
        <v>Rest of manufacturing</v>
      </c>
      <c r="B16" s="32">
        <f>'Ind T2'!B9</f>
        <v>32.19599999999997</v>
      </c>
      <c r="C16" s="32">
        <f>'Ind T2'!C9</f>
        <v>33.903999999999947</v>
      </c>
      <c r="D16" s="32">
        <f>'Ind T2'!D9</f>
        <v>31.470000000000002</v>
      </c>
      <c r="E16" s="32">
        <f>'Ind T2'!E9</f>
        <v>29.160000000000057</v>
      </c>
      <c r="F16" s="32">
        <f>'Ind T2'!F9</f>
        <v>26.740999999999989</v>
      </c>
      <c r="H16" s="11">
        <f t="shared" si="0"/>
        <v>1.7079999999999771</v>
      </c>
      <c r="I16" s="31">
        <f t="shared" si="1"/>
        <v>-2.4339999999999442</v>
      </c>
      <c r="J16" s="11">
        <f t="shared" si="2"/>
        <v>-2.3099999999999454</v>
      </c>
      <c r="K16" s="11">
        <f t="shared" si="3"/>
        <v>-2.419000000000068</v>
      </c>
      <c r="L16" s="31">
        <f t="shared" si="4"/>
        <v>-4.7290000000000134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17.280999999999988</v>
      </c>
      <c r="C18" s="31">
        <f>'Ind T1'!C9</f>
        <v>19.020999999999965</v>
      </c>
      <c r="D18" s="31">
        <f>'Ind T1'!D9</f>
        <v>18.45300000000006</v>
      </c>
      <c r="E18" s="31">
        <f>'Ind T1'!E9</f>
        <v>18.264000000000053</v>
      </c>
      <c r="F18" s="31">
        <f>'Ind T1'!F9</f>
        <v>18.493999999999968</v>
      </c>
      <c r="H18" s="31">
        <f t="shared" si="0"/>
        <v>1.7399999999999771</v>
      </c>
      <c r="I18" s="31">
        <f t="shared" si="1"/>
        <v>-0.56799999999990547</v>
      </c>
      <c r="J18" s="31">
        <f t="shared" si="2"/>
        <v>-0.18900000000000716</v>
      </c>
      <c r="K18" s="31">
        <f t="shared" si="3"/>
        <v>0.22999999999991516</v>
      </c>
      <c r="L18" s="31">
        <f t="shared" si="4"/>
        <v>4.0999999999907999E-2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81.519999999999982</v>
      </c>
      <c r="C20" s="31">
        <f>'Ind T1'!C10</f>
        <v>86.510000000000019</v>
      </c>
      <c r="D20" s="31">
        <f>'Ind T1'!D10</f>
        <v>84.826000000000107</v>
      </c>
      <c r="E20" s="31">
        <f>'Ind T1'!E10</f>
        <v>88.223000000000042</v>
      </c>
      <c r="F20" s="31">
        <f>'Ind T1'!F10</f>
        <v>93.174000000000035</v>
      </c>
      <c r="H20" s="31">
        <f t="shared" si="0"/>
        <v>4.9900000000000375</v>
      </c>
      <c r="I20" s="31">
        <f t="shared" si="1"/>
        <v>-1.6839999999999122</v>
      </c>
      <c r="J20" s="31">
        <f t="shared" si="2"/>
        <v>3.3969999999999345</v>
      </c>
      <c r="K20" s="31">
        <f t="shared" si="3"/>
        <v>4.9509999999999934</v>
      </c>
      <c r="L20" s="31">
        <f t="shared" si="4"/>
        <v>8.3479999999999279</v>
      </c>
    </row>
    <row r="21" spans="1:12" x14ac:dyDescent="0.2">
      <c r="A21" s="10" t="str">
        <f>'Ind T2'!A13</f>
        <v>Wholesale and retail trade</v>
      </c>
      <c r="B21" s="32">
        <f>'Ind T2'!B13</f>
        <v>40.337000000000018</v>
      </c>
      <c r="C21" s="32">
        <f>'Ind T2'!C13</f>
        <v>43.924000000000028</v>
      </c>
      <c r="D21" s="32">
        <f>'Ind T2'!D13</f>
        <v>42.643000000000072</v>
      </c>
      <c r="E21" s="32">
        <f>'Ind T2'!E13</f>
        <v>43.028000000000105</v>
      </c>
      <c r="F21" s="32">
        <f>'Ind T2'!F13</f>
        <v>43.637000000000015</v>
      </c>
      <c r="H21" s="11">
        <f t="shared" si="0"/>
        <v>3.5870000000000104</v>
      </c>
      <c r="I21" s="31">
        <f t="shared" si="1"/>
        <v>-1.2809999999999562</v>
      </c>
      <c r="J21" s="11">
        <f t="shared" si="2"/>
        <v>0.38500000000003354</v>
      </c>
      <c r="K21" s="11">
        <f t="shared" si="3"/>
        <v>0.60899999999990939</v>
      </c>
      <c r="L21" s="31">
        <f t="shared" si="4"/>
        <v>0.99399999999994293</v>
      </c>
    </row>
    <row r="22" spans="1:12" x14ac:dyDescent="0.2">
      <c r="A22" s="10" t="str">
        <f>'Ind T2'!A14</f>
        <v>Transport and storage</v>
      </c>
      <c r="B22" s="32">
        <f>'Ind T2'!B14</f>
        <v>12.731999999999992</v>
      </c>
      <c r="C22" s="32">
        <f>'Ind T2'!C14</f>
        <v>14.041</v>
      </c>
      <c r="D22" s="32">
        <f>'Ind T2'!D14</f>
        <v>13.843</v>
      </c>
      <c r="E22" s="32">
        <f>'Ind T2'!E14</f>
        <v>14.511999999999977</v>
      </c>
      <c r="F22" s="32">
        <f>'Ind T2'!F14</f>
        <v>14.707000000000026</v>
      </c>
      <c r="H22" s="11">
        <f t="shared" si="0"/>
        <v>1.3090000000000082</v>
      </c>
      <c r="I22" s="31">
        <f t="shared" si="1"/>
        <v>-0.1980000000000004</v>
      </c>
      <c r="J22" s="11">
        <f t="shared" si="2"/>
        <v>0.66899999999997739</v>
      </c>
      <c r="K22" s="11">
        <f t="shared" si="3"/>
        <v>0.19500000000004825</v>
      </c>
      <c r="L22" s="31">
        <f t="shared" si="4"/>
        <v>0.86400000000002564</v>
      </c>
    </row>
    <row r="23" spans="1:12" x14ac:dyDescent="0.2">
      <c r="A23" s="10" t="str">
        <f>'Ind T2'!A15</f>
        <v>Accommodation and food</v>
      </c>
      <c r="B23" s="32">
        <f>'Ind T2'!B15</f>
        <v>28.450999999999976</v>
      </c>
      <c r="C23" s="32">
        <f>'Ind T2'!C15</f>
        <v>28.544999999999987</v>
      </c>
      <c r="D23" s="32">
        <f>'Ind T2'!D15</f>
        <v>28.340000000000025</v>
      </c>
      <c r="E23" s="32">
        <f>'Ind T2'!E15</f>
        <v>30.682999999999964</v>
      </c>
      <c r="F23" s="32">
        <f>'Ind T2'!F15</f>
        <v>34.829999999999991</v>
      </c>
      <c r="H23" s="11">
        <f t="shared" si="0"/>
        <v>9.4000000000011852E-2</v>
      </c>
      <c r="I23" s="31">
        <f t="shared" si="1"/>
        <v>-0.20499999999996277</v>
      </c>
      <c r="J23" s="11">
        <f t="shared" si="2"/>
        <v>2.3429999999999396</v>
      </c>
      <c r="K23" s="11">
        <f t="shared" si="3"/>
        <v>4.1470000000000269</v>
      </c>
      <c r="L23" s="31">
        <f t="shared" si="4"/>
        <v>6.4899999999999665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54.988000000000014</v>
      </c>
      <c r="C25" s="31">
        <f>'Ind T1'!C11</f>
        <v>58.941000000000024</v>
      </c>
      <c r="D25" s="31">
        <f>'Ind T1'!D11</f>
        <v>56.321000000000005</v>
      </c>
      <c r="E25" s="31">
        <f>'Ind T1'!E11</f>
        <v>56.638000000000005</v>
      </c>
      <c r="F25" s="31">
        <f>'Ind T1'!F11</f>
        <v>59.34999999999998</v>
      </c>
      <c r="H25" s="31">
        <f t="shared" si="0"/>
        <v>3.9530000000000101</v>
      </c>
      <c r="I25" s="31">
        <f t="shared" si="1"/>
        <v>-2.6200000000000188</v>
      </c>
      <c r="J25" s="31">
        <f t="shared" si="2"/>
        <v>0.31700000000000017</v>
      </c>
      <c r="K25" s="31">
        <f t="shared" si="3"/>
        <v>2.7119999999999749</v>
      </c>
      <c r="L25" s="31">
        <f t="shared" si="4"/>
        <v>3.028999999999975</v>
      </c>
    </row>
    <row r="26" spans="1:12" x14ac:dyDescent="0.2">
      <c r="A26" s="10" t="str">
        <f>'Ind T2'!A16</f>
        <v>Media</v>
      </c>
      <c r="B26" s="11">
        <f>'Ind T2'!B16</f>
        <v>1.5330000000000006</v>
      </c>
      <c r="C26" s="11">
        <f>'Ind T2'!C16</f>
        <v>2.0409999999999995</v>
      </c>
      <c r="D26" s="11">
        <f>'Ind T2'!D16</f>
        <v>1.6810000000000007</v>
      </c>
      <c r="E26" s="11">
        <f>'Ind T2'!E16</f>
        <v>1.6670000000000014</v>
      </c>
      <c r="F26" s="11">
        <f>'Ind T2'!F16</f>
        <v>1.7119999999999995</v>
      </c>
      <c r="H26" s="11">
        <f t="shared" si="0"/>
        <v>0.5079999999999989</v>
      </c>
      <c r="I26" s="31">
        <f t="shared" si="1"/>
        <v>-0.35999999999999877</v>
      </c>
      <c r="J26" s="11">
        <f t="shared" si="2"/>
        <v>-1.3999999999999346E-2</v>
      </c>
      <c r="K26" s="11">
        <f t="shared" si="3"/>
        <v>4.4999999999998153E-2</v>
      </c>
      <c r="L26" s="31">
        <f t="shared" si="4"/>
        <v>3.0999999999998806E-2</v>
      </c>
    </row>
    <row r="27" spans="1:12" x14ac:dyDescent="0.2">
      <c r="A27" s="10" t="str">
        <f>'Ind T2'!A17</f>
        <v>Information technology</v>
      </c>
      <c r="B27" s="11">
        <f>'Ind T2'!B17</f>
        <v>2.5000000000000067</v>
      </c>
      <c r="C27" s="11">
        <f>'Ind T2'!C17</f>
        <v>1.9900000000000009</v>
      </c>
      <c r="D27" s="11">
        <f>'Ind T2'!D17</f>
        <v>1.6880000000000022</v>
      </c>
      <c r="E27" s="11">
        <f>'Ind T2'!E17</f>
        <v>1.8540000000000016</v>
      </c>
      <c r="F27" s="11">
        <f>'Ind T2'!F17</f>
        <v>2.0549999999999957</v>
      </c>
      <c r="H27" s="11">
        <f t="shared" si="0"/>
        <v>-0.51000000000000578</v>
      </c>
      <c r="I27" s="31">
        <f t="shared" si="1"/>
        <v>-0.30199999999999871</v>
      </c>
      <c r="J27" s="11">
        <f t="shared" si="2"/>
        <v>0.16599999999999948</v>
      </c>
      <c r="K27" s="11">
        <f t="shared" si="3"/>
        <v>0.20099999999999407</v>
      </c>
      <c r="L27" s="31">
        <f t="shared" si="4"/>
        <v>0.36699999999999355</v>
      </c>
    </row>
    <row r="28" spans="1:12" x14ac:dyDescent="0.2">
      <c r="A28" s="10" t="str">
        <f>'Ind T2'!A18</f>
        <v>Finance and insurance</v>
      </c>
      <c r="B28" s="11">
        <f>'Ind T2'!B18</f>
        <v>2.4960000000000031</v>
      </c>
      <c r="C28" s="11">
        <f>'Ind T2'!C18</f>
        <v>2.8610000000000007</v>
      </c>
      <c r="D28" s="11">
        <f>'Ind T2'!D18</f>
        <v>2.7710000000000008</v>
      </c>
      <c r="E28" s="11">
        <f>'Ind T2'!E18</f>
        <v>2.7790000000000039</v>
      </c>
      <c r="F28" s="11">
        <f>'Ind T2'!F18</f>
        <v>2.7289999999999974</v>
      </c>
      <c r="H28" s="11">
        <f t="shared" si="0"/>
        <v>0.36499999999999755</v>
      </c>
      <c r="I28" s="31">
        <f t="shared" si="1"/>
        <v>-8.9999999999999858E-2</v>
      </c>
      <c r="J28" s="11">
        <f t="shared" si="2"/>
        <v>8.0000000000031157E-3</v>
      </c>
      <c r="K28" s="11">
        <f t="shared" si="3"/>
        <v>-5.0000000000006484E-2</v>
      </c>
      <c r="L28" s="31">
        <f t="shared" si="4"/>
        <v>-4.2000000000003368E-2</v>
      </c>
    </row>
    <row r="29" spans="1:12" x14ac:dyDescent="0.2">
      <c r="A29" s="10" t="str">
        <f>'Ind T2'!A19</f>
        <v>Real estate</v>
      </c>
      <c r="B29" s="11">
        <f>'Ind T2'!B19</f>
        <v>4.2390000000000052</v>
      </c>
      <c r="C29" s="11">
        <f>'Ind T2'!C19</f>
        <v>3.2509999999999977</v>
      </c>
      <c r="D29" s="11">
        <f>'Ind T2'!D19</f>
        <v>3.2339999999999978</v>
      </c>
      <c r="E29" s="11">
        <f>'Ind T2'!E19</f>
        <v>3.2859999999999929</v>
      </c>
      <c r="F29" s="11">
        <f>'Ind T2'!F19</f>
        <v>3.5700000000000069</v>
      </c>
      <c r="H29" s="11">
        <f t="shared" ref="H29:H31" si="9">C29-B29</f>
        <v>-0.98800000000000754</v>
      </c>
      <c r="I29" s="31">
        <f t="shared" ref="I29:I31" si="10">D29-C29</f>
        <v>-1.6999999999999904E-2</v>
      </c>
      <c r="J29" s="11">
        <f t="shared" ref="J29:J31" si="11">E29-D29</f>
        <v>5.1999999999995161E-2</v>
      </c>
      <c r="K29" s="11">
        <f t="shared" ref="K29:K31" si="12">F29-E29</f>
        <v>0.28400000000001402</v>
      </c>
      <c r="L29" s="31">
        <f t="shared" si="4"/>
        <v>0.33600000000000918</v>
      </c>
    </row>
    <row r="30" spans="1:12" x14ac:dyDescent="0.2">
      <c r="A30" s="10" t="str">
        <f>'Ind T2'!A20</f>
        <v>Professional services</v>
      </c>
      <c r="B30" s="11">
        <f>'Ind T2'!B20</f>
        <v>15.939999999999982</v>
      </c>
      <c r="C30" s="11">
        <f>'Ind T2'!C20</f>
        <v>17.101000000000042</v>
      </c>
      <c r="D30" s="11">
        <f>'Ind T2'!D20</f>
        <v>18.437999999999988</v>
      </c>
      <c r="E30" s="11">
        <f>'Ind T2'!E20</f>
        <v>19.187000000000005</v>
      </c>
      <c r="F30" s="11">
        <f>'Ind T2'!F20</f>
        <v>20.218999999999991</v>
      </c>
      <c r="H30" s="11">
        <f t="shared" si="9"/>
        <v>1.16100000000006</v>
      </c>
      <c r="I30" s="31">
        <f t="shared" si="10"/>
        <v>1.3369999999999465</v>
      </c>
      <c r="J30" s="11">
        <f t="shared" si="11"/>
        <v>0.74900000000001654</v>
      </c>
      <c r="K30" s="11">
        <f t="shared" si="12"/>
        <v>1.0319999999999858</v>
      </c>
      <c r="L30" s="31">
        <f t="shared" si="4"/>
        <v>1.7810000000000024</v>
      </c>
    </row>
    <row r="31" spans="1:12" x14ac:dyDescent="0.2">
      <c r="A31" s="10" t="str">
        <f>'Ind T2'!A21</f>
        <v>Support services</v>
      </c>
      <c r="B31" s="11">
        <f>'Ind T2'!B21</f>
        <v>12.885000000000019</v>
      </c>
      <c r="C31" s="11">
        <f>'Ind T2'!C21</f>
        <v>15.368999999999989</v>
      </c>
      <c r="D31" s="11">
        <f>'Ind T2'!D21</f>
        <v>13.634000000000018</v>
      </c>
      <c r="E31" s="11">
        <f>'Ind T2'!E21</f>
        <v>14.31600000000001</v>
      </c>
      <c r="F31" s="11">
        <f>'Ind T2'!F21</f>
        <v>15.26199999999999</v>
      </c>
      <c r="H31" s="11">
        <f t="shared" si="9"/>
        <v>2.4839999999999698</v>
      </c>
      <c r="I31" s="31">
        <f t="shared" si="10"/>
        <v>-1.734999999999971</v>
      </c>
      <c r="J31" s="11">
        <f t="shared" si="11"/>
        <v>0.6819999999999915</v>
      </c>
      <c r="K31" s="11">
        <f t="shared" si="12"/>
        <v>0.94599999999998019</v>
      </c>
      <c r="L31" s="31">
        <f t="shared" si="4"/>
        <v>1.6279999999999717</v>
      </c>
    </row>
    <row r="32" spans="1:12" x14ac:dyDescent="0.2">
      <c r="A32" s="10" t="str">
        <f>'Ind T2'!A25</f>
        <v>Arts and entertainment</v>
      </c>
      <c r="B32" s="11">
        <f>'Ind T2'!B25</f>
        <v>7.0270000000000028</v>
      </c>
      <c r="C32" s="11">
        <f>'Ind T2'!C25</f>
        <v>8.07899999999999</v>
      </c>
      <c r="D32" s="11">
        <f>'Ind T2'!D25</f>
        <v>7.1999999999999948</v>
      </c>
      <c r="E32" s="11">
        <f>'Ind T2'!E25</f>
        <v>6.0780000000000056</v>
      </c>
      <c r="F32" s="11">
        <f>'Ind T2'!F25</f>
        <v>6.3319999999999945</v>
      </c>
      <c r="H32" s="11">
        <f t="shared" ref="H32" si="13">C32-B32</f>
        <v>1.0519999999999872</v>
      </c>
      <c r="I32" s="31">
        <f t="shared" ref="I32:I33" si="14">D32-C32</f>
        <v>-0.87899999999999512</v>
      </c>
      <c r="J32" s="11">
        <f t="shared" ref="J32:J33" si="15">E32-D32</f>
        <v>-1.1219999999999892</v>
      </c>
      <c r="K32" s="11">
        <f t="shared" ref="K32:K33" si="16">F32-E32</f>
        <v>0.2539999999999889</v>
      </c>
      <c r="L32" s="31">
        <f t="shared" si="4"/>
        <v>-0.86800000000000033</v>
      </c>
    </row>
    <row r="33" spans="1:12" x14ac:dyDescent="0.2">
      <c r="A33" s="10" t="str">
        <f>'Ind T2'!A26</f>
        <v>Other services</v>
      </c>
      <c r="B33" s="11">
        <f>'Ind T2'!B26</f>
        <v>8.3679999999999986</v>
      </c>
      <c r="C33" s="11">
        <f>'Ind T2'!C26</f>
        <v>8.2490000000000041</v>
      </c>
      <c r="D33" s="11">
        <f>'Ind T2'!D26</f>
        <v>7.6749999999999963</v>
      </c>
      <c r="E33" s="11">
        <f>'Ind T2'!E26</f>
        <v>7.470999999999993</v>
      </c>
      <c r="F33" s="11">
        <f>'Ind T2'!F26</f>
        <v>7.4710000000000036</v>
      </c>
      <c r="H33" s="11">
        <f>C33-B33</f>
        <v>-0.11899999999999444</v>
      </c>
      <c r="I33" s="31">
        <f t="shared" si="14"/>
        <v>-0.57400000000000784</v>
      </c>
      <c r="J33" s="11">
        <f t="shared" si="15"/>
        <v>-0.20400000000000329</v>
      </c>
      <c r="K33" s="11">
        <f t="shared" si="16"/>
        <v>1.0658141036401503E-14</v>
      </c>
      <c r="L33" s="31">
        <f t="shared" si="4"/>
        <v>-0.20399999999999263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67.418000000000092</v>
      </c>
      <c r="C35" s="31">
        <f>'Ind T1'!C12</f>
        <v>62.635999999999996</v>
      </c>
      <c r="D35" s="31">
        <f>'Ind T1'!D12</f>
        <v>63.810000000000045</v>
      </c>
      <c r="E35" s="31">
        <f>'Ind T1'!E12</f>
        <v>67.847999999999985</v>
      </c>
      <c r="F35" s="31">
        <f>'Ind T1'!F12</f>
        <v>73.443000000000154</v>
      </c>
      <c r="H35" s="31">
        <f t="shared" si="0"/>
        <v>-4.782000000000096</v>
      </c>
      <c r="I35" s="31">
        <f t="shared" si="1"/>
        <v>1.1740000000000492</v>
      </c>
      <c r="J35" s="31">
        <f t="shared" si="2"/>
        <v>4.0379999999999399</v>
      </c>
      <c r="K35" s="31">
        <f t="shared" si="3"/>
        <v>5.5950000000001694</v>
      </c>
      <c r="L35" s="31">
        <f t="shared" si="4"/>
        <v>9.6330000000001093</v>
      </c>
    </row>
    <row r="36" spans="1:12" x14ac:dyDescent="0.2">
      <c r="A36" s="10" t="str">
        <f>'Ind T2'!A22</f>
        <v>Public admin. and defence</v>
      </c>
      <c r="B36" s="32">
        <f>'Ind T2'!B22</f>
        <v>10.52699999999999</v>
      </c>
      <c r="C36" s="32">
        <f>'Ind T2'!C22</f>
        <v>10.377000000000001</v>
      </c>
      <c r="D36" s="32">
        <f>'Ind T2'!D22</f>
        <v>10.752000000000013</v>
      </c>
      <c r="E36" s="32">
        <f>'Ind T2'!E22</f>
        <v>10.54200000000001</v>
      </c>
      <c r="F36" s="32">
        <f>'Ind T2'!F22</f>
        <v>10.735999999999999</v>
      </c>
      <c r="H36" s="11">
        <f t="shared" si="0"/>
        <v>-0.1499999999999897</v>
      </c>
      <c r="I36" s="31">
        <f t="shared" si="1"/>
        <v>0.37500000000001243</v>
      </c>
      <c r="J36" s="11">
        <f t="shared" si="2"/>
        <v>-0.21000000000000263</v>
      </c>
      <c r="K36" s="11">
        <f t="shared" si="3"/>
        <v>0.1939999999999884</v>
      </c>
      <c r="L36" s="31">
        <f t="shared" si="4"/>
        <v>-1.6000000000014225E-2</v>
      </c>
    </row>
    <row r="37" spans="1:12" x14ac:dyDescent="0.2">
      <c r="A37" s="10" t="str">
        <f>'Ind T2'!A23</f>
        <v>Education</v>
      </c>
      <c r="B37" s="32">
        <f>'Ind T2'!B23</f>
        <v>21.326000000000054</v>
      </c>
      <c r="C37" s="32">
        <f>'Ind T2'!C23</f>
        <v>17.727</v>
      </c>
      <c r="D37" s="32">
        <f>'Ind T2'!D23</f>
        <v>18.214999999999989</v>
      </c>
      <c r="E37" s="32">
        <f>'Ind T2'!E23</f>
        <v>19.602</v>
      </c>
      <c r="F37" s="32">
        <f>'Ind T2'!F23</f>
        <v>21.334000000000017</v>
      </c>
      <c r="H37" s="11">
        <f t="shared" si="0"/>
        <v>-3.5990000000000535</v>
      </c>
      <c r="I37" s="31">
        <f t="shared" si="1"/>
        <v>0.48799999999998889</v>
      </c>
      <c r="J37" s="11">
        <f t="shared" si="2"/>
        <v>1.3870000000000111</v>
      </c>
      <c r="K37" s="11">
        <f t="shared" si="3"/>
        <v>1.7320000000000171</v>
      </c>
      <c r="L37" s="31">
        <f t="shared" si="4"/>
        <v>3.1190000000000282</v>
      </c>
    </row>
    <row r="38" spans="1:12" x14ac:dyDescent="0.2">
      <c r="A38" s="10" t="str">
        <f>'Ind T2'!A24</f>
        <v>Health and social work</v>
      </c>
      <c r="B38" s="32">
        <f>'Ind T2'!B24</f>
        <v>35.56500000000004</v>
      </c>
      <c r="C38" s="32">
        <f>'Ind T2'!C24</f>
        <v>34.531999999999996</v>
      </c>
      <c r="D38" s="32">
        <f>'Ind T2'!D24</f>
        <v>34.843000000000039</v>
      </c>
      <c r="E38" s="32">
        <f>'Ind T2'!E24</f>
        <v>37.703999999999972</v>
      </c>
      <c r="F38" s="32">
        <f>'Ind T2'!F24</f>
        <v>41.373000000000133</v>
      </c>
      <c r="H38" s="11">
        <f t="shared" si="0"/>
        <v>-1.0330000000000439</v>
      </c>
      <c r="I38" s="31">
        <f t="shared" si="1"/>
        <v>0.31100000000004258</v>
      </c>
      <c r="J38" s="11">
        <f t="shared" si="2"/>
        <v>2.8609999999999332</v>
      </c>
      <c r="K38" s="11">
        <f t="shared" si="3"/>
        <v>3.6690000000001604</v>
      </c>
      <c r="L38" s="31">
        <f t="shared" si="4"/>
        <v>6.5300000000000935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268.68700000000001</v>
      </c>
      <c r="C40" s="33">
        <f>'Ind T1'!C14</f>
        <v>276.16099999999994</v>
      </c>
      <c r="D40" s="33">
        <f>'Ind T1'!D14</f>
        <v>269.48800000000017</v>
      </c>
      <c r="E40" s="33">
        <f>'Ind T1'!E14</f>
        <v>274.87100000000009</v>
      </c>
      <c r="F40" s="33">
        <f>'Ind T1'!F14</f>
        <v>285.42900000000014</v>
      </c>
      <c r="G40" s="24"/>
      <c r="H40" s="34">
        <f t="shared" si="0"/>
        <v>7.4739999999999327</v>
      </c>
      <c r="I40" s="34">
        <f>D40-C40</f>
        <v>-6.6729999999997744</v>
      </c>
      <c r="J40" s="34">
        <f>E40-D40</f>
        <v>5.3829999999999245</v>
      </c>
      <c r="K40" s="34">
        <f>F40-E40</f>
        <v>10.55800000000005</v>
      </c>
      <c r="L40" s="205">
        <f t="shared" si="4"/>
        <v>15.940999999999974</v>
      </c>
    </row>
    <row r="44" spans="1:12" ht="15.75" x14ac:dyDescent="0.25">
      <c r="A44" s="19" t="str">
        <f>CONCATENATE(A1," (Continued)")</f>
        <v>Industry Table 4  Employment by Industry Group in Sector (SIC 2007), 2015-2035, Cumbria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3.3320010220033724</v>
      </c>
      <c r="C50" s="44">
        <f t="shared" ref="B50:E54" si="17">IF(AND(D$5-C$5 &lt;&gt; 0,C7&lt;&gt;0,D7&lt;&gt;0),(EXP(LN(D7/C7)/(D$5-C$5))-1)*100,0)</f>
        <v>-3.8219178082191996</v>
      </c>
      <c r="D50" s="44">
        <f t="shared" si="17"/>
        <v>-4.5619156220089163E-2</v>
      </c>
      <c r="E50" s="44">
        <f t="shared" si="17"/>
        <v>-9.1741126388367178E-2</v>
      </c>
      <c r="F50" s="44">
        <f>IF(AND(F$5-D$5 &lt;&gt; 0,D7&lt;&gt;0,F7&lt;&gt;0),(EXP(LN(F7/D7)/(F$5-D$5))-1)*100,0)</f>
        <v>-7.6369501491801994E-2</v>
      </c>
      <c r="H50" s="44">
        <f>(B7/B$40)*100</f>
        <v>2.3830702639130323</v>
      </c>
      <c r="I50" s="44">
        <f>(C7/C$40)*100</f>
        <v>2.6433855613211148</v>
      </c>
      <c r="J50" s="44">
        <f>(D7/D$40)*100</f>
        <v>2.6053108116131316</v>
      </c>
      <c r="K50" s="44">
        <f>(E7/E$40)*100</f>
        <v>2.5484681905330091</v>
      </c>
      <c r="L50" s="44">
        <f>(F7/F$40)*100</f>
        <v>2.4317781304632677</v>
      </c>
    </row>
    <row r="51" spans="1:12" x14ac:dyDescent="0.2">
      <c r="A51" t="str">
        <f>A8</f>
        <v>Agriculture</v>
      </c>
      <c r="B51" s="40">
        <f t="shared" si="17"/>
        <v>0.6445549297808828</v>
      </c>
      <c r="C51" s="44">
        <f t="shared" si="17"/>
        <v>-0.58550866064887019</v>
      </c>
      <c r="D51" s="40">
        <f t="shared" si="17"/>
        <v>0.56774963031640535</v>
      </c>
      <c r="E51" s="40">
        <f t="shared" si="17"/>
        <v>0.21498828526709257</v>
      </c>
      <c r="F51" s="44">
        <f t="shared" ref="F51:F83" si="18">IF(AND(F$5-D$5 &lt;&gt; 0,D8&lt;&gt;0,F8&lt;&gt;0),(EXP(LN(F8/D8)/(F$5-D$5))-1)*100,0)</f>
        <v>0.33243769878943397</v>
      </c>
      <c r="H51" s="40">
        <f t="shared" ref="H51:L54" si="19">(B8/B$7)*100</f>
        <v>62.392628455411561</v>
      </c>
      <c r="I51" s="40">
        <f t="shared" si="19"/>
        <v>56.150684931506831</v>
      </c>
      <c r="J51" s="40">
        <f t="shared" si="19"/>
        <v>58.040165218629859</v>
      </c>
      <c r="K51" s="40">
        <f t="shared" si="19"/>
        <v>59.842969307637397</v>
      </c>
      <c r="L51" s="40">
        <f t="shared" si="19"/>
        <v>61.705806079815581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23.56696484491323</v>
      </c>
      <c r="C52" s="44">
        <f t="shared" si="17"/>
        <v>-8.756345177665148</v>
      </c>
      <c r="D52" s="40">
        <f t="shared" si="17"/>
        <v>-4.041070339666442</v>
      </c>
      <c r="E52" s="40">
        <f t="shared" si="17"/>
        <v>-2.941542203411851</v>
      </c>
      <c r="F52" s="44">
        <f t="shared" si="18"/>
        <v>-3.3094443611392244</v>
      </c>
      <c r="H52" s="40">
        <f t="shared" si="19"/>
        <v>5.2787755739496944</v>
      </c>
      <c r="I52" s="40">
        <f t="shared" si="19"/>
        <v>10.794520547945204</v>
      </c>
      <c r="J52" s="40">
        <f t="shared" si="19"/>
        <v>10.240706452072338</v>
      </c>
      <c r="K52" s="40">
        <f t="shared" si="19"/>
        <v>8.3511777301927452</v>
      </c>
      <c r="L52" s="40">
        <f t="shared" si="19"/>
        <v>6.2527013398645801</v>
      </c>
    </row>
    <row r="53" spans="1:12" x14ac:dyDescent="0.2">
      <c r="A53" t="str">
        <f>A10</f>
        <v>Electricity and gas</v>
      </c>
      <c r="B53" s="40">
        <f t="shared" si="17"/>
        <v>2.2898121732908505</v>
      </c>
      <c r="C53" s="44">
        <f t="shared" si="17"/>
        <v>-3.8961038961039529</v>
      </c>
      <c r="D53" s="40">
        <f t="shared" si="17"/>
        <v>-0.51580421462510406</v>
      </c>
      <c r="E53" s="40">
        <f t="shared" si="17"/>
        <v>-0.15516212218057435</v>
      </c>
      <c r="F53" s="44">
        <f t="shared" si="18"/>
        <v>-0.27552118285276705</v>
      </c>
      <c r="H53" s="40">
        <f t="shared" si="19"/>
        <v>9.8859909417460212</v>
      </c>
      <c r="I53" s="40">
        <f t="shared" si="19"/>
        <v>9.4931506849315195</v>
      </c>
      <c r="J53" s="40">
        <f t="shared" si="19"/>
        <v>9.4858282295969314</v>
      </c>
      <c r="K53" s="40">
        <f t="shared" si="19"/>
        <v>9.2648108493932977</v>
      </c>
      <c r="L53" s="40">
        <f t="shared" si="19"/>
        <v>9.2061662584642097</v>
      </c>
    </row>
    <row r="54" spans="1:12" x14ac:dyDescent="0.2">
      <c r="A54" t="str">
        <f>A11</f>
        <v>Water and sewerage</v>
      </c>
      <c r="B54" s="40">
        <f t="shared" si="17"/>
        <v>4.5966847858075255</v>
      </c>
      <c r="C54" s="44">
        <f t="shared" si="17"/>
        <v>-9.2441860465117145</v>
      </c>
      <c r="D54" s="40">
        <f t="shared" si="17"/>
        <v>0.22956497261072961</v>
      </c>
      <c r="E54" s="40">
        <f t="shared" si="17"/>
        <v>3.7933913647414386E-2</v>
      </c>
      <c r="F54" s="44">
        <f t="shared" si="18"/>
        <v>0.10177018938866134</v>
      </c>
      <c r="H54" s="40">
        <f t="shared" si="19"/>
        <v>22.442605028892718</v>
      </c>
      <c r="I54" s="40">
        <f t="shared" si="19"/>
        <v>23.561643835616433</v>
      </c>
      <c r="J54" s="40">
        <f t="shared" si="19"/>
        <v>22.233300099700877</v>
      </c>
      <c r="K54" s="40">
        <f t="shared" si="19"/>
        <v>22.541042112776555</v>
      </c>
      <c r="L54" s="40">
        <f t="shared" si="19"/>
        <v>22.835326321855614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0.40890752590598822</v>
      </c>
      <c r="C56" s="44">
        <f t="shared" si="20"/>
        <v>-6.4570210523793525</v>
      </c>
      <c r="D56" s="44">
        <f t="shared" si="20"/>
        <v>-1.1335322858432528</v>
      </c>
      <c r="E56" s="44">
        <f t="shared" si="20"/>
        <v>-0.80541405991255699</v>
      </c>
      <c r="F56" s="44">
        <f t="shared" si="18"/>
        <v>-0.91490761925288044</v>
      </c>
      <c r="H56" s="44">
        <f>(B13/B$40)*100</f>
        <v>15.28804891937458</v>
      </c>
      <c r="I56" s="44">
        <f>(C13/C$40)*100</f>
        <v>15.119079087923328</v>
      </c>
      <c r="J56" s="44">
        <f>(D13/D$40)*100</f>
        <v>14.493038651071648</v>
      </c>
      <c r="K56" s="44">
        <f>(E13/E$40)*100</f>
        <v>13.421932470140554</v>
      </c>
      <c r="L56" s="44">
        <f>(F13/F$40)*100</f>
        <v>11.921353471441224</v>
      </c>
    </row>
    <row r="57" spans="1:12" x14ac:dyDescent="0.2">
      <c r="A57" t="str">
        <f>A14</f>
        <v>Food drink and tobacco</v>
      </c>
      <c r="B57" s="40">
        <f t="shared" si="20"/>
        <v>-1.5670642872209983</v>
      </c>
      <c r="C57" s="44">
        <f t="shared" si="20"/>
        <v>-1.4013654329861014</v>
      </c>
      <c r="D57" s="40">
        <f t="shared" si="20"/>
        <v>-0.37821455651387836</v>
      </c>
      <c r="E57" s="40">
        <f t="shared" si="20"/>
        <v>-0.86684131668318676</v>
      </c>
      <c r="F57" s="44">
        <f t="shared" si="18"/>
        <v>-0.70423260384242514</v>
      </c>
      <c r="H57" s="40">
        <f t="shared" ref="H57:L59" si="21">(B14/B$13)*100</f>
        <v>14.433868101370621</v>
      </c>
      <c r="I57" s="40">
        <f t="shared" si="21"/>
        <v>13.330778626685508</v>
      </c>
      <c r="J57" s="40">
        <f t="shared" si="21"/>
        <v>14.051258417185105</v>
      </c>
      <c r="K57" s="40">
        <f t="shared" si="21"/>
        <v>14.596264874095347</v>
      </c>
      <c r="L57" s="40">
        <f t="shared" si="21"/>
        <v>14.506127486995615</v>
      </c>
    </row>
    <row r="58" spans="1:12" x14ac:dyDescent="0.2">
      <c r="A58" t="str">
        <f>A15</f>
        <v>Engineering</v>
      </c>
      <c r="B58" s="40">
        <f t="shared" si="20"/>
        <v>-6.2227723275509739</v>
      </c>
      <c r="C58" s="44">
        <f t="shared" si="20"/>
        <v>-8.0595707402537293</v>
      </c>
      <c r="D58" s="40">
        <f t="shared" si="20"/>
        <v>2.2673802234271401</v>
      </c>
      <c r="E58" s="40">
        <f t="shared" si="20"/>
        <v>8.5146243757661111E-3</v>
      </c>
      <c r="F58" s="44">
        <f t="shared" si="18"/>
        <v>0.75587097253591029</v>
      </c>
      <c r="H58" s="40">
        <f t="shared" si="21"/>
        <v>7.186503396061072</v>
      </c>
      <c r="I58" s="40">
        <f t="shared" si="21"/>
        <v>5.4678705721744523</v>
      </c>
      <c r="J58" s="40">
        <f t="shared" si="21"/>
        <v>5.3741966868935247</v>
      </c>
      <c r="K58" s="40">
        <f t="shared" si="21"/>
        <v>6.3643509608868651</v>
      </c>
      <c r="L58" s="40">
        <f t="shared" si="21"/>
        <v>6.9062803068151855</v>
      </c>
    </row>
    <row r="59" spans="1:12" x14ac:dyDescent="0.2">
      <c r="A59" t="str">
        <f>A16</f>
        <v>Rest of manufacturing</v>
      </c>
      <c r="B59" s="40">
        <f t="shared" si="20"/>
        <v>1.3006553935760667</v>
      </c>
      <c r="C59" s="44">
        <f t="shared" si="20"/>
        <v>-7.179093912222589</v>
      </c>
      <c r="D59" s="40">
        <f t="shared" si="20"/>
        <v>-1.513170832605526</v>
      </c>
      <c r="E59" s="40">
        <f t="shared" si="20"/>
        <v>-0.86226041631083383</v>
      </c>
      <c r="F59" s="44">
        <f t="shared" si="18"/>
        <v>-1.0797071496816857</v>
      </c>
      <c r="H59" s="40">
        <f t="shared" si="21"/>
        <v>78.379628502568295</v>
      </c>
      <c r="I59" s="40">
        <f t="shared" si="21"/>
        <v>81.201350801140038</v>
      </c>
      <c r="J59" s="40">
        <f t="shared" si="21"/>
        <v>80.574544895921377</v>
      </c>
      <c r="K59" s="40">
        <f t="shared" si="21"/>
        <v>79.039384165017793</v>
      </c>
      <c r="L59" s="40">
        <f t="shared" si="21"/>
        <v>78.5875922061892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2.4273929350741907</v>
      </c>
      <c r="C61" s="44">
        <f>IF(AND(D$5-C$5 &lt;&gt; 0,C18&lt;&gt;0,D18&lt;&gt;0),(EXP(LN(D18/C18)/(D$5-C$5))-1)*100,0)</f>
        <v>-2.986173177014384</v>
      </c>
      <c r="D61" s="44">
        <f>IF(AND(E$5-D$5 &lt;&gt; 0,D18&lt;&gt;0,E18&lt;&gt;0),(EXP(LN(E18/D18)/(E$5-D$5))-1)*100,0)</f>
        <v>-0.20568916265375492</v>
      </c>
      <c r="E61" s="44">
        <f>IF(AND(F$5-E$5 &lt;&gt; 0,E18&lt;&gt;0,F18&lt;&gt;0),(EXP(LN(F18/E18)/(F$5-E$5))-1)*100,0)</f>
        <v>0.12522279763320654</v>
      </c>
      <c r="F61" s="44">
        <f t="shared" si="18"/>
        <v>1.4797069732397361E-2</v>
      </c>
      <c r="H61" s="44">
        <f>(B18/B$40)*100</f>
        <v>6.4316472326536029</v>
      </c>
      <c r="I61" s="44">
        <f>(C18/C$40)*100</f>
        <v>6.887648871491618</v>
      </c>
      <c r="J61" s="44">
        <f>(D18/D$40)*100</f>
        <v>6.8474291990738161</v>
      </c>
      <c r="K61" s="44">
        <f>(E18/E$40)*100</f>
        <v>6.6445714535182123</v>
      </c>
      <c r="L61" s="44">
        <f>(F18/F$40)*100</f>
        <v>6.479369650596106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1.4963758880108147</v>
      </c>
      <c r="C63" s="44">
        <f t="shared" si="22"/>
        <v>-1.9465957692751279</v>
      </c>
      <c r="D63" s="44">
        <f t="shared" si="22"/>
        <v>0.78840367081545182</v>
      </c>
      <c r="E63" s="44">
        <f t="shared" si="22"/>
        <v>0.54750348023600015</v>
      </c>
      <c r="F63" s="44">
        <f t="shared" si="18"/>
        <v>0.62773949909762372</v>
      </c>
      <c r="H63" s="44">
        <f>(B20/B$40)*100</f>
        <v>30.340135548054047</v>
      </c>
      <c r="I63" s="44">
        <f>(C20/C$40)*100</f>
        <v>31.325929439710908</v>
      </c>
      <c r="J63" s="44">
        <f>(D20/D$40)*100</f>
        <v>31.476726236418713</v>
      </c>
      <c r="K63" s="44">
        <f>(E20/E$40)*100</f>
        <v>32.096146919827852</v>
      </c>
      <c r="L63" s="44">
        <f>(F20/F$40)*100</f>
        <v>32.643494529287487</v>
      </c>
    </row>
    <row r="64" spans="1:12" x14ac:dyDescent="0.2">
      <c r="A64" t="str">
        <f>A21</f>
        <v>Wholesale and retail trade</v>
      </c>
      <c r="B64" s="40">
        <f t="shared" si="22"/>
        <v>2.1526346036691901</v>
      </c>
      <c r="C64" s="44">
        <f t="shared" si="22"/>
        <v>-2.9164010563699883</v>
      </c>
      <c r="D64" s="40">
        <f t="shared" si="22"/>
        <v>0.17992031700753142</v>
      </c>
      <c r="E64" s="40">
        <f t="shared" si="22"/>
        <v>0.14064228623777986</v>
      </c>
      <c r="F64" s="44">
        <f t="shared" si="18"/>
        <v>0.15373325175953578</v>
      </c>
      <c r="H64" s="40">
        <f t="shared" ref="H64:L66" si="23">(B21/B$20)*100</f>
        <v>49.481108930323877</v>
      </c>
      <c r="I64" s="40">
        <f t="shared" si="23"/>
        <v>50.773321003352237</v>
      </c>
      <c r="J64" s="40">
        <f t="shared" si="23"/>
        <v>50.27114328154105</v>
      </c>
      <c r="K64" s="40">
        <f t="shared" si="23"/>
        <v>48.77186221280175</v>
      </c>
      <c r="L64" s="40">
        <f t="shared" si="23"/>
        <v>46.83388069633159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2.4767520839400925</v>
      </c>
      <c r="C65" s="44">
        <f t="shared" si="22"/>
        <v>-1.4101559717968781</v>
      </c>
      <c r="D65" s="40">
        <f t="shared" si="22"/>
        <v>0.94839308692213908</v>
      </c>
      <c r="E65" s="40">
        <f t="shared" si="22"/>
        <v>0.13356589534896379</v>
      </c>
      <c r="F65" s="44">
        <f t="shared" si="18"/>
        <v>0.40444154102854402</v>
      </c>
      <c r="H65" s="40">
        <f t="shared" si="23"/>
        <v>15.618253189401369</v>
      </c>
      <c r="I65" s="40">
        <f t="shared" si="23"/>
        <v>16.230493584556697</v>
      </c>
      <c r="J65" s="40">
        <f t="shared" si="23"/>
        <v>16.319288897272042</v>
      </c>
      <c r="K65" s="40">
        <f t="shared" si="23"/>
        <v>16.449225258719348</v>
      </c>
      <c r="L65" s="40">
        <f t="shared" si="23"/>
        <v>15.784446304763152</v>
      </c>
    </row>
    <row r="66" spans="1:12" x14ac:dyDescent="0.2">
      <c r="A66" t="str">
        <f>A23</f>
        <v>Accommodation and food</v>
      </c>
      <c r="B66" s="40">
        <f t="shared" si="22"/>
        <v>8.2496011174448824E-2</v>
      </c>
      <c r="C66" s="44">
        <f t="shared" si="22"/>
        <v>-0.71816430197919612</v>
      </c>
      <c r="D66" s="40">
        <f t="shared" si="22"/>
        <v>1.6013772023515394</v>
      </c>
      <c r="E66" s="40">
        <f t="shared" si="22"/>
        <v>1.2757727117567397</v>
      </c>
      <c r="F66" s="44">
        <f t="shared" si="18"/>
        <v>1.3841914350736895</v>
      </c>
      <c r="H66" s="40">
        <f t="shared" si="23"/>
        <v>34.900637880274758</v>
      </c>
      <c r="I66" s="40">
        <f t="shared" si="23"/>
        <v>32.996185412091066</v>
      </c>
      <c r="J66" s="40">
        <f t="shared" si="23"/>
        <v>33.409567821186883</v>
      </c>
      <c r="K66" s="40">
        <f t="shared" si="23"/>
        <v>34.778912528478912</v>
      </c>
      <c r="L66" s="40">
        <f t="shared" si="23"/>
        <v>37.381672998905252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1.7506972601500248</v>
      </c>
      <c r="C68" s="44">
        <f t="shared" si="24"/>
        <v>-4.4451230891909166</v>
      </c>
      <c r="D68" s="44">
        <f t="shared" si="24"/>
        <v>0.11231644079685577</v>
      </c>
      <c r="E68" s="44">
        <f t="shared" si="24"/>
        <v>0.46881534679608095</v>
      </c>
      <c r="F68" s="44">
        <f t="shared" si="18"/>
        <v>0.3498415465911231</v>
      </c>
      <c r="H68" s="44">
        <f>(B25/B$40)*100</f>
        <v>20.465448644705553</v>
      </c>
      <c r="I68" s="44">
        <f>(C25/C$40)*100</f>
        <v>21.342984708195594</v>
      </c>
      <c r="J68" s="44">
        <f>(D25/D$40)*100</f>
        <v>20.899260820518897</v>
      </c>
      <c r="K68" s="44">
        <f>(E25/E$40)*100</f>
        <v>20.605302123541584</v>
      </c>
      <c r="L68" s="44">
        <f>(F25/F$40)*100</f>
        <v>20.793262072179054</v>
      </c>
    </row>
    <row r="69" spans="1:12" x14ac:dyDescent="0.2">
      <c r="A69" t="str">
        <f>A26</f>
        <v>Media</v>
      </c>
      <c r="B69" s="40">
        <f t="shared" si="24"/>
        <v>7.4175425265541106</v>
      </c>
      <c r="C69" s="44">
        <f t="shared" si="24"/>
        <v>-17.638412542871084</v>
      </c>
      <c r="D69" s="40">
        <f t="shared" si="24"/>
        <v>-0.16712520319520641</v>
      </c>
      <c r="E69" s="40">
        <f t="shared" si="24"/>
        <v>0.26672181090254821</v>
      </c>
      <c r="F69" s="44">
        <f t="shared" si="18"/>
        <v>0.1218970560951993</v>
      </c>
      <c r="H69" s="40">
        <f t="shared" ref="H69:L71" si="25">(B26/B$25)*100</f>
        <v>2.787880992216484</v>
      </c>
      <c r="I69" s="40">
        <f t="shared" si="25"/>
        <v>3.46278481871702</v>
      </c>
      <c r="J69" s="40">
        <f t="shared" si="25"/>
        <v>2.9846771186591159</v>
      </c>
      <c r="K69" s="40">
        <f t="shared" si="25"/>
        <v>2.9432536459620771</v>
      </c>
      <c r="L69" s="40">
        <f t="shared" si="25"/>
        <v>2.8845829823083404</v>
      </c>
    </row>
    <row r="70" spans="1:12" x14ac:dyDescent="0.2">
      <c r="A70" t="str">
        <f>A27</f>
        <v>Information technology</v>
      </c>
      <c r="B70" s="40">
        <f t="shared" si="24"/>
        <v>-5.5442791077312537</v>
      </c>
      <c r="C70" s="44">
        <f t="shared" si="24"/>
        <v>-15.175879396984849</v>
      </c>
      <c r="D70" s="40">
        <f t="shared" si="24"/>
        <v>1.8937292622033475</v>
      </c>
      <c r="E70" s="40">
        <f t="shared" si="24"/>
        <v>1.0346193617696953</v>
      </c>
      <c r="F70" s="44">
        <f t="shared" si="18"/>
        <v>1.3201814615379615</v>
      </c>
      <c r="H70" s="40">
        <f t="shared" si="25"/>
        <v>4.5464464974176293</v>
      </c>
      <c r="I70" s="40">
        <f t="shared" si="25"/>
        <v>3.3762576135457496</v>
      </c>
      <c r="J70" s="40">
        <f t="shared" si="25"/>
        <v>2.997105875250798</v>
      </c>
      <c r="K70" s="40">
        <f t="shared" si="25"/>
        <v>3.2734206716338878</v>
      </c>
      <c r="L70" s="40">
        <f t="shared" si="25"/>
        <v>3.4625105307497837</v>
      </c>
    </row>
    <row r="71" spans="1:12" x14ac:dyDescent="0.2">
      <c r="A71" t="str">
        <f>A28</f>
        <v>Finance and insurance</v>
      </c>
      <c r="B71" s="40">
        <f t="shared" si="24"/>
        <v>3.4709220523284623</v>
      </c>
      <c r="C71" s="44">
        <f t="shared" si="24"/>
        <v>-3.1457532331352622</v>
      </c>
      <c r="D71" s="40">
        <f t="shared" si="24"/>
        <v>5.7674322836076541E-2</v>
      </c>
      <c r="E71" s="40">
        <f t="shared" si="24"/>
        <v>-0.18139437152765447</v>
      </c>
      <c r="F71" s="44">
        <f t="shared" si="18"/>
        <v>-0.10176834189391526</v>
      </c>
      <c r="H71" s="40">
        <f t="shared" si="25"/>
        <v>4.5391721830217548</v>
      </c>
      <c r="I71" s="40">
        <f t="shared" si="25"/>
        <v>4.8540065489218023</v>
      </c>
      <c r="J71" s="40">
        <f t="shared" si="25"/>
        <v>4.9200120736492616</v>
      </c>
      <c r="K71" s="40">
        <f t="shared" si="25"/>
        <v>4.9065998093153071</v>
      </c>
      <c r="L71" s="40">
        <f t="shared" si="25"/>
        <v>4.598146588037066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-6.4188477622205369</v>
      </c>
      <c r="C72" s="44">
        <f t="shared" si="27"/>
        <v>-0.52291602583820485</v>
      </c>
      <c r="D72" s="40">
        <f t="shared" si="27"/>
        <v>0.31953459608540236</v>
      </c>
      <c r="E72" s="40">
        <f t="shared" si="27"/>
        <v>0.83239103036738538</v>
      </c>
      <c r="F72" s="44">
        <f t="shared" si="18"/>
        <v>0.66114823003387002</v>
      </c>
      <c r="H72" s="40">
        <f t="shared" ref="H72:L72" si="28">(B29/B$25)*100</f>
        <v>7.7089546810213214</v>
      </c>
      <c r="I72" s="40">
        <f t="shared" si="28"/>
        <v>5.51568517670212</v>
      </c>
      <c r="J72" s="40">
        <f t="shared" si="28"/>
        <v>5.7420855453560797</v>
      </c>
      <c r="K72" s="40">
        <f t="shared" si="28"/>
        <v>5.8017585366714792</v>
      </c>
      <c r="L72" s="40">
        <f t="shared" si="28"/>
        <v>6.0151642796967284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1.7731689408473805</v>
      </c>
      <c r="C73" s="44">
        <f t="shared" si="29"/>
        <v>7.8182562423246837</v>
      </c>
      <c r="D73" s="40">
        <f t="shared" si="29"/>
        <v>0.79956385453767709</v>
      </c>
      <c r="E73" s="40">
        <f t="shared" si="29"/>
        <v>0.52527264484509839</v>
      </c>
      <c r="F73" s="44">
        <f t="shared" si="18"/>
        <v>0.61662001552689194</v>
      </c>
      <c r="H73" s="40">
        <f t="shared" ref="H73:L73" si="30">(B30/B$25)*100</f>
        <v>28.988142867534695</v>
      </c>
      <c r="I73" s="40">
        <f t="shared" si="30"/>
        <v>29.013759522234157</v>
      </c>
      <c r="J73" s="40">
        <f t="shared" si="30"/>
        <v>32.737344862484662</v>
      </c>
      <c r="K73" s="40">
        <f t="shared" si="30"/>
        <v>33.876549313181968</v>
      </c>
      <c r="L73" s="40">
        <f t="shared" si="30"/>
        <v>34.067396798652062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4.5057766023341994</v>
      </c>
      <c r="C74" s="44">
        <f t="shared" si="31"/>
        <v>-11.288958292666873</v>
      </c>
      <c r="D74" s="40">
        <f t="shared" si="31"/>
        <v>0.981002993875979</v>
      </c>
      <c r="E74" s="40">
        <f t="shared" si="31"/>
        <v>0.64193448366929307</v>
      </c>
      <c r="F74" s="44">
        <f t="shared" si="18"/>
        <v>0.75483063061223543</v>
      </c>
      <c r="H74" s="40">
        <f>(B31/B$25)*100</f>
        <v>23.432385247690434</v>
      </c>
      <c r="I74" s="40">
        <f t="shared" ref="I74:L74" si="32">(C31/C$25)*100</f>
        <v>26.075227770142995</v>
      </c>
      <c r="J74" s="40">
        <f t="shared" si="32"/>
        <v>24.20766676728044</v>
      </c>
      <c r="K74" s="40">
        <f t="shared" si="32"/>
        <v>25.27631625410503</v>
      </c>
      <c r="L74" s="40">
        <f t="shared" si="32"/>
        <v>25.715248525695024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3.5492395024304457</v>
      </c>
      <c r="C75" s="44">
        <f t="shared" si="33"/>
        <v>-10.880059413293674</v>
      </c>
      <c r="D75" s="40">
        <f t="shared" si="33"/>
        <v>-3.3313530605974195</v>
      </c>
      <c r="E75" s="40">
        <f t="shared" si="33"/>
        <v>0.41024368022011259</v>
      </c>
      <c r="F75" s="44">
        <f t="shared" si="18"/>
        <v>-0.85277562355036141</v>
      </c>
      <c r="H75" s="40">
        <f t="shared" ref="H75:L75" si="34">(B32/B$25)*100</f>
        <v>12.779151814941445</v>
      </c>
      <c r="I75" s="40">
        <f t="shared" si="34"/>
        <v>13.706927266249277</v>
      </c>
      <c r="J75" s="40">
        <f t="shared" si="34"/>
        <v>12.783863922870678</v>
      </c>
      <c r="K75" s="40">
        <f t="shared" si="34"/>
        <v>10.731311133867729</v>
      </c>
      <c r="L75" s="40">
        <f t="shared" si="34"/>
        <v>10.668913226621731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-0.3574328436521057</v>
      </c>
      <c r="C76" s="44">
        <f t="shared" si="35"/>
        <v>-6.9584192023276481</v>
      </c>
      <c r="D76" s="40">
        <f t="shared" si="35"/>
        <v>-0.5373398266029894</v>
      </c>
      <c r="E76" s="40">
        <f t="shared" si="35"/>
        <v>2.2204460492503131E-14</v>
      </c>
      <c r="F76" s="44">
        <f t="shared" si="18"/>
        <v>-0.17943505233909418</v>
      </c>
      <c r="H76" s="40">
        <f t="shared" ref="H76:L76" si="36">(B33/B$25)*100</f>
        <v>15.217865716156245</v>
      </c>
      <c r="I76" s="40">
        <f t="shared" si="36"/>
        <v>13.99535128348688</v>
      </c>
      <c r="J76" s="40">
        <f t="shared" si="36"/>
        <v>13.627243834448954</v>
      </c>
      <c r="K76" s="40">
        <f t="shared" si="36"/>
        <v>13.19079063526253</v>
      </c>
      <c r="L76" s="40">
        <f t="shared" si="36"/>
        <v>12.588037068239268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-1.8224844738959134</v>
      </c>
      <c r="C78" s="44">
        <f t="shared" ref="C78:C83" si="38">IF(AND(D$5-C$5 &lt;&gt; 0,C35&lt;&gt;0,D35&lt;&gt;0),(EXP(LN(D35/C35)/(D$5-C$5))-1)*100,0)</f>
        <v>1.8743214764672889</v>
      </c>
      <c r="D78" s="44">
        <f t="shared" si="37"/>
        <v>1.234760818466718</v>
      </c>
      <c r="E78" s="44">
        <f t="shared" si="37"/>
        <v>0.79554463363411543</v>
      </c>
      <c r="F78" s="44">
        <f t="shared" si="18"/>
        <v>0.94173788824409854</v>
      </c>
      <c r="H78" s="44">
        <f>(B35/B$40)*100</f>
        <v>25.091649391299203</v>
      </c>
      <c r="I78" s="44">
        <f>(C35/C$40)*100</f>
        <v>22.680972331357435</v>
      </c>
      <c r="J78" s="44">
        <f>(D35/D$40)*100</f>
        <v>23.678234281303808</v>
      </c>
      <c r="K78" s="44">
        <f>(E35/E$40)*100</f>
        <v>24.683578842438802</v>
      </c>
      <c r="L78" s="44">
        <f>(F35/F$40)*100</f>
        <v>25.730742146032853</v>
      </c>
    </row>
    <row r="79" spans="1:12" x14ac:dyDescent="0.2">
      <c r="A79" t="str">
        <f>A36</f>
        <v>Public admin. and defence</v>
      </c>
      <c r="B79" s="40">
        <f t="shared" si="37"/>
        <v>-0.35814628691257511</v>
      </c>
      <c r="C79" s="44">
        <f t="shared" si="38"/>
        <v>3.6137612026598376</v>
      </c>
      <c r="D79" s="40">
        <f t="shared" si="37"/>
        <v>-0.39371301691675242</v>
      </c>
      <c r="E79" s="40">
        <f t="shared" si="37"/>
        <v>0.18251938218691866</v>
      </c>
      <c r="F79" s="44">
        <f t="shared" si="18"/>
        <v>-9.9275308644952709E-3</v>
      </c>
      <c r="H79" s="40">
        <f>(B36/B$35)*100</f>
        <v>15.614524311014828</v>
      </c>
      <c r="I79" s="40">
        <f t="shared" ref="I79:L81" si="39">(C36/C$35)*100</f>
        <v>16.567149881857084</v>
      </c>
      <c r="J79" s="40">
        <f t="shared" si="39"/>
        <v>16.850023507287268</v>
      </c>
      <c r="K79" s="40">
        <f t="shared" si="39"/>
        <v>15.537672444287248</v>
      </c>
      <c r="L79" s="40">
        <f t="shared" si="39"/>
        <v>14.618139237231562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-4.5158118329706953</v>
      </c>
      <c r="C80" s="44">
        <f t="shared" si="38"/>
        <v>2.7528628645568265</v>
      </c>
      <c r="D80" s="40">
        <f t="shared" si="40"/>
        <v>1.4785473784177938</v>
      </c>
      <c r="E80" s="40">
        <f t="shared" si="40"/>
        <v>0.85029910374361251</v>
      </c>
      <c r="F80" s="44">
        <f t="shared" si="18"/>
        <v>1.0592818405993354</v>
      </c>
      <c r="H80" s="40">
        <f>(B37/B$35)*100</f>
        <v>31.632501705775944</v>
      </c>
      <c r="I80" s="40">
        <f t="shared" si="39"/>
        <v>28.301615684271031</v>
      </c>
      <c r="J80" s="40">
        <f t="shared" si="39"/>
        <v>28.545682494906714</v>
      </c>
      <c r="K80" s="40">
        <f t="shared" si="39"/>
        <v>28.891050583657595</v>
      </c>
      <c r="L80" s="40">
        <f t="shared" si="39"/>
        <v>29.04837765341826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-0.73418107168835567</v>
      </c>
      <c r="C81" s="44">
        <f t="shared" si="38"/>
        <v>0.90061392331761692</v>
      </c>
      <c r="D81" s="40">
        <f t="shared" si="40"/>
        <v>1.5907992694882189</v>
      </c>
      <c r="E81" s="40">
        <f t="shared" si="40"/>
        <v>0.93294812672497507</v>
      </c>
      <c r="F81" s="44">
        <f t="shared" si="18"/>
        <v>1.1517571497444257</v>
      </c>
      <c r="H81" s="40">
        <f>(B38/B$35)*100</f>
        <v>52.752973983209216</v>
      </c>
      <c r="I81" s="40">
        <f t="shared" si="39"/>
        <v>55.131234433871889</v>
      </c>
      <c r="J81" s="40">
        <f t="shared" si="39"/>
        <v>54.60429399780601</v>
      </c>
      <c r="K81" s="40">
        <f t="shared" si="39"/>
        <v>55.571276972055152</v>
      </c>
      <c r="L81" s="40">
        <f t="shared" si="39"/>
        <v>56.333483109350169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0.68828022604123795</v>
      </c>
      <c r="C83" s="206">
        <f t="shared" si="38"/>
        <v>-2.4163440891363241</v>
      </c>
      <c r="D83" s="43">
        <f>IF(AND(E$5-D$5 &lt;&gt; 0,D40&lt;&gt;0,E40&lt;&gt;0),(EXP(LN(E40/D40)/(E$5-D$5))-1)*100,0)</f>
        <v>0.39634405872064349</v>
      </c>
      <c r="E83" s="43">
        <f>IF(AND(F$5-E$5 &lt;&gt; 0,E40&lt;&gt;0,F40&lt;&gt;0),(EXP(LN(F40/E40)/(F$5-E$5))-1)*100,0)</f>
        <v>0.37762536419247983</v>
      </c>
      <c r="F83" s="206">
        <f t="shared" si="18"/>
        <v>0.38386454121834834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1.8598645294805261</v>
      </c>
      <c r="C89" s="44">
        <f>IF(AND(F$5-D$5 &lt;&gt; 0,D7&lt;&gt;0,F7&lt;&gt;0),(EXP(LN(F7/D7)/(F$5-D$5))-1)*100,0)</f>
        <v>-7.6369501491801994E-2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0.39733062291469334</v>
      </c>
      <c r="C90" s="44">
        <f t="shared" ref="C90:C122" si="43">IF(AND(F$5-D$5 &lt;&gt; 0,D8&lt;&gt;0,F8&lt;&gt;0),(EXP(LN(F8/D8)/(F$5-D$5))-1)*100,0)</f>
        <v>0.33243769878943397</v>
      </c>
    </row>
    <row r="91" spans="1:12" x14ac:dyDescent="0.2">
      <c r="A91" s="30" t="str">
        <f t="shared" si="41"/>
        <v>Mining and quarrying</v>
      </c>
      <c r="B91" s="44">
        <f t="shared" si="42"/>
        <v>16.295373551381598</v>
      </c>
      <c r="C91" s="44">
        <f t="shared" si="43"/>
        <v>-3.3094443611392244</v>
      </c>
    </row>
    <row r="92" spans="1:12" x14ac:dyDescent="0.2">
      <c r="A92" s="30" t="str">
        <f t="shared" si="41"/>
        <v>Electricity and gas</v>
      </c>
      <c r="B92" s="44">
        <f t="shared" si="42"/>
        <v>1.021567703907067</v>
      </c>
      <c r="C92" s="44">
        <f t="shared" si="43"/>
        <v>-0.27552118285276705</v>
      </c>
    </row>
    <row r="93" spans="1:12" x14ac:dyDescent="0.2">
      <c r="A93" s="30" t="str">
        <f t="shared" si="41"/>
        <v>Water and sewerage</v>
      </c>
      <c r="B93" s="44">
        <f t="shared" si="42"/>
        <v>1.6691580323590749</v>
      </c>
      <c r="C93" s="44">
        <f t="shared" si="43"/>
        <v>0.10177018938866134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-1.0034561743126336</v>
      </c>
      <c r="C95" s="44">
        <f t="shared" si="43"/>
        <v>-0.91490761925288044</v>
      </c>
    </row>
    <row r="96" spans="1:12" x14ac:dyDescent="0.2">
      <c r="A96" s="30" t="str">
        <f t="shared" si="41"/>
        <v>Food drink and tobacco</v>
      </c>
      <c r="B96" s="44">
        <f t="shared" si="42"/>
        <v>-1.5339468084342833</v>
      </c>
      <c r="C96" s="44">
        <f t="shared" si="43"/>
        <v>-0.70423260384242514</v>
      </c>
    </row>
    <row r="97" spans="1:3" x14ac:dyDescent="0.2">
      <c r="A97" s="30" t="str">
        <f t="shared" si="41"/>
        <v>Engineering</v>
      </c>
      <c r="B97" s="44">
        <f t="shared" si="42"/>
        <v>-6.5930444696717494</v>
      </c>
      <c r="C97" s="44">
        <f t="shared" si="43"/>
        <v>0.75587097253591029</v>
      </c>
    </row>
    <row r="98" spans="1:3" x14ac:dyDescent="0.2">
      <c r="A98" s="30" t="str">
        <f t="shared" si="41"/>
        <v>Rest of manufacturing</v>
      </c>
      <c r="B98" s="44">
        <f t="shared" si="42"/>
        <v>-0.45511141813792122</v>
      </c>
      <c r="C98" s="44">
        <f t="shared" si="43"/>
        <v>-1.0797071496816857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1.321036125818531</v>
      </c>
      <c r="C100" s="44">
        <f t="shared" si="43"/>
        <v>1.4797069732397361E-2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0.79824332164932787</v>
      </c>
      <c r="C102" s="44">
        <f t="shared" si="43"/>
        <v>0.62773949909762372</v>
      </c>
    </row>
    <row r="103" spans="1:3" x14ac:dyDescent="0.2">
      <c r="A103" s="30" t="str">
        <f t="shared" si="41"/>
        <v>Wholesale and retail trade</v>
      </c>
      <c r="B103" s="44">
        <f t="shared" si="42"/>
        <v>1.1180837924501752</v>
      </c>
      <c r="C103" s="44">
        <f t="shared" si="43"/>
        <v>0.15373325175953578</v>
      </c>
    </row>
    <row r="104" spans="1:3" x14ac:dyDescent="0.2">
      <c r="A104" s="30" t="str">
        <f t="shared" si="41"/>
        <v>Transport and storage</v>
      </c>
      <c r="B104" s="44">
        <f t="shared" si="42"/>
        <v>1.6873003943432829</v>
      </c>
      <c r="C104" s="44">
        <f t="shared" si="43"/>
        <v>0.40444154102854402</v>
      </c>
    </row>
    <row r="105" spans="1:3" x14ac:dyDescent="0.2">
      <c r="A105" s="30" t="str">
        <f t="shared" si="41"/>
        <v>Accommodation and food</v>
      </c>
      <c r="B105" s="44">
        <f t="shared" si="42"/>
        <v>-7.8150947766364443E-2</v>
      </c>
      <c r="C105" s="44">
        <f t="shared" si="43"/>
        <v>1.3841914350736895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0.48019903310758671</v>
      </c>
      <c r="C107" s="44">
        <f t="shared" si="43"/>
        <v>0.3498415465911231</v>
      </c>
    </row>
    <row r="108" spans="1:3" x14ac:dyDescent="0.2">
      <c r="A108" s="30" t="str">
        <f t="shared" si="41"/>
        <v>Media</v>
      </c>
      <c r="B108" s="44">
        <f t="shared" si="42"/>
        <v>1.8603377111756636</v>
      </c>
      <c r="C108" s="44">
        <f t="shared" si="43"/>
        <v>0.1218970560951993</v>
      </c>
    </row>
    <row r="109" spans="1:3" x14ac:dyDescent="0.2">
      <c r="A109" s="30" t="str">
        <f t="shared" si="41"/>
        <v>Information technology</v>
      </c>
      <c r="B109" s="44">
        <f t="shared" si="42"/>
        <v>-7.5543486518955261</v>
      </c>
      <c r="C109" s="44">
        <f t="shared" si="43"/>
        <v>1.3201814615379615</v>
      </c>
    </row>
    <row r="110" spans="1:3" x14ac:dyDescent="0.2">
      <c r="A110" s="30" t="str">
        <f t="shared" si="41"/>
        <v>Finance and insurance</v>
      </c>
      <c r="B110" s="44">
        <f t="shared" si="42"/>
        <v>2.1123777096158758</v>
      </c>
      <c r="C110" s="44">
        <f t="shared" si="43"/>
        <v>-0.10176834189391526</v>
      </c>
    </row>
    <row r="111" spans="1:3" x14ac:dyDescent="0.2">
      <c r="A111" s="30" t="str">
        <f t="shared" si="41"/>
        <v>Real estate</v>
      </c>
      <c r="B111" s="44">
        <f t="shared" si="42"/>
        <v>-5.2683024366861009</v>
      </c>
      <c r="C111" s="44">
        <f t="shared" si="43"/>
        <v>0.66114823003387002</v>
      </c>
    </row>
    <row r="112" spans="1:3" x14ac:dyDescent="0.2">
      <c r="A112" s="30" t="str">
        <f t="shared" si="41"/>
        <v>Professional services</v>
      </c>
      <c r="B112" s="44">
        <f t="shared" si="42"/>
        <v>2.9544442741768151</v>
      </c>
      <c r="C112" s="44">
        <f t="shared" si="43"/>
        <v>0.61662001552689194</v>
      </c>
    </row>
    <row r="113" spans="1:3" x14ac:dyDescent="0.2">
      <c r="A113" s="30" t="str">
        <f t="shared" si="41"/>
        <v>Support services</v>
      </c>
      <c r="B113" s="44">
        <f t="shared" si="42"/>
        <v>1.1364658360578206</v>
      </c>
      <c r="C113" s="44">
        <f t="shared" si="43"/>
        <v>0.75483063061223543</v>
      </c>
    </row>
    <row r="114" spans="1:3" x14ac:dyDescent="0.2">
      <c r="A114" s="30" t="str">
        <f t="shared" si="41"/>
        <v>Arts and entertainment</v>
      </c>
      <c r="B114" s="44">
        <f t="shared" si="42"/>
        <v>0.48760803380774043</v>
      </c>
      <c r="C114" s="44">
        <f t="shared" si="43"/>
        <v>-0.85277562355036141</v>
      </c>
    </row>
    <row r="115" spans="1:3" x14ac:dyDescent="0.2">
      <c r="A115" s="30" t="str">
        <f t="shared" si="41"/>
        <v>Other services</v>
      </c>
      <c r="B115" s="44">
        <f t="shared" si="42"/>
        <v>-1.7140720074737548</v>
      </c>
      <c r="C115" s="44">
        <f t="shared" si="43"/>
        <v>-0.17943505233909418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-1.094014191099657</v>
      </c>
      <c r="C117" s="44">
        <f t="shared" si="43"/>
        <v>0.94173788824409854</v>
      </c>
    </row>
    <row r="118" spans="1:3" x14ac:dyDescent="0.2">
      <c r="A118" s="30" t="str">
        <f t="shared" si="41"/>
        <v>Public admin. and defence</v>
      </c>
      <c r="B118" s="44">
        <f t="shared" si="42"/>
        <v>0.4238637422490088</v>
      </c>
      <c r="C118" s="44">
        <f t="shared" si="43"/>
        <v>-9.9275308644952709E-3</v>
      </c>
    </row>
    <row r="119" spans="1:3" x14ac:dyDescent="0.2">
      <c r="A119" s="30" t="str">
        <f t="shared" si="41"/>
        <v>Education</v>
      </c>
      <c r="B119" s="44">
        <f t="shared" si="42"/>
        <v>-3.1044227964337701</v>
      </c>
      <c r="C119" s="44">
        <f t="shared" si="43"/>
        <v>1.0592818405993354</v>
      </c>
    </row>
    <row r="120" spans="1:3" x14ac:dyDescent="0.2">
      <c r="A120" s="30" t="str">
        <f t="shared" si="41"/>
        <v>Health and social work</v>
      </c>
      <c r="B120" s="44">
        <f t="shared" si="42"/>
        <v>-0.40935488901810979</v>
      </c>
      <c r="C120" s="44">
        <f t="shared" si="43"/>
        <v>1.1517571497444257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5.9552307332566556E-2</v>
      </c>
      <c r="C122" s="206">
        <f t="shared" si="43"/>
        <v>0.38386454121834834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Cumbria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100.16209933251025</v>
      </c>
      <c r="C9" s="299" t="str">
        <f>CONCATENATE("(",ROUND((B9/$H11)*100,1),")")</f>
        <v>(37.2)</v>
      </c>
      <c r="D9" s="249">
        <f>SUM(D30,D51,D72,D93,D114,D135,D156,D177,D198,D219,D240,D261,D282,D303,D324,D345,D366,D387,D408,D429,D450,D471)</f>
        <v>23.551831774630987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20.036472766308709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143.75040387344993</v>
      </c>
      <c r="I9" s="299" t="str">
        <f>CONCATENATE("(",ROUND((H9/$H11)*100,1),")")</f>
        <v>(53.3)</v>
      </c>
      <c r="K9" s="249">
        <f>B14-B9</f>
        <v>5.5381505557846822E-2</v>
      </c>
      <c r="L9" s="249">
        <f>D14-D9</f>
        <v>0.77218877017486065</v>
      </c>
      <c r="M9" s="249">
        <f>F14-F9</f>
        <v>0.16229732756546866</v>
      </c>
      <c r="N9" s="249">
        <f>SUM(K9:M9)</f>
        <v>0.98986760329817614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60.046045162957299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54.960231489905034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10.731319473687725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125.73759612655005</v>
      </c>
      <c r="I10" s="299" t="str">
        <f>CONCATENATE("(",ROUND((H10/$H11)*100,1),")")</f>
        <v>(46.7)</v>
      </c>
      <c r="K10" s="249">
        <f t="shared" ref="K10:K11" si="4">B15-B10</f>
        <v>2.8581347369026417</v>
      </c>
      <c r="L10" s="249">
        <f t="shared" ref="L10:L11" si="5">D15-D10</f>
        <v>1.1709396554746903</v>
      </c>
      <c r="M10" s="249">
        <f t="shared" ref="M10:M11" si="6">F15-F10</f>
        <v>0.36405800432447855</v>
      </c>
      <c r="N10" s="249">
        <f t="shared" ref="N10:N11" si="7">SUM(K10:M10)</f>
        <v>4.3931323967018105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160.20814449546756</v>
      </c>
      <c r="C11" s="299" t="str">
        <f>CONCATENATE("(",ROUND((B11/$H11)*100,1),")")</f>
        <v>(59.4)</v>
      </c>
      <c r="D11" s="249">
        <f t="shared" ref="D11" si="8">SUM(D32,D53,D74,D95,D116,D137,D158,D179,D200,D221,D242,D263,D284,D305,D326,D347,D368,D389,D410,D431,D452,D473)</f>
        <v>78.512063264535996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30.767792239996446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269.48800000000006</v>
      </c>
      <c r="I11" s="299" t="str">
        <f>CONCATENATE("(",ROUND((H11/$H11)*100,1),")")</f>
        <v>(100)</v>
      </c>
      <c r="K11" s="249">
        <f t="shared" si="4"/>
        <v>2.9135162424604744</v>
      </c>
      <c r="L11" s="249">
        <f t="shared" si="5"/>
        <v>1.9431284256496042</v>
      </c>
      <c r="M11" s="249">
        <f t="shared" si="6"/>
        <v>0.52635533188993477</v>
      </c>
      <c r="N11" s="249">
        <f t="shared" si="7"/>
        <v>5.3830000000000133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100.2174808380681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24.324020544805848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20.198770093874177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144.74027147674815</v>
      </c>
      <c r="I14" s="299" t="str">
        <f>CONCATENATE("(",ROUND((H14/$H16)*100,1),")")</f>
        <v>(52.7)</v>
      </c>
      <c r="K14" s="249">
        <f>B19-B14</f>
        <v>0.49665568221324463</v>
      </c>
      <c r="L14" s="249">
        <f>D19-D14</f>
        <v>1.8061307716673696</v>
      </c>
      <c r="M14" s="249">
        <f>F19-F14</f>
        <v>0.72583641293869405</v>
      </c>
      <c r="N14" s="249">
        <f>SUM(K14:M14)</f>
        <v>3.0286228668193083</v>
      </c>
    </row>
    <row r="15" spans="1:17" x14ac:dyDescent="0.2">
      <c r="A15" s="282" t="s">
        <v>365</v>
      </c>
      <c r="B15" s="249">
        <f t="shared" si="0"/>
        <v>62.90417989985994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56.131171145379724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11.095377478012203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130.13072852325189</v>
      </c>
      <c r="I15" s="299" t="str">
        <f>CONCATENATE("(",ROUND((H15/$H16)*100,1),")")</f>
        <v>(47.3)</v>
      </c>
      <c r="K15" s="249">
        <f t="shared" ref="K15:K16" si="17">B20-B15</f>
        <v>5.1176338362686096</v>
      </c>
      <c r="L15" s="249">
        <f t="shared" ref="L15:L16" si="18">D20-D15</f>
        <v>1.5539325258939982</v>
      </c>
      <c r="M15" s="249">
        <f t="shared" ref="M15:M16" si="19">F20-F15</f>
        <v>0.85781077101828096</v>
      </c>
      <c r="N15" s="249">
        <f t="shared" ref="N15:N16" si="20">SUM(K15:M15)</f>
        <v>7.5293771331808887</v>
      </c>
    </row>
    <row r="16" spans="1:17" x14ac:dyDescent="0.2">
      <c r="A16" s="282" t="s">
        <v>363</v>
      </c>
      <c r="B16" s="249">
        <f t="shared" si="0"/>
        <v>163.12166073792804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80.4551916901856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31.294147571886381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274.87099999999998</v>
      </c>
      <c r="I16" s="299" t="str">
        <f>CONCATENATE("(",ROUND((H16/$H16)*100,1),")")</f>
        <v>(100)</v>
      </c>
      <c r="K16" s="249">
        <f t="shared" si="17"/>
        <v>5.6142895184818258</v>
      </c>
      <c r="L16" s="249">
        <f t="shared" si="18"/>
        <v>3.3600632975613252</v>
      </c>
      <c r="M16" s="249">
        <f t="shared" si="19"/>
        <v>1.5836471839569732</v>
      </c>
      <c r="N16" s="249">
        <f t="shared" si="20"/>
        <v>10.558000000000124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100.71413652028134</v>
      </c>
      <c r="C19" s="299" t="str">
        <f>CONCATENATE("(",ROUND((B19/$H21)*100,1),")")</f>
        <v>(35.3)</v>
      </c>
      <c r="D19" s="249">
        <f t="shared" ref="D19" si="24">SUM(D40,D61,D82,D103,D124,D145,D166,D187,D208,D229,D250,D271,D292,D313,D334,D355,D376,D397,D418,D439,D460,D481)</f>
        <v>26.130151316473217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20.924606506812871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147.76889434356741</v>
      </c>
      <c r="I19" s="299" t="str">
        <f>CONCATENATE("(",ROUND((H19/$H21)*100,1),")")</f>
        <v>(51.8)</v>
      </c>
      <c r="K19" s="249">
        <f>B19-B9</f>
        <v>0.55203718777109145</v>
      </c>
      <c r="L19" s="249">
        <f>D19-D9</f>
        <v>2.5783195418422302</v>
      </c>
      <c r="M19" s="249">
        <f>F19-F9</f>
        <v>0.88813374050416272</v>
      </c>
      <c r="N19" s="249">
        <f>SUM(K19:M19)</f>
        <v>4.0184904701174844</v>
      </c>
    </row>
    <row r="20" spans="1:14" x14ac:dyDescent="0.2">
      <c r="A20" s="282" t="s">
        <v>365</v>
      </c>
      <c r="B20" s="249">
        <f t="shared" si="0"/>
        <v>68.02181373612855</v>
      </c>
      <c r="C20" s="299" t="str">
        <f>CONCATENATE("(",ROUND((B20/$H21)*100,1),")")</f>
        <v>(23.8)</v>
      </c>
      <c r="D20" s="249">
        <f t="shared" ref="D20" si="27">SUM(D41,D62,D83,D104,D125,D146,D167,D188,D209,D230,D251,D272,D293,D314,D335,D356,D377,D398,D419,D440,D461,D482)</f>
        <v>57.685103671273723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11.953188249030484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137.66010565643273</v>
      </c>
      <c r="I20" s="299" t="str">
        <f>CONCATENATE("(",ROUND((H20/$H21)*100,1),")")</f>
        <v>(48.2)</v>
      </c>
      <c r="K20" s="249">
        <f t="shared" ref="K20:K21" si="30">B20-B10</f>
        <v>7.9757685731712513</v>
      </c>
      <c r="L20" s="249">
        <f t="shared" ref="L20:L21" si="31">D20-D10</f>
        <v>2.7248721813686885</v>
      </c>
      <c r="M20" s="249">
        <f t="shared" ref="M20:M21" si="32">F20-F10</f>
        <v>1.2218687753427595</v>
      </c>
      <c r="N20" s="249">
        <f t="shared" ref="N20:N21" si="33">SUM(K20:M20)</f>
        <v>11.922509529882699</v>
      </c>
    </row>
    <row r="21" spans="1:14" x14ac:dyDescent="0.2">
      <c r="A21" s="282" t="s">
        <v>363</v>
      </c>
      <c r="B21" s="249">
        <f t="shared" si="0"/>
        <v>168.73595025640986</v>
      </c>
      <c r="C21" s="299" t="str">
        <f>CONCATENATE("(",ROUND((B21/$H21)*100,1),")")</f>
        <v>(59.1)</v>
      </c>
      <c r="D21" s="249">
        <f t="shared" ref="D21" si="34">SUM(D42,D63,D84,D105,D126,D147,D168,D189,D210,D231,D252,D273,D294,D315,D336,D357,D378,D399,D420,D441,D462,D483)</f>
        <v>83.815254987746926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32.877794755843354</v>
      </c>
      <c r="G21" s="299" t="str">
        <f>CONCATENATE("(",ROUND((F21/$H21)*100,1),")")</f>
        <v>(11.5)</v>
      </c>
      <c r="H21" s="249">
        <f t="shared" ref="H21" si="35">SUM(H42,H63,H84,H105,H126,H147,H168,H189,H210,H231,H252,H273,H294,H315,H336,H357,H378,H399,H420,H441,H462,H483)</f>
        <v>285.42900000000014</v>
      </c>
      <c r="I21" s="299" t="str">
        <f>CONCATENATE("(",ROUND((H21/$H21)*100,1),")")</f>
        <v>(100)</v>
      </c>
      <c r="K21" s="249">
        <f t="shared" si="30"/>
        <v>8.5278057609423001</v>
      </c>
      <c r="L21" s="249">
        <f t="shared" si="31"/>
        <v>5.3031917232109294</v>
      </c>
      <c r="M21" s="249">
        <f t="shared" si="32"/>
        <v>2.110002515846908</v>
      </c>
      <c r="N21" s="249">
        <f t="shared" si="33"/>
        <v>15.941000000000138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1.5263896360243623</v>
      </c>
      <c r="C30" s="299" t="str">
        <f>CONCATENATE("(",ROUND((B30/$H32)*100,1),")")</f>
        <v>(37.5)</v>
      </c>
      <c r="D30" s="302">
        <f>'Ind T6'!M9</f>
        <v>9.0604267528822217E-3</v>
      </c>
      <c r="E30" s="299" t="str">
        <f>CONCATENATE("(",ROUND((D30/$H32)*100,1),")")</f>
        <v>(0.2)</v>
      </c>
      <c r="F30" s="302">
        <f>'Ind T6'!N9</f>
        <v>1.5313582571119915</v>
      </c>
      <c r="G30" s="299" t="str">
        <f>CONCATENATE("(",ROUND((F30/$H32)*100,1),")")</f>
        <v>(37.6)</v>
      </c>
      <c r="H30" s="302">
        <f>SUM(B30,D30,F30)</f>
        <v>3.066808319889236</v>
      </c>
      <c r="I30" s="299" t="str">
        <f>CONCATENATE("(",ROUND((H30/$H32)*100,1),")")</f>
        <v>(75.3)</v>
      </c>
      <c r="K30" s="302">
        <f>B35-B30</f>
        <v>9.2787971653743639E-2</v>
      </c>
      <c r="L30" s="302">
        <f>D35-D30</f>
        <v>2.3350749749237801E-4</v>
      </c>
      <c r="M30" s="302">
        <f>F35-F30</f>
        <v>-7.0078224182772431E-3</v>
      </c>
      <c r="N30" s="302">
        <f>SUM(K30:M30)</f>
        <v>8.6013656732958771E-2</v>
      </c>
    </row>
    <row r="31" spans="1:14" x14ac:dyDescent="0.2">
      <c r="A31" s="282" t="s">
        <v>365</v>
      </c>
      <c r="B31" s="302">
        <f>'Ind T6'!L8</f>
        <v>0.33523578985319713</v>
      </c>
      <c r="C31" s="299" t="str">
        <f>CONCATENATE("(",ROUND((B31/$H32)*100,1),")")</f>
        <v>(8.2)</v>
      </c>
      <c r="D31" s="302">
        <f>'Ind T6'!M8</f>
        <v>0.11749327595695717</v>
      </c>
      <c r="E31" s="299" t="str">
        <f>CONCATENATE("(",ROUND((D31/$H32)*100,1),")")</f>
        <v>(2.9)</v>
      </c>
      <c r="F31" s="302">
        <f>'Ind T6'!N8</f>
        <v>0.55546261430060972</v>
      </c>
      <c r="G31" s="299" t="str">
        <f>CONCATENATE("(",ROUND((F31/$H32)*100,1),")")</f>
        <v>(13.6)</v>
      </c>
      <c r="H31" s="302">
        <f t="shared" ref="H31" si="36">SUM(B31,D31,F31)</f>
        <v>1.008191680110764</v>
      </c>
      <c r="I31" s="299" t="str">
        <f>CONCATENATE("(",ROUND((H31/$H32)*100,1),")")</f>
        <v>(24.7)</v>
      </c>
      <c r="K31" s="302">
        <f t="shared" ref="K31:K32" si="37">B36-B31</f>
        <v>8.7849951393009218E-3</v>
      </c>
      <c r="L31" s="302">
        <f t="shared" ref="L31:L32" si="38">D36-D31</f>
        <v>-5.9300921175622912E-4</v>
      </c>
      <c r="M31" s="302">
        <f t="shared" ref="M31:M32" si="39">F36-F31</f>
        <v>2.279435733949664E-2</v>
      </c>
      <c r="N31" s="302">
        <f t="shared" ref="N31:N32" si="40">SUM(K31:M31)</f>
        <v>3.0986343267041333E-2</v>
      </c>
    </row>
    <row r="32" spans="1:14" x14ac:dyDescent="0.2">
      <c r="A32" s="282" t="s">
        <v>363</v>
      </c>
      <c r="B32" s="302">
        <f>SUM(B30:B31)</f>
        <v>1.8616254258775595</v>
      </c>
      <c r="C32" s="299" t="str">
        <f>CONCATENATE("(",ROUND((B32/$H32)*100,1),")")</f>
        <v>(45.7)</v>
      </c>
      <c r="D32" s="302">
        <f>SUM(D30:D31)</f>
        <v>0.1265537027098394</v>
      </c>
      <c r="E32" s="299" t="str">
        <f>CONCATENATE("(",ROUND((D32/$H32)*100,1),")")</f>
        <v>(3.1)</v>
      </c>
      <c r="F32" s="302">
        <f>SUM(F30:F31)</f>
        <v>2.0868208714126011</v>
      </c>
      <c r="G32" s="299" t="str">
        <f>CONCATENATE("(",ROUND((F32/$H32)*100,1),")")</f>
        <v>(51.2)</v>
      </c>
      <c r="H32" s="302">
        <f>SUM(H30:H31)</f>
        <v>4.0750000000000002</v>
      </c>
      <c r="I32" s="299" t="str">
        <f>CONCATENATE("(",ROUND((H32/$H32)*100,1),")")</f>
        <v>(100)</v>
      </c>
      <c r="K32" s="302">
        <f t="shared" si="37"/>
        <v>0.10157296679304451</v>
      </c>
      <c r="L32" s="302">
        <f t="shared" si="38"/>
        <v>-3.5950171426385458E-4</v>
      </c>
      <c r="M32" s="302">
        <f t="shared" si="39"/>
        <v>1.5786534921219619E-2</v>
      </c>
      <c r="N32" s="302">
        <f t="shared" si="40"/>
        <v>0.11700000000000027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1.6191776076781059</v>
      </c>
      <c r="C35" s="299" t="str">
        <f>CONCATENATE("(",ROUND((B35/$H37)*100,1),")")</f>
        <v>(38.6)</v>
      </c>
      <c r="D35" s="302">
        <f>'Ind T6'!R9</f>
        <v>9.2939342503745997E-3</v>
      </c>
      <c r="E35" s="299" t="str">
        <f>CONCATENATE("(",ROUND((D35/$H37)*100,1),")")</f>
        <v>(0.2)</v>
      </c>
      <c r="F35" s="302">
        <f>'Ind T6'!S9</f>
        <v>1.5243504346937142</v>
      </c>
      <c r="G35" s="299" t="str">
        <f>CONCATENATE("(",ROUND((F35/$H37)*100,1),")")</f>
        <v>(36.4)</v>
      </c>
      <c r="H35" s="302">
        <f>SUM(B35,D35,F35)</f>
        <v>3.152821976622195</v>
      </c>
      <c r="I35" s="299" t="str">
        <f>CONCATENATE("(",ROUND((H35/$H37)*100,1),")")</f>
        <v>(75.2)</v>
      </c>
      <c r="K35" s="302">
        <f>B40-B35</f>
        <v>0.16089418929777954</v>
      </c>
      <c r="L35" s="302">
        <f>D40-D35</f>
        <v>2.3443059968941519E-4</v>
      </c>
      <c r="M35" s="302">
        <f>F40-F35</f>
        <v>-9.3507646469305872E-2</v>
      </c>
      <c r="N35" s="302">
        <f>SUM(K35:M35)</f>
        <v>6.7620973428163089E-2</v>
      </c>
    </row>
    <row r="36" spans="1:14" x14ac:dyDescent="0.2">
      <c r="A36" s="282" t="s">
        <v>365</v>
      </c>
      <c r="B36" s="302">
        <f>'Ind T6'!Q8</f>
        <v>0.34402078499249805</v>
      </c>
      <c r="C36" s="299" t="str">
        <f>CONCATENATE("(",ROUND((B36/$H37)*100,1),")")</f>
        <v>(8.2)</v>
      </c>
      <c r="D36" s="302">
        <f>'Ind T6'!R8</f>
        <v>0.11690026674520095</v>
      </c>
      <c r="E36" s="299" t="str">
        <f>CONCATENATE("(",ROUND((D36/$H37)*100,1),")")</f>
        <v>(2.8)</v>
      </c>
      <c r="F36" s="302">
        <f>'Ind T6'!S8</f>
        <v>0.57825697164010637</v>
      </c>
      <c r="G36" s="299" t="str">
        <f>CONCATENATE("(",ROUND((F36/$H37)*100,1),")")</f>
        <v>(13.8)</v>
      </c>
      <c r="H36" s="302">
        <f t="shared" ref="H36" si="41">SUM(B36,D36,F36)</f>
        <v>1.0391780233778054</v>
      </c>
      <c r="I36" s="299" t="str">
        <f>CONCATENATE("(",ROUND((H36/$H37)*100,1),")")</f>
        <v>(24.8)</v>
      </c>
      <c r="K36" s="302">
        <f t="shared" ref="K36:K37" si="42">B41-B36</f>
        <v>4.4863778641130447E-3</v>
      </c>
      <c r="L36" s="302">
        <f t="shared" ref="L36:L37" si="43">D41-D36</f>
        <v>-6.7465943103573872E-3</v>
      </c>
      <c r="M36" s="302">
        <f t="shared" ref="M36:M37" si="44">F41-F36</f>
        <v>2.563924301808207E-2</v>
      </c>
      <c r="N36" s="302">
        <f t="shared" ref="N36:N37" si="45">SUM(K36:M36)</f>
        <v>2.3379026571837727E-2</v>
      </c>
    </row>
    <row r="37" spans="1:14" x14ac:dyDescent="0.2">
      <c r="A37" s="282" t="s">
        <v>363</v>
      </c>
      <c r="B37" s="302">
        <f>SUM(B35:B36)</f>
        <v>1.963198392670604</v>
      </c>
      <c r="C37" s="299" t="str">
        <f>CONCATENATE("(",ROUND((B37/$H37)*100,1),")")</f>
        <v>(46.8)</v>
      </c>
      <c r="D37" s="302">
        <f>SUM(D35:D36)</f>
        <v>0.12619420099557555</v>
      </c>
      <c r="E37" s="299" t="str">
        <f>CONCATENATE("(",ROUND((D37/$H37)*100,1),")")</f>
        <v>(3)</v>
      </c>
      <c r="F37" s="302">
        <f>SUM(F35:F36)</f>
        <v>2.1026074063338207</v>
      </c>
      <c r="G37" s="299" t="str">
        <f>CONCATENATE("(",ROUND((F37/$H37)*100,1),")")</f>
        <v>(50.2)</v>
      </c>
      <c r="H37" s="302">
        <f>SUM(H35:H36)</f>
        <v>4.1920000000000002</v>
      </c>
      <c r="I37" s="299" t="str">
        <f>CONCATENATE("(",ROUND((H37/$H37)*100,1),")")</f>
        <v>(100)</v>
      </c>
      <c r="K37" s="302">
        <f t="shared" si="42"/>
        <v>0.16538056716189264</v>
      </c>
      <c r="L37" s="302">
        <f t="shared" si="43"/>
        <v>-6.5121637106679703E-3</v>
      </c>
      <c r="M37" s="302">
        <f t="shared" si="44"/>
        <v>-6.7868403451223802E-2</v>
      </c>
      <c r="N37" s="302">
        <f t="shared" si="45"/>
        <v>9.1000000000000858E-2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1.7800717969758855</v>
      </c>
      <c r="C40" s="299" t="str">
        <f>CONCATENATE("(",ROUND((B40/$H42)*100,1),")")</f>
        <v>(41.6)</v>
      </c>
      <c r="D40" s="302">
        <f>'Ind T6'!W9</f>
        <v>9.5283648500640149E-3</v>
      </c>
      <c r="E40" s="299" t="str">
        <f>CONCATENATE("(",ROUND((D40/$H42)*100,1),")")</f>
        <v>(0.2)</v>
      </c>
      <c r="F40" s="302">
        <f>'Ind T6'!X9</f>
        <v>1.4308427882244084</v>
      </c>
      <c r="G40" s="299" t="str">
        <f>CONCATENATE("(",ROUND((F40/$H42)*100,1),")")</f>
        <v>(33.4)</v>
      </c>
      <c r="H40" s="302">
        <f>SUM(B40,D40,F40)</f>
        <v>3.2204429500503577</v>
      </c>
      <c r="I40" s="299" t="str">
        <f>CONCATENATE("(",ROUND((H40/$H42)*100,1),")")</f>
        <v>(75.2)</v>
      </c>
      <c r="K40" s="302">
        <f>B40-B30</f>
        <v>0.25368216095152318</v>
      </c>
      <c r="L40" s="302">
        <f>D40-D30</f>
        <v>4.679380971817932E-4</v>
      </c>
      <c r="M40" s="302">
        <f>F40-F30</f>
        <v>-0.10051546888758311</v>
      </c>
      <c r="N40" s="302">
        <f>SUM(K40:M40)</f>
        <v>0.15363463016112189</v>
      </c>
    </row>
    <row r="41" spans="1:14" x14ac:dyDescent="0.2">
      <c r="A41" s="282" t="s">
        <v>365</v>
      </c>
      <c r="B41" s="302">
        <f>'Ind T6'!V8</f>
        <v>0.3485071628566111</v>
      </c>
      <c r="C41" s="299" t="str">
        <f>CONCATENATE("(",ROUND((B41/$H42)*100,1),")")</f>
        <v>(8.1)</v>
      </c>
      <c r="D41" s="302">
        <f>'Ind T6'!W8</f>
        <v>0.11015367243484356</v>
      </c>
      <c r="E41" s="299" t="str">
        <f>CONCATENATE("(",ROUND((D41/$H42)*100,1),")")</f>
        <v>(2.6)</v>
      </c>
      <c r="F41" s="302">
        <f>'Ind T6'!X8</f>
        <v>0.60389621465818843</v>
      </c>
      <c r="G41" s="299" t="str">
        <f>CONCATENATE("(",ROUND((F41/$H42)*100,1),")")</f>
        <v>(14.1)</v>
      </c>
      <c r="H41" s="302">
        <f t="shared" ref="H41" si="46">SUM(B41,D41,F41)</f>
        <v>1.0625570499496431</v>
      </c>
      <c r="I41" s="299" t="str">
        <f>CONCATENATE("(",ROUND((H41/$H42)*100,1),")")</f>
        <v>(24.8)</v>
      </c>
      <c r="K41" s="302">
        <f t="shared" ref="K41:K42" si="47">B41-B31</f>
        <v>1.3271373003413967E-2</v>
      </c>
      <c r="L41" s="302">
        <f t="shared" ref="L41:L42" si="48">D41-D31</f>
        <v>-7.3396035221136163E-3</v>
      </c>
      <c r="M41" s="302">
        <f t="shared" ref="M41:M42" si="49">F41-F31</f>
        <v>4.843360035757871E-2</v>
      </c>
      <c r="N41" s="302">
        <f t="shared" ref="N41:N42" si="50">SUM(K41:M41)</f>
        <v>5.436536983887906E-2</v>
      </c>
    </row>
    <row r="42" spans="1:14" x14ac:dyDescent="0.2">
      <c r="A42" s="282" t="s">
        <v>363</v>
      </c>
      <c r="B42" s="302">
        <f>SUM(B40:B41)</f>
        <v>2.1285789598324967</v>
      </c>
      <c r="C42" s="299" t="str">
        <f>CONCATENATE("(",ROUND((B42/$H42)*100,1),")")</f>
        <v>(49.7)</v>
      </c>
      <c r="D42" s="302">
        <f>SUM(D40:D41)</f>
        <v>0.11968203728490757</v>
      </c>
      <c r="E42" s="299" t="str">
        <f>CONCATENATE("(",ROUND((D42/$H42)*100,1),")")</f>
        <v>(2.8)</v>
      </c>
      <c r="F42" s="302">
        <f>SUM(F40:F41)</f>
        <v>2.0347390028825969</v>
      </c>
      <c r="G42" s="299" t="str">
        <f>CONCATENATE("(",ROUND((F42/$H42)*100,1),")")</f>
        <v>(47.5)</v>
      </c>
      <c r="H42" s="302">
        <f>SUM(H40:H41)</f>
        <v>4.2830000000000013</v>
      </c>
      <c r="I42" s="299" t="str">
        <f>CONCATENATE("(",ROUND((H42/$H42)*100,1),")")</f>
        <v>(100)</v>
      </c>
      <c r="K42" s="302">
        <f t="shared" si="47"/>
        <v>0.26695353395493715</v>
      </c>
      <c r="L42" s="302">
        <f t="shared" si="48"/>
        <v>-6.8716654249318249E-3</v>
      </c>
      <c r="M42" s="302">
        <f t="shared" si="49"/>
        <v>-5.2081868530004183E-2</v>
      </c>
      <c r="N42" s="302">
        <f t="shared" si="50"/>
        <v>0.20800000000000113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0.58410418984191836</v>
      </c>
      <c r="C51" s="299" t="str">
        <f>CONCATENATE("(",ROUND((B51/$H53)*100,1),")")</f>
        <v>(81.2)</v>
      </c>
      <c r="D51" s="302">
        <f>'Ind T6'!M18</f>
        <v>8.797552836481053E-3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0.59290174267839946</v>
      </c>
      <c r="I51" s="299" t="str">
        <f>CONCATENATE("(",ROUND((H51/$H53)*100,1),")")</f>
        <v>(82.5)</v>
      </c>
      <c r="K51" s="302">
        <f>B56-B51</f>
        <v>-0.10884287392852005</v>
      </c>
      <c r="L51" s="302">
        <f>D56-D51</f>
        <v>-1.4270442037477744E-3</v>
      </c>
      <c r="M51" s="302">
        <f>F56-F51</f>
        <v>0</v>
      </c>
      <c r="N51" s="302">
        <f>SUM(K51:M51)</f>
        <v>-0.11026991813226782</v>
      </c>
    </row>
    <row r="52" spans="1:14" x14ac:dyDescent="0.2">
      <c r="A52" s="282" t="s">
        <v>365</v>
      </c>
      <c r="B52" s="302">
        <f>'Ind T6'!L17</f>
        <v>0.10557063403670332</v>
      </c>
      <c r="C52" s="299" t="str">
        <f>CONCATENATE("(",ROUND((B52/$H53)*100,1),")")</f>
        <v>(14.7)</v>
      </c>
      <c r="D52" s="302">
        <f>'Ind T6'!M17</f>
        <v>2.0527623284896847E-2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0.12609825732160015</v>
      </c>
      <c r="I52" s="299" t="str">
        <f>CONCATENATE("(",ROUND((H52/$H53)*100,1),")")</f>
        <v>(17.5)</v>
      </c>
      <c r="K52" s="302">
        <f t="shared" ref="K52:K53" si="52">B57-B52</f>
        <v>-2.0127330257677573E-2</v>
      </c>
      <c r="L52" s="302">
        <f t="shared" ref="L52:L53" si="53">D57-D52</f>
        <v>-3.6027516100535437E-3</v>
      </c>
      <c r="M52" s="302">
        <f t="shared" ref="M52:M53" si="54">F57-F52</f>
        <v>0</v>
      </c>
      <c r="N52" s="302">
        <f t="shared" ref="N52:N53" si="55">SUM(K52:M52)</f>
        <v>-2.3730081867731116E-2</v>
      </c>
    </row>
    <row r="53" spans="1:14" x14ac:dyDescent="0.2">
      <c r="A53" s="282" t="s">
        <v>363</v>
      </c>
      <c r="B53" s="302">
        <f>SUM(B51:B52)</f>
        <v>0.68967482387862167</v>
      </c>
      <c r="C53" s="299" t="str">
        <f>CONCATENATE("(",ROUND((B53/$H53)*100,1),")")</f>
        <v>(95.9)</v>
      </c>
      <c r="D53" s="302">
        <f>SUM(D51:D52)</f>
        <v>2.9325176121377902E-2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0.71899999999999964</v>
      </c>
      <c r="I53" s="299" t="str">
        <f>CONCATENATE("(",ROUND((H53/$H53)*100,1),")")</f>
        <v>(100)</v>
      </c>
      <c r="K53" s="302">
        <f t="shared" si="52"/>
        <v>-0.12897020418619765</v>
      </c>
      <c r="L53" s="302">
        <f t="shared" si="53"/>
        <v>-5.0297958138013216E-3</v>
      </c>
      <c r="M53" s="302">
        <f t="shared" si="54"/>
        <v>0</v>
      </c>
      <c r="N53" s="302">
        <f t="shared" si="55"/>
        <v>-0.13399999999999895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0.47526131591339832</v>
      </c>
      <c r="C56" s="299" t="str">
        <f>CONCATENATE("(",ROUND((B56/$H58)*100,1),")")</f>
        <v>(81.2)</v>
      </c>
      <c r="D56" s="302">
        <f>'Ind T6'!R18</f>
        <v>7.3705086327332785E-3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0.48263182454613157</v>
      </c>
      <c r="I56" s="299" t="str">
        <f>CONCATENATE("(",ROUND((H56/$H58)*100,1),")")</f>
        <v>(82.5)</v>
      </c>
      <c r="K56" s="302">
        <f>B61-B56</f>
        <v>-0.12157949773212456</v>
      </c>
      <c r="L56" s="302">
        <f>D61-D56</f>
        <v>-1.4523268145663617E-3</v>
      </c>
      <c r="M56" s="302">
        <f>F61-F56</f>
        <v>0</v>
      </c>
      <c r="N56" s="302">
        <f>SUM(K56:M56)</f>
        <v>-0.12303182454669093</v>
      </c>
    </row>
    <row r="57" spans="1:14" x14ac:dyDescent="0.2">
      <c r="A57" s="282" t="s">
        <v>365</v>
      </c>
      <c r="B57" s="302">
        <f>'Ind T6'!Q17</f>
        <v>8.5443303779025745E-2</v>
      </c>
      <c r="C57" s="299" t="str">
        <f>CONCATENATE("(",ROUND((B57/$H58)*100,1),")")</f>
        <v>(14.6)</v>
      </c>
      <c r="D57" s="302">
        <f>'Ind T6'!R17</f>
        <v>1.6924871674843304E-2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0.10236817545386905</v>
      </c>
      <c r="I57" s="299" t="str">
        <f>CONCATENATE("(",ROUND((H57/$H58)*100,1),")")</f>
        <v>(17.5)</v>
      </c>
      <c r="K57" s="302">
        <f t="shared" ref="K57:K58" si="57">B62-B57</f>
        <v>-2.4006940141934233E-2</v>
      </c>
      <c r="L57" s="302">
        <f t="shared" ref="L57:L58" si="58">D62-D57</f>
        <v>-3.961235311374706E-3</v>
      </c>
      <c r="M57" s="302">
        <f t="shared" ref="M57:M58" si="59">F62-F57</f>
        <v>0</v>
      </c>
      <c r="N57" s="302">
        <f t="shared" ref="N57:N58" si="60">SUM(K57:M57)</f>
        <v>-2.7968175453308937E-2</v>
      </c>
    </row>
    <row r="58" spans="1:14" x14ac:dyDescent="0.2">
      <c r="A58" s="282" t="s">
        <v>363</v>
      </c>
      <c r="B58" s="302">
        <f>SUM(B56:B57)</f>
        <v>0.56070461969242402</v>
      </c>
      <c r="C58" s="299" t="str">
        <f>CONCATENATE("(",ROUND((B58/$H58)*100,1),")")</f>
        <v>(95.8)</v>
      </c>
      <c r="D58" s="302">
        <f>SUM(D56:D57)</f>
        <v>2.4295380307576581E-2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0.58500000000000063</v>
      </c>
      <c r="I58" s="299" t="str">
        <f>CONCATENATE("(",ROUND((H58/$H58)*100,1),")")</f>
        <v>(100)</v>
      </c>
      <c r="K58" s="302">
        <f t="shared" si="57"/>
        <v>-0.14558643787405878</v>
      </c>
      <c r="L58" s="302">
        <f t="shared" si="58"/>
        <v>-5.4135621259410668E-3</v>
      </c>
      <c r="M58" s="302">
        <f t="shared" si="59"/>
        <v>0</v>
      </c>
      <c r="N58" s="302">
        <f t="shared" si="60"/>
        <v>-0.15099999999999986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0.35368181818127375</v>
      </c>
      <c r="C61" s="299" t="str">
        <f>CONCATENATE("(",ROUND((B61/$H63)*100,1),")")</f>
        <v>(81.5)</v>
      </c>
      <c r="D61" s="302">
        <f>'Ind T6'!W18</f>
        <v>5.9181818181669168E-3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0.35959999999944064</v>
      </c>
      <c r="I61" s="299" t="str">
        <f>CONCATENATE("(",ROUND((H61/$H63)*100,1),")")</f>
        <v>(82.9)</v>
      </c>
      <c r="K61" s="302">
        <f>B61-B51</f>
        <v>-0.23042237166064461</v>
      </c>
      <c r="L61" s="302">
        <f>D61-D51</f>
        <v>-2.8793710183141362E-3</v>
      </c>
      <c r="M61" s="302">
        <f>F61-F51</f>
        <v>0</v>
      </c>
      <c r="N61" s="302">
        <f>SUM(K61:M61)</f>
        <v>-0.23330174267895876</v>
      </c>
    </row>
    <row r="62" spans="1:14" x14ac:dyDescent="0.2">
      <c r="A62" s="282" t="s">
        <v>365</v>
      </c>
      <c r="B62" s="302">
        <f>'Ind T6'!V17</f>
        <v>6.1436363637091512E-2</v>
      </c>
      <c r="C62" s="299" t="str">
        <f>CONCATENATE("(",ROUND((B62/$H63)*100,1),")")</f>
        <v>(14.2)</v>
      </c>
      <c r="D62" s="302">
        <f>'Ind T6'!W17</f>
        <v>1.2963636363468598E-2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7.4400000000560115E-2</v>
      </c>
      <c r="I62" s="299" t="str">
        <f>CONCATENATE("(",ROUND((H62/$H63)*100,1),")")</f>
        <v>(17.1)</v>
      </c>
      <c r="K62" s="302">
        <f t="shared" ref="K62:K63" si="62">B62-B52</f>
        <v>-4.4134270399611805E-2</v>
      </c>
      <c r="L62" s="302">
        <f t="shared" ref="L62:L63" si="63">D62-D52</f>
        <v>-7.5639869214282496E-3</v>
      </c>
      <c r="M62" s="302">
        <f t="shared" ref="M62:M63" si="64">F62-F52</f>
        <v>0</v>
      </c>
      <c r="N62" s="302">
        <f t="shared" ref="N62:N63" si="65">SUM(K62:M62)</f>
        <v>-5.1698257321040053E-2</v>
      </c>
    </row>
    <row r="63" spans="1:14" x14ac:dyDescent="0.2">
      <c r="A63" s="282" t="s">
        <v>363</v>
      </c>
      <c r="B63" s="302">
        <f>SUM(B61:B62)</f>
        <v>0.41511818181836524</v>
      </c>
      <c r="C63" s="299" t="str">
        <f>CONCATENATE("(",ROUND((B63/$H63)*100,1),")")</f>
        <v>(95.6)</v>
      </c>
      <c r="D63" s="302">
        <f>SUM(D61:D62)</f>
        <v>1.8881818181635514E-2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0.43400000000000077</v>
      </c>
      <c r="I63" s="299" t="str">
        <f>CONCATENATE("(",ROUND((H63/$H63)*100,1),")")</f>
        <v>(100)</v>
      </c>
      <c r="K63" s="302">
        <f t="shared" si="62"/>
        <v>-0.27455664206025643</v>
      </c>
      <c r="L63" s="302">
        <f t="shared" si="63"/>
        <v>-1.0443357939742388E-2</v>
      </c>
      <c r="M63" s="302">
        <f t="shared" si="64"/>
        <v>0</v>
      </c>
      <c r="N63" s="302">
        <f t="shared" si="65"/>
        <v>-0.28499999999999881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3.1644371505410946</v>
      </c>
      <c r="C72" s="299" t="str">
        <f>CONCATENATE("(",ROUND((B72/$H74)*100,1),")")</f>
        <v>(57.7)</v>
      </c>
      <c r="D72" s="302">
        <f>'Ind T6'!M27</f>
        <v>0.21589746568437684</v>
      </c>
      <c r="E72" s="299" t="str">
        <f>CONCATENATE("(",ROUND((D72/$H74)*100,1),")")</f>
        <v>(3.9)</v>
      </c>
      <c r="F72" s="302">
        <f>'Ind T6'!N27</f>
        <v>2.1320746496102629E-2</v>
      </c>
      <c r="G72" s="299" t="str">
        <f>CONCATENATE("(",ROUND((F72/$H74)*100,1),")")</f>
        <v>(0.4)</v>
      </c>
      <c r="H72" s="302">
        <f>SUM(B72,D72,F72)</f>
        <v>3.401655362721574</v>
      </c>
      <c r="I72" s="299" t="str">
        <f>CONCATENATE("(",ROUND((H72/$H74)*100,1),")")</f>
        <v>(62)</v>
      </c>
      <c r="K72" s="302">
        <f>B77-B72</f>
        <v>-0.10506760303646745</v>
      </c>
      <c r="L72" s="302">
        <f>D77-D72</f>
        <v>-4.892734061226145E-3</v>
      </c>
      <c r="M72" s="302">
        <f>F77-F72</f>
        <v>-2.2027333342954439E-4</v>
      </c>
      <c r="N72" s="302">
        <f>SUM(K72:M72)</f>
        <v>-0.11018061043112314</v>
      </c>
    </row>
    <row r="73" spans="1:14" x14ac:dyDescent="0.2">
      <c r="A73" s="282" t="s">
        <v>365</v>
      </c>
      <c r="B73" s="302">
        <f>'Ind T6'!L26</f>
        <v>1.4734229903315834</v>
      </c>
      <c r="C73" s="299" t="str">
        <f>CONCATENATE("(",ROUND((B73/$H74)*100,1),")")</f>
        <v>(26.8)</v>
      </c>
      <c r="D73" s="302">
        <f>'Ind T6'!M26</f>
        <v>0.55453866822439679</v>
      </c>
      <c r="E73" s="299" t="str">
        <f>CONCATENATE("(",ROUND((D73/$H74)*100,1),")")</f>
        <v>(10.1)</v>
      </c>
      <c r="F73" s="302">
        <f>'Ind T6'!N26</f>
        <v>5.8382978722435822E-2</v>
      </c>
      <c r="G73" s="299" t="str">
        <f>CONCATENATE("(",ROUND((F73/$H74)*100,1),")")</f>
        <v>(1.1)</v>
      </c>
      <c r="H73" s="302">
        <f t="shared" ref="H73" si="66">SUM(B73,D73,F73)</f>
        <v>2.0863446372784162</v>
      </c>
      <c r="I73" s="299" t="str">
        <f>CONCATENATE("(",ROUND((H73/$H74)*100,1),")")</f>
        <v>(38)</v>
      </c>
      <c r="K73" s="302">
        <f t="shared" ref="K73:K74" si="67">B78-B73</f>
        <v>2.0530321838039489E-2</v>
      </c>
      <c r="L73" s="302">
        <f t="shared" ref="L73:L74" si="68">D78-D73</f>
        <v>-1.359021708422059E-2</v>
      </c>
      <c r="M73" s="302">
        <f t="shared" ref="M73:M74" si="69">F78-F73</f>
        <v>2.4050567731705164E-4</v>
      </c>
      <c r="N73" s="302">
        <f t="shared" ref="N73:N74" si="70">SUM(K73:M73)</f>
        <v>7.1806104311359503E-3</v>
      </c>
    </row>
    <row r="74" spans="1:14" x14ac:dyDescent="0.2">
      <c r="A74" s="282" t="s">
        <v>363</v>
      </c>
      <c r="B74" s="302">
        <f>SUM(B72:B73)</f>
        <v>4.6378601408726778</v>
      </c>
      <c r="C74" s="299" t="str">
        <f>CONCATENATE("(",ROUND((B74/$H74)*100,1),")")</f>
        <v>(84.5)</v>
      </c>
      <c r="D74" s="302">
        <f>SUM(D72:D73)</f>
        <v>0.77043613390877363</v>
      </c>
      <c r="E74" s="299" t="str">
        <f>CONCATENATE("(",ROUND((D74/$H74)*100,1),")")</f>
        <v>(14)</v>
      </c>
      <c r="F74" s="302">
        <f>SUM(F72:F73)</f>
        <v>7.9703725218538454E-2</v>
      </c>
      <c r="G74" s="299" t="str">
        <f>CONCATENATE("(",ROUND((F74/$H74)*100,1),")")</f>
        <v>(1.5)</v>
      </c>
      <c r="H74" s="302">
        <f>SUM(H72:H73)</f>
        <v>5.4879999999999907</v>
      </c>
      <c r="I74" s="299" t="str">
        <f>CONCATENATE("(",ROUND((H74/$H74)*100,1),")")</f>
        <v>(100)</v>
      </c>
      <c r="K74" s="302">
        <f t="shared" si="67"/>
        <v>-8.4537281198428182E-2</v>
      </c>
      <c r="L74" s="302">
        <f t="shared" si="68"/>
        <v>-1.8482951145446735E-2</v>
      </c>
      <c r="M74" s="302">
        <f t="shared" si="69"/>
        <v>2.023234388749684E-5</v>
      </c>
      <c r="N74" s="302">
        <f t="shared" si="70"/>
        <v>-0.10299999999998742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3.0593695475046272</v>
      </c>
      <c r="C77" s="299" t="str">
        <f>CONCATENATE("(",ROUND((B77/$H79)*100,1),")")</f>
        <v>(56.8)</v>
      </c>
      <c r="D77" s="302">
        <f>'Ind T6'!R27</f>
        <v>0.2110047316231507</v>
      </c>
      <c r="E77" s="299" t="str">
        <f>CONCATENATE("(",ROUND((D77/$H79)*100,1),")")</f>
        <v>(3.9)</v>
      </c>
      <c r="F77" s="302">
        <f>'Ind T6'!S27</f>
        <v>2.1100473162673085E-2</v>
      </c>
      <c r="G77" s="299" t="str">
        <f>CONCATENATE("(",ROUND((F77/$H79)*100,1),")")</f>
        <v>(0.4)</v>
      </c>
      <c r="H77" s="302">
        <f>SUM(B77,D77,F77)</f>
        <v>3.2914747522904513</v>
      </c>
      <c r="I77" s="299" t="str">
        <f>CONCATENATE("(",ROUND((H77/$H79)*100,1),")")</f>
        <v>(61.1)</v>
      </c>
      <c r="K77" s="302">
        <f>B82-B77</f>
        <v>-0.33358391359638517</v>
      </c>
      <c r="L77" s="302">
        <f>D82-D77</f>
        <v>-1.8855286021782158E-2</v>
      </c>
      <c r="M77" s="302">
        <f>F82-F77</f>
        <v>-1.1716606927769622E-3</v>
      </c>
      <c r="N77" s="302">
        <f>SUM(K77:M77)</f>
        <v>-0.3536108603109443</v>
      </c>
    </row>
    <row r="78" spans="1:14" x14ac:dyDescent="0.2">
      <c r="A78" s="282" t="s">
        <v>365</v>
      </c>
      <c r="B78" s="302">
        <f>'Ind T6'!Q26</f>
        <v>1.4939533121696229</v>
      </c>
      <c r="C78" s="299" t="str">
        <f>CONCATENATE("(",ROUND((B78/$H79)*100,1),")")</f>
        <v>(27.7)</v>
      </c>
      <c r="D78" s="302">
        <f>'Ind T6'!R26</f>
        <v>0.5409484511401762</v>
      </c>
      <c r="E78" s="299" t="str">
        <f>CONCATENATE("(",ROUND((D78/$H79)*100,1),")")</f>
        <v>(10)</v>
      </c>
      <c r="F78" s="302">
        <f>'Ind T6'!S26</f>
        <v>5.8623484399752873E-2</v>
      </c>
      <c r="G78" s="299" t="str">
        <f>CONCATENATE("(",ROUND((F78/$H79)*100,1),")")</f>
        <v>(1.1)</v>
      </c>
      <c r="H78" s="302">
        <f t="shared" ref="H78" si="71">SUM(B78,D78,F78)</f>
        <v>2.0935252477095521</v>
      </c>
      <c r="I78" s="299" t="str">
        <f>CONCATENATE("(",ROUND((H78/$H79)*100,1),")")</f>
        <v>(38.9)</v>
      </c>
      <c r="K78" s="302">
        <f t="shared" ref="K78:K79" si="72">B83-B78</f>
        <v>-4.0538078330254468E-2</v>
      </c>
      <c r="L78" s="302">
        <f t="shared" ref="L78:L79" si="73">D83-D78</f>
        <v>-5.1849784896571105E-2</v>
      </c>
      <c r="M78" s="302">
        <f t="shared" ref="M78:M79" si="74">F83-F78</f>
        <v>-3.0012764622341231E-3</v>
      </c>
      <c r="N78" s="302">
        <f t="shared" ref="N78:N79" si="75">SUM(K78:M78)</f>
        <v>-9.5389139689059696E-2</v>
      </c>
    </row>
    <row r="79" spans="1:14" x14ac:dyDescent="0.2">
      <c r="A79" s="282" t="s">
        <v>363</v>
      </c>
      <c r="B79" s="302">
        <f>SUM(B77:B78)</f>
        <v>4.5533228596742497</v>
      </c>
      <c r="C79" s="299" t="str">
        <f>CONCATENATE("(",ROUND((B79/$H79)*100,1),")")</f>
        <v>(84.6)</v>
      </c>
      <c r="D79" s="302">
        <f>SUM(D77:D78)</f>
        <v>0.7519531827633269</v>
      </c>
      <c r="E79" s="299" t="str">
        <f>CONCATENATE("(",ROUND((D79/$H79)*100,1),")")</f>
        <v>(14)</v>
      </c>
      <c r="F79" s="302">
        <f>SUM(F77:F78)</f>
        <v>7.9723957562425951E-2</v>
      </c>
      <c r="G79" s="299" t="str">
        <f>CONCATENATE("(",ROUND((F79/$H79)*100,1),")")</f>
        <v>(1.5)</v>
      </c>
      <c r="H79" s="302">
        <f>SUM(H77:H78)</f>
        <v>5.3850000000000033</v>
      </c>
      <c r="I79" s="299" t="str">
        <f>CONCATENATE("(",ROUND((H79/$H79)*100,1),")")</f>
        <v>(100)</v>
      </c>
      <c r="K79" s="302">
        <f t="shared" si="72"/>
        <v>-0.3741219919266392</v>
      </c>
      <c r="L79" s="302">
        <f t="shared" si="73"/>
        <v>-7.0705070918353319E-2</v>
      </c>
      <c r="M79" s="302">
        <f t="shared" si="74"/>
        <v>-4.172937155011075E-3</v>
      </c>
      <c r="N79" s="302">
        <f t="shared" si="75"/>
        <v>-0.44900000000000362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2.725785633908242</v>
      </c>
      <c r="C82" s="299" t="str">
        <f>CONCATENATE("(",ROUND((B82/$H84)*100,1),")")</f>
        <v>(55.2)</v>
      </c>
      <c r="D82" s="302">
        <f>'Ind T6'!W27</f>
        <v>0.19214944560136854</v>
      </c>
      <c r="E82" s="299" t="str">
        <f>CONCATENATE("(",ROUND((D82/$H84)*100,1),")")</f>
        <v>(3.9)</v>
      </c>
      <c r="F82" s="302">
        <f>'Ind T6'!X27</f>
        <v>1.9928812469896123E-2</v>
      </c>
      <c r="G82" s="299" t="str">
        <f>CONCATENATE("(",ROUND((F82/$H84)*100,1),")")</f>
        <v>(0.4)</v>
      </c>
      <c r="H82" s="302">
        <f>SUM(B82,D82,F82)</f>
        <v>2.9378638919795064</v>
      </c>
      <c r="I82" s="299" t="str">
        <f>CONCATENATE("(",ROUND((H82/$H84)*100,1),")")</f>
        <v>(59.5)</v>
      </c>
      <c r="K82" s="302">
        <f>B82-B72</f>
        <v>-0.43865151663285262</v>
      </c>
      <c r="L82" s="302">
        <f>D82-D72</f>
        <v>-2.3748020083008303E-2</v>
      </c>
      <c r="M82" s="302">
        <f>F82-F72</f>
        <v>-1.3919340262065066E-3</v>
      </c>
      <c r="N82" s="302">
        <f>SUM(K82:M82)</f>
        <v>-0.46379147074206745</v>
      </c>
    </row>
    <row r="83" spans="1:14" x14ac:dyDescent="0.2">
      <c r="A83" s="282" t="s">
        <v>365</v>
      </c>
      <c r="B83" s="302">
        <f>'Ind T6'!V26</f>
        <v>1.4534152338393684</v>
      </c>
      <c r="C83" s="299" t="str">
        <f>CONCATENATE("(",ROUND((B83/$H84)*100,1),")")</f>
        <v>(29.4)</v>
      </c>
      <c r="D83" s="302">
        <f>'Ind T6'!W26</f>
        <v>0.4890986662436051</v>
      </c>
      <c r="E83" s="299" t="str">
        <f>CONCATENATE("(",ROUND((D83/$H84)*100,1),")")</f>
        <v>(9.9)</v>
      </c>
      <c r="F83" s="302">
        <f>'Ind T6'!X26</f>
        <v>5.562220793751875E-2</v>
      </c>
      <c r="G83" s="299" t="str">
        <f>CONCATENATE("(",ROUND((F83/$H84)*100,1),")")</f>
        <v>(1.1)</v>
      </c>
      <c r="H83" s="302">
        <f t="shared" ref="H83" si="76">SUM(B83,D83,F83)</f>
        <v>1.9981361080204922</v>
      </c>
      <c r="I83" s="299" t="str">
        <f>CONCATENATE("(",ROUND((H83/$H84)*100,1),")")</f>
        <v>(40.5)</v>
      </c>
      <c r="K83" s="302">
        <f t="shared" ref="K83:K84" si="77">B83-B73</f>
        <v>-2.0007756492214979E-2</v>
      </c>
      <c r="L83" s="302">
        <f t="shared" ref="L83:L84" si="78">D83-D73</f>
        <v>-6.5440001980791696E-2</v>
      </c>
      <c r="M83" s="302">
        <f t="shared" ref="M83:M84" si="79">F83-F73</f>
        <v>-2.7607707849170715E-3</v>
      </c>
      <c r="N83" s="302">
        <f t="shared" ref="N83:N84" si="80">SUM(K83:M83)</f>
        <v>-8.8208529257923746E-2</v>
      </c>
    </row>
    <row r="84" spans="1:14" x14ac:dyDescent="0.2">
      <c r="A84" s="282" t="s">
        <v>363</v>
      </c>
      <c r="B84" s="302">
        <f>SUM(B82:B83)</f>
        <v>4.1792008677476105</v>
      </c>
      <c r="C84" s="299" t="str">
        <f>CONCATENATE("(",ROUND((B84/$H84)*100,1),")")</f>
        <v>(84.7)</v>
      </c>
      <c r="D84" s="302">
        <f>SUM(D82:D83)</f>
        <v>0.68124811184497358</v>
      </c>
      <c r="E84" s="299" t="str">
        <f>CONCATENATE("(",ROUND((D84/$H84)*100,1),")")</f>
        <v>(13.8)</v>
      </c>
      <c r="F84" s="302">
        <f>SUM(F82:F83)</f>
        <v>7.5551020407414876E-2</v>
      </c>
      <c r="G84" s="299" t="str">
        <f>CONCATENATE("(",ROUND((F84/$H84)*100,1),")")</f>
        <v>(1.5)</v>
      </c>
      <c r="H84" s="302">
        <f>SUM(H82:H83)</f>
        <v>4.9359999999999982</v>
      </c>
      <c r="I84" s="299" t="str">
        <f>CONCATENATE("(",ROUND((H84/$H84)*100,1),")")</f>
        <v>(100)</v>
      </c>
      <c r="K84" s="302">
        <f t="shared" si="77"/>
        <v>-0.45865927312506738</v>
      </c>
      <c r="L84" s="302">
        <f t="shared" si="78"/>
        <v>-8.9188022063800054E-2</v>
      </c>
      <c r="M84" s="302">
        <f t="shared" si="79"/>
        <v>-4.1527048111235781E-3</v>
      </c>
      <c r="N84" s="302">
        <f t="shared" si="80"/>
        <v>-0.55199999999999105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1.5107464662112342</v>
      </c>
      <c r="C93" s="299" t="str">
        <f>CONCATENATE("(",ROUND((B93/$H95)*100,1),")")</f>
        <v>(72)</v>
      </c>
      <c r="D93" s="302">
        <f>'Ind T6'!M36</f>
        <v>5.7452479851638448E-2</v>
      </c>
      <c r="E93" s="299" t="str">
        <f>CONCATENATE("(",ROUND((D93/$H95)*100,1),")")</f>
        <v>(2.7)</v>
      </c>
      <c r="F93" s="302">
        <f>'Ind T6'!N36</f>
        <v>3.2662678239473851E-2</v>
      </c>
      <c r="G93" s="299" t="str">
        <f>CONCATENATE("(",ROUND((F93/$H95)*100,1),")")</f>
        <v>(1.6)</v>
      </c>
      <c r="H93" s="302">
        <f>SUM(B93,D93,F93)</f>
        <v>1.6008616243023466</v>
      </c>
      <c r="I93" s="299" t="str">
        <f>CONCATENATE("(",ROUND((H93/$H95)*100,1),")")</f>
        <v>(76.3)</v>
      </c>
      <c r="K93" s="302">
        <f>B98-B93</f>
        <v>0.18268893774241168</v>
      </c>
      <c r="L93" s="302">
        <f>D98-D93</f>
        <v>8.6495334941324234E-3</v>
      </c>
      <c r="M93" s="302">
        <f>F98-F93</f>
        <v>4.322171547089422E-3</v>
      </c>
      <c r="N93" s="302">
        <f>SUM(K93:M93)</f>
        <v>0.19566064278363351</v>
      </c>
    </row>
    <row r="94" spans="1:14" x14ac:dyDescent="0.2">
      <c r="A94" s="282" t="s">
        <v>365</v>
      </c>
      <c r="B94" s="302">
        <f>'Ind T6'!L35</f>
        <v>0.39162681339010741</v>
      </c>
      <c r="C94" s="299" t="str">
        <f>CONCATENATE("(",ROUND((B94/$H95)*100,1),")")</f>
        <v>(18.7)</v>
      </c>
      <c r="D94" s="302">
        <f>'Ind T6'!M35</f>
        <v>7.9119156851983091E-2</v>
      </c>
      <c r="E94" s="299" t="str">
        <f>CONCATENATE("(",ROUND((D94/$H95)*100,1),")")</f>
        <v>(3.8)</v>
      </c>
      <c r="F94" s="302">
        <f>'Ind T6'!N35</f>
        <v>2.7392405455564775E-2</v>
      </c>
      <c r="G94" s="299" t="str">
        <f>CONCATENATE("(",ROUND((F94/$H95)*100,1),")")</f>
        <v>(1.3)</v>
      </c>
      <c r="H94" s="302">
        <f t="shared" ref="H94" si="81">SUM(B94,D94,F94)</f>
        <v>0.49813837569765529</v>
      </c>
      <c r="I94" s="299" t="str">
        <f>CONCATENATE("(",ROUND((H94/$H95)*100,1),")")</f>
        <v>(23.7)</v>
      </c>
      <c r="K94" s="302">
        <f t="shared" ref="K94:K95" si="82">B99-B94</f>
        <v>4.0356232120079993E-2</v>
      </c>
      <c r="L94" s="302">
        <f t="shared" ref="L94:L95" si="83">D99-D94</f>
        <v>8.77029527956176E-3</v>
      </c>
      <c r="M94" s="302">
        <f t="shared" ref="M94:M95" si="84">F99-F94</f>
        <v>4.2128298167232667E-3</v>
      </c>
      <c r="N94" s="302">
        <f t="shared" ref="N94:N95" si="85">SUM(K94:M94)</f>
        <v>5.333935721636502E-2</v>
      </c>
    </row>
    <row r="95" spans="1:14" x14ac:dyDescent="0.2">
      <c r="A95" s="282" t="s">
        <v>363</v>
      </c>
      <c r="B95" s="302">
        <f>SUM(B93:B94)</f>
        <v>1.9023732796013415</v>
      </c>
      <c r="C95" s="299" t="str">
        <f>CONCATENATE("(",ROUND((B95/$H95)*100,1),")")</f>
        <v>(90.6)</v>
      </c>
      <c r="D95" s="302">
        <f>SUM(D93:D94)</f>
        <v>0.13657163670362155</v>
      </c>
      <c r="E95" s="299" t="str">
        <f>CONCATENATE("(",ROUND((D95/$H95)*100,1),")")</f>
        <v>(6.5)</v>
      </c>
      <c r="F95" s="302">
        <f>SUM(F93:F94)</f>
        <v>6.0055083695038626E-2</v>
      </c>
      <c r="G95" s="299" t="str">
        <f>CONCATENATE("(",ROUND((F95/$H95)*100,1),")")</f>
        <v>(2.9)</v>
      </c>
      <c r="H95" s="302">
        <f>SUM(H93:H94)</f>
        <v>2.099000000000002</v>
      </c>
      <c r="I95" s="299" t="str">
        <f>CONCATENATE("(",ROUND((H95/$H95)*100,1),")")</f>
        <v>(100)</v>
      </c>
      <c r="K95" s="302">
        <f t="shared" si="82"/>
        <v>0.22304516986249157</v>
      </c>
      <c r="L95" s="302">
        <f t="shared" si="83"/>
        <v>1.741982877369419E-2</v>
      </c>
      <c r="M95" s="302">
        <f t="shared" si="84"/>
        <v>8.5350013638126818E-3</v>
      </c>
      <c r="N95" s="302">
        <f t="shared" si="85"/>
        <v>0.24899999999999844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1.6934354039536459</v>
      </c>
      <c r="C98" s="299" t="str">
        <f>CONCATENATE("(",ROUND((B98/$H100)*100,1),")")</f>
        <v>(72.1)</v>
      </c>
      <c r="D98" s="302">
        <f>'Ind T6'!R36</f>
        <v>6.6102013345770871E-2</v>
      </c>
      <c r="E98" s="299" t="str">
        <f>CONCATENATE("(",ROUND((D98/$H100)*100,1),")")</f>
        <v>(2.8)</v>
      </c>
      <c r="F98" s="302">
        <f>'Ind T6'!S36</f>
        <v>3.6984849786563273E-2</v>
      </c>
      <c r="G98" s="299" t="str">
        <f>CONCATENATE("(",ROUND((F98/$H100)*100,1),")")</f>
        <v>(1.6)</v>
      </c>
      <c r="H98" s="302">
        <f>SUM(B98,D98,F98)</f>
        <v>1.79652226708598</v>
      </c>
      <c r="I98" s="299" t="str">
        <f>CONCATENATE("(",ROUND((H98/$H100)*100,1),")")</f>
        <v>(76.5)</v>
      </c>
      <c r="K98" s="302">
        <f>B103-B98</f>
        <v>8.4128479326697203E-3</v>
      </c>
      <c r="L98" s="302">
        <f>D103-D98</f>
        <v>3.7383448170477812E-3</v>
      </c>
      <c r="M98" s="302">
        <f>F103-F98</f>
        <v>1.5692428761795996E-3</v>
      </c>
      <c r="N98" s="302">
        <f>SUM(K98:M98)</f>
        <v>1.3720435625897101E-2</v>
      </c>
    </row>
    <row r="99" spans="1:14" x14ac:dyDescent="0.2">
      <c r="A99" s="282" t="s">
        <v>365</v>
      </c>
      <c r="B99" s="302">
        <f>'Ind T6'!Q35</f>
        <v>0.4319830455101874</v>
      </c>
      <c r="C99" s="299" t="str">
        <f>CONCATENATE("(",ROUND((B99/$H100)*100,1),")")</f>
        <v>(18.4)</v>
      </c>
      <c r="D99" s="302">
        <f>'Ind T6'!R35</f>
        <v>8.7889452131544851E-2</v>
      </c>
      <c r="E99" s="299" t="str">
        <f>CONCATENATE("(",ROUND((D99/$H100)*100,1),")")</f>
        <v>(3.7)</v>
      </c>
      <c r="F99" s="302">
        <f>'Ind T6'!S35</f>
        <v>3.1605235272288042E-2</v>
      </c>
      <c r="G99" s="299" t="str">
        <f>CONCATENATE("(",ROUND((F99/$H100)*100,1),")")</f>
        <v>(1.3)</v>
      </c>
      <c r="H99" s="302">
        <f t="shared" ref="H99" si="86">SUM(B99,D99,F99)</f>
        <v>0.55147773291402036</v>
      </c>
      <c r="I99" s="299" t="str">
        <f>CONCATENATE("(",ROUND((H99/$H100)*100,1),")")</f>
        <v>(23.5)</v>
      </c>
      <c r="K99" s="302">
        <f t="shared" ref="K99:K100" si="87">B104-B99</f>
        <v>-1.3771505344125412E-2</v>
      </c>
      <c r="L99" s="302">
        <f t="shared" ref="L99:L100" si="88">D104-D99</f>
        <v>-2.6022176840731492E-4</v>
      </c>
      <c r="M99" s="302">
        <f t="shared" ref="M99:M100" si="89">F104-F99</f>
        <v>2.3112914866351558E-3</v>
      </c>
      <c r="N99" s="302">
        <f t="shared" ref="N99:N100" si="90">SUM(K99:M99)</f>
        <v>-1.1720435625897571E-2</v>
      </c>
    </row>
    <row r="100" spans="1:14" x14ac:dyDescent="0.2">
      <c r="A100" s="282" t="s">
        <v>363</v>
      </c>
      <c r="B100" s="302">
        <f>SUM(B98:B99)</f>
        <v>2.1254184494638331</v>
      </c>
      <c r="C100" s="299" t="str">
        <f>CONCATENATE("(",ROUND((B100/$H100)*100,1),")")</f>
        <v>(90.5)</v>
      </c>
      <c r="D100" s="302">
        <f>SUM(D98:D99)</f>
        <v>0.15399146547731574</v>
      </c>
      <c r="E100" s="299" t="str">
        <f>CONCATENATE("(",ROUND((D100/$H100)*100,1),")")</f>
        <v>(6.6)</v>
      </c>
      <c r="F100" s="302">
        <f>SUM(F98:F99)</f>
        <v>6.8590085058851308E-2</v>
      </c>
      <c r="G100" s="299" t="str">
        <f>CONCATENATE("(",ROUND((F100/$H100)*100,1),")")</f>
        <v>(2.9)</v>
      </c>
      <c r="H100" s="302">
        <f>SUM(H98:H99)</f>
        <v>2.3480000000000003</v>
      </c>
      <c r="I100" s="299" t="str">
        <f>CONCATENATE("(",ROUND((H100/$H100)*100,1),")")</f>
        <v>(100)</v>
      </c>
      <c r="K100" s="302">
        <f t="shared" si="87"/>
        <v>-5.3586574114552477E-3</v>
      </c>
      <c r="L100" s="302">
        <f t="shared" si="88"/>
        <v>3.4781230486404524E-3</v>
      </c>
      <c r="M100" s="302">
        <f t="shared" si="89"/>
        <v>3.8805343628147693E-3</v>
      </c>
      <c r="N100" s="302">
        <f t="shared" si="90"/>
        <v>1.999999999999974E-3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1.7018482518863156</v>
      </c>
      <c r="C103" s="299" t="str">
        <f>CONCATENATE("(",ROUND((B103/$H105)*100,1),")")</f>
        <v>(72.4)</v>
      </c>
      <c r="D103" s="302">
        <f>'Ind T6'!W36</f>
        <v>6.9840358162818653E-2</v>
      </c>
      <c r="E103" s="299" t="str">
        <f>CONCATENATE("(",ROUND((D103/$H105)*100,1),")")</f>
        <v>(3)</v>
      </c>
      <c r="F103" s="302">
        <f>'Ind T6'!X36</f>
        <v>3.8554092662742873E-2</v>
      </c>
      <c r="G103" s="299" t="str">
        <f>CONCATENATE("(",ROUND((F103/$H105)*100,1),")")</f>
        <v>(1.6)</v>
      </c>
      <c r="H103" s="302">
        <f>SUM(B103,D103,F103)</f>
        <v>1.810242702711877</v>
      </c>
      <c r="I103" s="299" t="str">
        <f>CONCATENATE("(",ROUND((H103/$H105)*100,1),")")</f>
        <v>(77)</v>
      </c>
      <c r="K103" s="302">
        <f>B103-B93</f>
        <v>0.1911017856750814</v>
      </c>
      <c r="L103" s="302">
        <f>D103-D93</f>
        <v>1.2387878311180205E-2</v>
      </c>
      <c r="M103" s="302">
        <f>F103-F93</f>
        <v>5.8914144232690216E-3</v>
      </c>
      <c r="N103" s="302">
        <f>SUM(K103:M103)</f>
        <v>0.20938107840953063</v>
      </c>
    </row>
    <row r="104" spans="1:14" x14ac:dyDescent="0.2">
      <c r="A104" s="282" t="s">
        <v>365</v>
      </c>
      <c r="B104" s="302">
        <f>'Ind T6'!V35</f>
        <v>0.41821154016606199</v>
      </c>
      <c r="C104" s="299" t="str">
        <f>CONCATENATE("(",ROUND((B104/$H105)*100,1),")")</f>
        <v>(17.8)</v>
      </c>
      <c r="D104" s="302">
        <f>'Ind T6'!W35</f>
        <v>8.7629230363137536E-2</v>
      </c>
      <c r="E104" s="299" t="str">
        <f>CONCATENATE("(",ROUND((D104/$H105)*100,1),")")</f>
        <v>(3.7)</v>
      </c>
      <c r="F104" s="302">
        <f>'Ind T6'!X35</f>
        <v>3.3916526758923198E-2</v>
      </c>
      <c r="G104" s="299" t="str">
        <f>CONCATENATE("(",ROUND((F104/$H105)*100,1),")")</f>
        <v>(1.4)</v>
      </c>
      <c r="H104" s="302">
        <f t="shared" ref="H104" si="91">SUM(B104,D104,F104)</f>
        <v>0.53975729728812272</v>
      </c>
      <c r="I104" s="299" t="str">
        <f>CONCATENATE("(",ROUND((H104/$H105)*100,1),")")</f>
        <v>(23)</v>
      </c>
      <c r="K104" s="302">
        <f t="shared" ref="K104:K105" si="92">B104-B94</f>
        <v>2.6584726775954581E-2</v>
      </c>
      <c r="L104" s="302">
        <f t="shared" ref="L104:L105" si="93">D104-D94</f>
        <v>8.5100735111544451E-3</v>
      </c>
      <c r="M104" s="302">
        <f t="shared" ref="M104:M105" si="94">F104-F94</f>
        <v>6.5241213033584225E-3</v>
      </c>
      <c r="N104" s="302">
        <f t="shared" ref="N104:N105" si="95">SUM(K104:M104)</f>
        <v>4.1618921590467449E-2</v>
      </c>
    </row>
    <row r="105" spans="1:14" x14ac:dyDescent="0.2">
      <c r="A105" s="282" t="s">
        <v>363</v>
      </c>
      <c r="B105" s="302">
        <f>SUM(B103:B104)</f>
        <v>2.1200597920523778</v>
      </c>
      <c r="C105" s="299" t="str">
        <f>CONCATENATE("(",ROUND((B105/$H105)*100,1),")")</f>
        <v>(90.2)</v>
      </c>
      <c r="D105" s="302">
        <f>SUM(D103:D104)</f>
        <v>0.15746958852595619</v>
      </c>
      <c r="E105" s="299" t="str">
        <f>CONCATENATE("(",ROUND((D105/$H105)*100,1),")")</f>
        <v>(6.7)</v>
      </c>
      <c r="F105" s="302">
        <f>SUM(F103:F104)</f>
        <v>7.2470619421666077E-2</v>
      </c>
      <c r="G105" s="299" t="str">
        <f>CONCATENATE("(",ROUND((F105/$H105)*100,1),")")</f>
        <v>(3.1)</v>
      </c>
      <c r="H105" s="302">
        <f>SUM(H103:H104)</f>
        <v>2.3499999999999996</v>
      </c>
      <c r="I105" s="299" t="str">
        <f>CONCATENATE("(",ROUND((H105/$H105)*100,1),")")</f>
        <v>(100)</v>
      </c>
      <c r="K105" s="302">
        <f t="shared" si="92"/>
        <v>0.21768651245103632</v>
      </c>
      <c r="L105" s="302">
        <f t="shared" si="93"/>
        <v>2.0897951822334643E-2</v>
      </c>
      <c r="M105" s="302">
        <f t="shared" si="94"/>
        <v>1.2415535726627451E-2</v>
      </c>
      <c r="N105" s="302">
        <f t="shared" si="95"/>
        <v>0.25099999999999839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21.924964341968426</v>
      </c>
      <c r="C114" s="299" t="str">
        <f>CONCATENATE("(",ROUND((B114/$H116)*100,1),")")</f>
        <v>(69.7)</v>
      </c>
      <c r="D114" s="302">
        <f>'Ind T6'!M45</f>
        <v>1.0718189770892013</v>
      </c>
      <c r="E114" s="299" t="str">
        <f>CONCATENATE("(",ROUND((D114/$H116)*100,1),")")</f>
        <v>(3.4)</v>
      </c>
      <c r="F114" s="302">
        <f>'Ind T6'!N45</f>
        <v>1.5505717784829747</v>
      </c>
      <c r="G114" s="299" t="str">
        <f>CONCATENATE("(",ROUND((F114/$H116)*100,1),")")</f>
        <v>(4.9)</v>
      </c>
      <c r="H114" s="302">
        <f>SUM(B114,D114,F114)</f>
        <v>24.547355097540603</v>
      </c>
      <c r="I114" s="299" t="str">
        <f>CONCATENATE("(",ROUND((H114/$H116)*100,1),")")</f>
        <v>(78)</v>
      </c>
      <c r="K114" s="302">
        <f>B119-B114</f>
        <v>-1.6720841538986804</v>
      </c>
      <c r="L114" s="302">
        <f>D119-D114</f>
        <v>-6.1550853856582988E-2</v>
      </c>
      <c r="M114" s="302">
        <f>F119-F114</f>
        <v>-0.10205595459146721</v>
      </c>
      <c r="N114" s="302">
        <f>SUM(K114:M114)</f>
        <v>-1.8356909623467306</v>
      </c>
    </row>
    <row r="115" spans="1:14" x14ac:dyDescent="0.2">
      <c r="A115" s="282" t="s">
        <v>365</v>
      </c>
      <c r="B115" s="302">
        <f>'Ind T6'!L44</f>
        <v>5.0270355080374323</v>
      </c>
      <c r="C115" s="299" t="str">
        <f>CONCATENATE("(",ROUND((B115/$H116)*100,1),")")</f>
        <v>(16)</v>
      </c>
      <c r="D115" s="302">
        <f>'Ind T6'!M44</f>
        <v>1.2084182156214376</v>
      </c>
      <c r="E115" s="299" t="str">
        <f>CONCATENATE("(",ROUND((D115/$H116)*100,1),")")</f>
        <v>(3.8)</v>
      </c>
      <c r="F115" s="302">
        <f>'Ind T6'!N44</f>
        <v>0.68719117880050784</v>
      </c>
      <c r="G115" s="299" t="str">
        <f>CONCATENATE("(",ROUND((F115/$H116)*100,1),")")</f>
        <v>(2.2)</v>
      </c>
      <c r="H115" s="302">
        <f t="shared" ref="H115" si="96">SUM(B115,D115,F115)</f>
        <v>6.9226449024593775</v>
      </c>
      <c r="I115" s="299" t="str">
        <f>CONCATENATE("(",ROUND((H115/$H116)*100,1),")")</f>
        <v>(22)</v>
      </c>
      <c r="K115" s="302">
        <f t="shared" ref="K115:K116" si="97">B120-B115</f>
        <v>-0.30948107523606971</v>
      </c>
      <c r="L115" s="302">
        <f t="shared" ref="L115:L116" si="98">D120-D115</f>
        <v>-8.11635228787142E-2</v>
      </c>
      <c r="M115" s="302">
        <f t="shared" ref="M115:M116" si="99">F120-F115</f>
        <v>-8.3664439538475466E-2</v>
      </c>
      <c r="N115" s="302">
        <f t="shared" ref="N115:N116" si="100">SUM(K115:M115)</f>
        <v>-0.47430903765325938</v>
      </c>
    </row>
    <row r="116" spans="1:14" x14ac:dyDescent="0.2">
      <c r="A116" s="282" t="s">
        <v>363</v>
      </c>
      <c r="B116" s="302">
        <f>SUM(B114:B115)</f>
        <v>26.951999850005858</v>
      </c>
      <c r="C116" s="299" t="str">
        <f>CONCATENATE("(",ROUND((B116/$H116)*100,1),")")</f>
        <v>(85.6)</v>
      </c>
      <c r="D116" s="302">
        <f>SUM(D114:D115)</f>
        <v>2.2802371927106391</v>
      </c>
      <c r="E116" s="299" t="str">
        <f>CONCATENATE("(",ROUND((D116/$H116)*100,1),")")</f>
        <v>(7.2)</v>
      </c>
      <c r="F116" s="302">
        <f>SUM(F114:F115)</f>
        <v>2.2377629572834827</v>
      </c>
      <c r="G116" s="299" t="str">
        <f>CONCATENATE("(",ROUND((F116/$H116)*100,1),")")</f>
        <v>(7.1)</v>
      </c>
      <c r="H116" s="302">
        <f>SUM(H114:H115)</f>
        <v>31.469999999999981</v>
      </c>
      <c r="I116" s="299" t="str">
        <f>CONCATENATE("(",ROUND((H116/$H116)*100,1),")")</f>
        <v>(100)</v>
      </c>
      <c r="K116" s="302">
        <f t="shared" si="97"/>
        <v>-1.9815652291347483</v>
      </c>
      <c r="L116" s="302">
        <f t="shared" si="98"/>
        <v>-0.14271437673529741</v>
      </c>
      <c r="M116" s="302">
        <f t="shared" si="99"/>
        <v>-0.18572039412994279</v>
      </c>
      <c r="N116" s="302">
        <f t="shared" si="100"/>
        <v>-2.3099999999999885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20.252880188069746</v>
      </c>
      <c r="C119" s="299" t="str">
        <f>CONCATENATE("(",ROUND((B119/$H121)*100,1),")")</f>
        <v>(69.5)</v>
      </c>
      <c r="D119" s="302">
        <f>'Ind T6'!R45</f>
        <v>1.0102681232326183</v>
      </c>
      <c r="E119" s="299" t="str">
        <f>CONCATENATE("(",ROUND((D119/$H121)*100,1),")")</f>
        <v>(3.5)</v>
      </c>
      <c r="F119" s="302">
        <f>'Ind T6'!S45</f>
        <v>1.4485158238915075</v>
      </c>
      <c r="G119" s="299" t="str">
        <f>CONCATENATE("(",ROUND((F119/$H121)*100,1),")")</f>
        <v>(5)</v>
      </c>
      <c r="H119" s="302">
        <f>SUM(B119,D119,F119)</f>
        <v>22.711664135193871</v>
      </c>
      <c r="I119" s="299" t="str">
        <f>CONCATENATE("(",ROUND((H119/$H121)*100,1),")")</f>
        <v>(77.9)</v>
      </c>
      <c r="K119" s="302">
        <f>B124-B119</f>
        <v>-1.8615917347082629</v>
      </c>
      <c r="L119" s="302">
        <f>D124-D119</f>
        <v>-6.8934315811713165E-2</v>
      </c>
      <c r="M119" s="302">
        <f>F124-F119</f>
        <v>-4.1829403775123453E-2</v>
      </c>
      <c r="N119" s="302">
        <f>SUM(K119:M119)</f>
        <v>-1.9723554542950996</v>
      </c>
    </row>
    <row r="120" spans="1:14" x14ac:dyDescent="0.2">
      <c r="A120" s="282" t="s">
        <v>365</v>
      </c>
      <c r="B120" s="302">
        <f>'Ind T6'!Q44</f>
        <v>4.7175544328013626</v>
      </c>
      <c r="C120" s="299" t="str">
        <f>CONCATENATE("(",ROUND((B120/$H121)*100,1),")")</f>
        <v>(16.2)</v>
      </c>
      <c r="D120" s="302">
        <f>'Ind T6'!R44</f>
        <v>1.1272546927427234</v>
      </c>
      <c r="E120" s="299" t="str">
        <f>CONCATENATE("(",ROUND((D120/$H121)*100,1),")")</f>
        <v>(3.9)</v>
      </c>
      <c r="F120" s="302">
        <f>'Ind T6'!S44</f>
        <v>0.60352673926203237</v>
      </c>
      <c r="G120" s="299" t="str">
        <f>CONCATENATE("(",ROUND((F120/$H121)*100,1),")")</f>
        <v>(2.1)</v>
      </c>
      <c r="H120" s="302">
        <f t="shared" ref="H120" si="101">SUM(B120,D120,F120)</f>
        <v>6.4483358648061184</v>
      </c>
      <c r="I120" s="299" t="str">
        <f>CONCATENATE("(",ROUND((H120/$H121)*100,1),")")</f>
        <v>(22.1)</v>
      </c>
      <c r="K120" s="302">
        <f t="shared" ref="K120:K121" si="102">B125-B120</f>
        <v>-0.29977793674461228</v>
      </c>
      <c r="L120" s="302">
        <f t="shared" ref="L120:L121" si="103">D125-D120</f>
        <v>-7.0671201352634716E-2</v>
      </c>
      <c r="M120" s="302">
        <f t="shared" ref="M120:M121" si="104">F125-F120</f>
        <v>-7.6195407607641874E-2</v>
      </c>
      <c r="N120" s="302">
        <f t="shared" ref="N120:N121" si="105">SUM(K120:M120)</f>
        <v>-0.44664454570488887</v>
      </c>
    </row>
    <row r="121" spans="1:14" x14ac:dyDescent="0.2">
      <c r="A121" s="282" t="s">
        <v>363</v>
      </c>
      <c r="B121" s="302">
        <f>SUM(B119:B120)</f>
        <v>24.97043462087111</v>
      </c>
      <c r="C121" s="299" t="str">
        <f>CONCATENATE("(",ROUND((B121/$H121)*100,1),")")</f>
        <v>(85.6)</v>
      </c>
      <c r="D121" s="302">
        <f>SUM(D119:D120)</f>
        <v>2.1375228159753417</v>
      </c>
      <c r="E121" s="299" t="str">
        <f>CONCATENATE("(",ROUND((D121/$H121)*100,1),")")</f>
        <v>(7.3)</v>
      </c>
      <c r="F121" s="302">
        <f>SUM(F119:F120)</f>
        <v>2.0520425631535399</v>
      </c>
      <c r="G121" s="299" t="str">
        <f>CONCATENATE("(",ROUND((F121/$H121)*100,1),")")</f>
        <v>(7)</v>
      </c>
      <c r="H121" s="302">
        <f>SUM(H119:H120)</f>
        <v>29.159999999999989</v>
      </c>
      <c r="I121" s="299" t="str">
        <f>CONCATENATE("(",ROUND((H121/$H121)*100,1),")")</f>
        <v>(100)</v>
      </c>
      <c r="K121" s="302">
        <f t="shared" si="102"/>
        <v>-2.1613696714528778</v>
      </c>
      <c r="L121" s="302">
        <f t="shared" si="103"/>
        <v>-0.13960551716434777</v>
      </c>
      <c r="M121" s="302">
        <f t="shared" si="104"/>
        <v>-0.11802481138276555</v>
      </c>
      <c r="N121" s="302">
        <f t="shared" si="105"/>
        <v>-2.4189999999999912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18.391288453361483</v>
      </c>
      <c r="C124" s="299" t="str">
        <f>CONCATENATE("(",ROUND((B124/$H126)*100,1),")")</f>
        <v>(68.8)</v>
      </c>
      <c r="D124" s="302">
        <f>'Ind T6'!W45</f>
        <v>0.94133380742090511</v>
      </c>
      <c r="E124" s="299" t="str">
        <f>CONCATENATE("(",ROUND((D124/$H126)*100,1),")")</f>
        <v>(3.5)</v>
      </c>
      <c r="F124" s="302">
        <f>'Ind T6'!X45</f>
        <v>1.406686420116384</v>
      </c>
      <c r="G124" s="299" t="str">
        <f>CONCATENATE("(",ROUND((F124/$H126)*100,1),")")</f>
        <v>(5.3)</v>
      </c>
      <c r="H124" s="302">
        <f>SUM(B124,D124,F124)</f>
        <v>20.73930868089877</v>
      </c>
      <c r="I124" s="299" t="str">
        <f>CONCATENATE("(",ROUND((H124/$H126)*100,1),")")</f>
        <v>(77.6)</v>
      </c>
      <c r="K124" s="302">
        <f>B124-B114</f>
        <v>-3.5336758886069433</v>
      </c>
      <c r="L124" s="302">
        <f>D124-D114</f>
        <v>-0.13048516966829615</v>
      </c>
      <c r="M124" s="302">
        <f>F124-F114</f>
        <v>-0.14388535836659067</v>
      </c>
      <c r="N124" s="302">
        <f>SUM(K124:M124)</f>
        <v>-3.80804641664183</v>
      </c>
    </row>
    <row r="125" spans="1:14" x14ac:dyDescent="0.2">
      <c r="A125" s="282" t="s">
        <v>365</v>
      </c>
      <c r="B125" s="302">
        <f>'Ind T6'!V44</f>
        <v>4.4177764960567503</v>
      </c>
      <c r="C125" s="299" t="str">
        <f>CONCATENATE("(",ROUND((B125/$H126)*100,1),")")</f>
        <v>(16.5)</v>
      </c>
      <c r="D125" s="302">
        <f>'Ind T6'!W44</f>
        <v>1.0565834913900887</v>
      </c>
      <c r="E125" s="299" t="str">
        <f>CONCATENATE("(",ROUND((D125/$H126)*100,1),")")</f>
        <v>(4)</v>
      </c>
      <c r="F125" s="302">
        <f>'Ind T6'!X44</f>
        <v>0.5273313316543905</v>
      </c>
      <c r="G125" s="299" t="str">
        <f>CONCATENATE("(",ROUND((F125/$H126)*100,1),")")</f>
        <v>(2)</v>
      </c>
      <c r="H125" s="302">
        <f t="shared" ref="H125" si="106">SUM(B125,D125,F125)</f>
        <v>6.0016913191012291</v>
      </c>
      <c r="I125" s="299" t="str">
        <f>CONCATENATE("(",ROUND((H125/$H126)*100,1),")")</f>
        <v>(22.4)</v>
      </c>
      <c r="K125" s="302">
        <f t="shared" ref="K125:K126" si="107">B125-B115</f>
        <v>-0.609259011980682</v>
      </c>
      <c r="L125" s="302">
        <f t="shared" ref="L125:L126" si="108">D125-D115</f>
        <v>-0.15183472423134892</v>
      </c>
      <c r="M125" s="302">
        <f t="shared" ref="M125:M126" si="109">F125-F115</f>
        <v>-0.15985984714611734</v>
      </c>
      <c r="N125" s="302">
        <f t="shared" ref="N125:N126" si="110">SUM(K125:M125)</f>
        <v>-0.92095358335814825</v>
      </c>
    </row>
    <row r="126" spans="1:14" x14ac:dyDescent="0.2">
      <c r="A126" s="282" t="s">
        <v>363</v>
      </c>
      <c r="B126" s="302">
        <f>SUM(B124:B125)</f>
        <v>22.809064949418232</v>
      </c>
      <c r="C126" s="299" t="str">
        <f>CONCATENATE("(",ROUND((B126/$H126)*100,1),")")</f>
        <v>(85.3)</v>
      </c>
      <c r="D126" s="302">
        <f>SUM(D124:D125)</f>
        <v>1.9979172988109939</v>
      </c>
      <c r="E126" s="299" t="str">
        <f>CONCATENATE("(",ROUND((D126/$H126)*100,1),")")</f>
        <v>(7.5)</v>
      </c>
      <c r="F126" s="302">
        <f>SUM(F124:F125)</f>
        <v>1.9340177517707744</v>
      </c>
      <c r="G126" s="299" t="str">
        <f>CONCATENATE("(",ROUND((F126/$H126)*100,1),")")</f>
        <v>(7.2)</v>
      </c>
      <c r="H126" s="302">
        <f>SUM(H124:H125)</f>
        <v>26.741</v>
      </c>
      <c r="I126" s="299" t="str">
        <f>CONCATENATE("(",ROUND((H126/$H126)*100,1),")")</f>
        <v>(100)</v>
      </c>
      <c r="K126" s="302">
        <f t="shared" si="107"/>
        <v>-4.1429349005876261</v>
      </c>
      <c r="L126" s="302">
        <f t="shared" si="108"/>
        <v>-0.28231989389964518</v>
      </c>
      <c r="M126" s="302">
        <f t="shared" si="109"/>
        <v>-0.30374520551270834</v>
      </c>
      <c r="N126" s="302">
        <f t="shared" si="110"/>
        <v>-4.7289999999999797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0.48697852138958136</v>
      </c>
      <c r="C135" s="299" t="str">
        <f>CONCATENATE("(",ROUND((B135/$H137)*100,1),")")</f>
        <v>(73.1)</v>
      </c>
      <c r="D135" s="302">
        <f>'Ind T6'!M54</f>
        <v>9.4850923407245255E-3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0.4964636137303059</v>
      </c>
      <c r="I135" s="299" t="str">
        <f>CONCATENATE("(",ROUND((H135/$H137)*100,1),")")</f>
        <v>(74.5)</v>
      </c>
      <c r="K135" s="302">
        <f>B140-B135</f>
        <v>-1.4223755202444122E-2</v>
      </c>
      <c r="L135" s="302">
        <f>D140-D135</f>
        <v>-5.4178846256981369E-5</v>
      </c>
      <c r="M135" s="302">
        <f>F140-F135</f>
        <v>0</v>
      </c>
      <c r="N135" s="302">
        <f>SUM(K135:M135)</f>
        <v>-1.4277934048701103E-2</v>
      </c>
    </row>
    <row r="136" spans="1:14" x14ac:dyDescent="0.2">
      <c r="A136" s="282" t="s">
        <v>365</v>
      </c>
      <c r="B136" s="302">
        <f>'Ind T6'!L53</f>
        <v>0.128357204887148</v>
      </c>
      <c r="C136" s="299" t="str">
        <f>CONCATENATE("(",ROUND((B136/$H137)*100,1),")")</f>
        <v>(19.3)</v>
      </c>
      <c r="D136" s="302">
        <f>'Ind T6'!M53</f>
        <v>4.1179181382546164E-2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0.16953638626969417</v>
      </c>
      <c r="I136" s="299" t="str">
        <f>CONCATENATE("(",ROUND((H136/$H137)*100,1),")")</f>
        <v>(25.5)</v>
      </c>
      <c r="K136" s="302">
        <f t="shared" ref="K136:K137" si="112">B141-B136</f>
        <v>-1.7653275930422097E-3</v>
      </c>
      <c r="L136" s="302">
        <f t="shared" ref="L136:L137" si="113">D141-D136</f>
        <v>-9.5673835825717257E-4</v>
      </c>
      <c r="M136" s="302">
        <f t="shared" ref="M136:M137" si="114">F141-F136</f>
        <v>0</v>
      </c>
      <c r="N136" s="302">
        <f t="shared" ref="N136:N137" si="115">SUM(K136:M136)</f>
        <v>-2.7220659512993822E-3</v>
      </c>
    </row>
    <row r="137" spans="1:14" x14ac:dyDescent="0.2">
      <c r="A137" s="282" t="s">
        <v>363</v>
      </c>
      <c r="B137" s="302">
        <f>SUM(B135:B136)</f>
        <v>0.61533572627672939</v>
      </c>
      <c r="C137" s="299" t="str">
        <f>CONCATENATE("(",ROUND((B137/$H137)*100,1),")")</f>
        <v>(92.4)</v>
      </c>
      <c r="D137" s="302">
        <f>SUM(D135:D136)</f>
        <v>5.0664273723270689E-2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0.66600000000000004</v>
      </c>
      <c r="I137" s="299" t="str">
        <f>CONCATENATE("(",ROUND((H137/$H137)*100,1),")")</f>
        <v>(100)</v>
      </c>
      <c r="K137" s="302">
        <f t="shared" si="112"/>
        <v>-1.5989082795486387E-2</v>
      </c>
      <c r="L137" s="302">
        <f t="shared" si="113"/>
        <v>-1.0109172045141557E-3</v>
      </c>
      <c r="M137" s="302">
        <f t="shared" si="114"/>
        <v>0</v>
      </c>
      <c r="N137" s="302">
        <f t="shared" si="115"/>
        <v>-1.7000000000000542E-2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0.47275476618713724</v>
      </c>
      <c r="C140" s="299" t="str">
        <f>CONCATENATE("(",ROUND((B140/$H142)*100,1),")")</f>
        <v>(72.8)</v>
      </c>
      <c r="D140" s="302">
        <f>'Ind T6'!R54</f>
        <v>9.4309134944675441E-3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0.48218567968160481</v>
      </c>
      <c r="I140" s="299" t="str">
        <f>CONCATENATE("(",ROUND((H140/$H142)*100,1),")")</f>
        <v>(74.3)</v>
      </c>
      <c r="K140" s="302">
        <f>B145-B140</f>
        <v>-1.0826055634594878E-2</v>
      </c>
      <c r="L140" s="302">
        <f>D145-D140</f>
        <v>1.5284186207301445E-4</v>
      </c>
      <c r="M140" s="302">
        <f>F145-F140</f>
        <v>0</v>
      </c>
      <c r="N140" s="302">
        <f>SUM(K140:M140)</f>
        <v>-1.0673213772521863E-2</v>
      </c>
    </row>
    <row r="141" spans="1:14" x14ac:dyDescent="0.2">
      <c r="A141" s="282" t="s">
        <v>365</v>
      </c>
      <c r="B141" s="302">
        <f>'Ind T6'!Q53</f>
        <v>0.12659187729410579</v>
      </c>
      <c r="C141" s="299" t="str">
        <f>CONCATENATE("(",ROUND((B141/$H142)*100,1),")")</f>
        <v>(19.5)</v>
      </c>
      <c r="D141" s="302">
        <f>'Ind T6'!R53</f>
        <v>4.0222443024288991E-2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0.16681432031839477</v>
      </c>
      <c r="I141" s="299" t="str">
        <f>CONCATENATE("(",ROUND((H141/$H142)*100,1),")")</f>
        <v>(25.7)</v>
      </c>
      <c r="K141" s="302">
        <f t="shared" ref="K141:K142" si="117">B146-B141</f>
        <v>1.1085512252340113E-3</v>
      </c>
      <c r="L141" s="302">
        <f t="shared" ref="L141:L142" si="118">D146-D141</f>
        <v>-4.3533745271123053E-4</v>
      </c>
      <c r="M141" s="302">
        <f t="shared" ref="M141:M142" si="119">F146-F141</f>
        <v>0</v>
      </c>
      <c r="N141" s="302">
        <f t="shared" ref="N141:N142" si="120">SUM(K141:M141)</f>
        <v>6.7321377252278075E-4</v>
      </c>
    </row>
    <row r="142" spans="1:14" x14ac:dyDescent="0.2">
      <c r="A142" s="282" t="s">
        <v>363</v>
      </c>
      <c r="B142" s="302">
        <f>SUM(B140:B141)</f>
        <v>0.599346643481243</v>
      </c>
      <c r="C142" s="299" t="str">
        <f>CONCATENATE("(",ROUND((B142/$H142)*100,1),")")</f>
        <v>(92.3)</v>
      </c>
      <c r="D142" s="302">
        <f>SUM(D140:D141)</f>
        <v>4.9653356518756533E-2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0.64899999999999958</v>
      </c>
      <c r="I142" s="299" t="str">
        <f>CONCATENATE("(",ROUND((H142/$H142)*100,1),")")</f>
        <v>(100)</v>
      </c>
      <c r="K142" s="302">
        <f t="shared" si="117"/>
        <v>-9.7175044093608109E-3</v>
      </c>
      <c r="L142" s="302">
        <f t="shared" si="118"/>
        <v>-2.8249559063821261E-4</v>
      </c>
      <c r="M142" s="302">
        <f t="shared" si="119"/>
        <v>0</v>
      </c>
      <c r="N142" s="302">
        <f t="shared" si="120"/>
        <v>-9.9999999999990236E-3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0.46192871055254237</v>
      </c>
      <c r="C145" s="299" t="str">
        <f>CONCATENATE("(",ROUND((B145/$H147)*100,1),")")</f>
        <v>(72.3)</v>
      </c>
      <c r="D145" s="302">
        <f>'Ind T6'!W54</f>
        <v>9.5837553565405586E-3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0.47151246590908291</v>
      </c>
      <c r="I145" s="299" t="str">
        <f>CONCATENATE("(",ROUND((H145/$H147)*100,1),")")</f>
        <v>(73.8)</v>
      </c>
      <c r="K145" s="302">
        <f>B145-B135</f>
        <v>-2.5049810837038999E-2</v>
      </c>
      <c r="L145" s="302">
        <f>D145-D135</f>
        <v>9.8663015816033081E-5</v>
      </c>
      <c r="M145" s="302">
        <f>F145-F135</f>
        <v>0</v>
      </c>
      <c r="N145" s="302">
        <f>SUM(K145:M145)</f>
        <v>-2.4951147821222965E-2</v>
      </c>
    </row>
    <row r="146" spans="1:14" x14ac:dyDescent="0.2">
      <c r="A146" s="282" t="s">
        <v>365</v>
      </c>
      <c r="B146" s="302">
        <f>'Ind T6'!V53</f>
        <v>0.1277004285193398</v>
      </c>
      <c r="C146" s="299" t="str">
        <f>CONCATENATE("(",ROUND((B146/$H147)*100,1),")")</f>
        <v>(20)</v>
      </c>
      <c r="D146" s="302">
        <f>'Ind T6'!W53</f>
        <v>3.9787105571577761E-2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0.16748753409091754</v>
      </c>
      <c r="I146" s="299" t="str">
        <f>CONCATENATE("(",ROUND((H146/$H147)*100,1),")")</f>
        <v>(26.2)</v>
      </c>
      <c r="K146" s="302">
        <f t="shared" ref="K146:K147" si="122">B146-B136</f>
        <v>-6.5677636780819837E-4</v>
      </c>
      <c r="L146" s="302">
        <f t="shared" ref="L146:L147" si="123">D146-D136</f>
        <v>-1.3920758109684031E-3</v>
      </c>
      <c r="M146" s="302">
        <f t="shared" ref="M146:M147" si="124">F146-F136</f>
        <v>0</v>
      </c>
      <c r="N146" s="302">
        <f t="shared" ref="N146:N147" si="125">SUM(K146:M146)</f>
        <v>-2.0488521787766015E-3</v>
      </c>
    </row>
    <row r="147" spans="1:14" x14ac:dyDescent="0.2">
      <c r="A147" s="282" t="s">
        <v>363</v>
      </c>
      <c r="B147" s="302">
        <f>SUM(B145:B146)</f>
        <v>0.58962913907188219</v>
      </c>
      <c r="C147" s="299" t="str">
        <f>CONCATENATE("(",ROUND((B147/$H147)*100,1),")")</f>
        <v>(92.3)</v>
      </c>
      <c r="D147" s="302">
        <f>SUM(D145:D146)</f>
        <v>4.9370860928118321E-2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0.63900000000000046</v>
      </c>
      <c r="I147" s="299" t="str">
        <f>CONCATENATE("(",ROUND((H147/$H147)*100,1),")")</f>
        <v>(100)</v>
      </c>
      <c r="K147" s="302">
        <f t="shared" si="122"/>
        <v>-2.5706587204847198E-2</v>
      </c>
      <c r="L147" s="302">
        <f t="shared" si="123"/>
        <v>-1.2934127951523683E-3</v>
      </c>
      <c r="M147" s="302">
        <f t="shared" si="124"/>
        <v>0</v>
      </c>
      <c r="N147" s="302">
        <f t="shared" si="125"/>
        <v>-2.6999999999999566E-2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1.1303451495961445</v>
      </c>
      <c r="C156" s="299" t="str">
        <f>CONCATENATE("(",ROUND((B156/$H158)*100,1),")")</f>
        <v>(72.4)</v>
      </c>
      <c r="D156" s="302">
        <f>'Ind T6'!M63</f>
        <v>2.5120353581201703E-2</v>
      </c>
      <c r="E156" s="299" t="str">
        <f>CONCATENATE("(",ROUND((D156/$H158)*100,1),")")</f>
        <v>(1.6)</v>
      </c>
      <c r="F156" s="302">
        <f>'Ind T6'!N63</f>
        <v>5.0665276517738687E-2</v>
      </c>
      <c r="G156" s="299" t="str">
        <f>CONCATENATE("(",ROUND((F156/$H158)*100,1),")")</f>
        <v>(3.2)</v>
      </c>
      <c r="H156" s="302">
        <f>SUM(B156,D156,F156)</f>
        <v>1.2061307796950849</v>
      </c>
      <c r="I156" s="299" t="str">
        <f>CONCATENATE("(",ROUND((H156/$H158)*100,1),")")</f>
        <v>(77.3)</v>
      </c>
      <c r="K156" s="302">
        <f>B161-B156</f>
        <v>4.1331692844808199E-3</v>
      </c>
      <c r="L156" s="302">
        <f>D161-D156</f>
        <v>3.0094951006171683E-4</v>
      </c>
      <c r="M156" s="302">
        <f>F161-F156</f>
        <v>-1.5080605981611997E-3</v>
      </c>
      <c r="N156" s="302">
        <f>SUM(K156:M156)</f>
        <v>2.926058196381337E-3</v>
      </c>
    </row>
    <row r="157" spans="1:14" x14ac:dyDescent="0.2">
      <c r="A157" s="282" t="s">
        <v>365</v>
      </c>
      <c r="B157" s="302">
        <f>'Ind T6'!L62</f>
        <v>0.25976568449332854</v>
      </c>
      <c r="C157" s="299" t="str">
        <f>CONCATENATE("(",ROUND((B157/$H158)*100,1),")")</f>
        <v>(16.6)</v>
      </c>
      <c r="D157" s="302">
        <f>'Ind T6'!M62</f>
        <v>8.9442611061006885E-2</v>
      </c>
      <c r="E157" s="299" t="str">
        <f>CONCATENATE("(",ROUND((D157/$H158)*100,1),")")</f>
        <v>(5.7)</v>
      </c>
      <c r="F157" s="302">
        <f>'Ind T6'!N62</f>
        <v>5.6609247505797697E-3</v>
      </c>
      <c r="G157" s="299" t="str">
        <f>CONCATENATE("(",ROUND((F157/$H158)*100,1),")")</f>
        <v>(0.4)</v>
      </c>
      <c r="H157" s="302">
        <f t="shared" ref="H157" si="126">SUM(B157,D157,F157)</f>
        <v>0.35486922030491519</v>
      </c>
      <c r="I157" s="299" t="str">
        <f>CONCATENATE("(",ROUND((H157/$H158)*100,1),")")</f>
        <v>(22.7)</v>
      </c>
      <c r="K157" s="302">
        <f t="shared" ref="K157:K158" si="127">B162-B157</f>
        <v>1.2986639278079193E-2</v>
      </c>
      <c r="L157" s="302">
        <f t="shared" ref="L157:L158" si="128">D162-D157</f>
        <v>2.1302597422569874E-3</v>
      </c>
      <c r="M157" s="302">
        <f t="shared" ref="M157:M158" si="129">F162-F157</f>
        <v>-4.2957216721868467E-5</v>
      </c>
      <c r="N157" s="302">
        <f t="shared" ref="N157:N158" si="130">SUM(K157:M157)</f>
        <v>1.5073941803614311E-2</v>
      </c>
    </row>
    <row r="158" spans="1:14" x14ac:dyDescent="0.2">
      <c r="A158" s="282" t="s">
        <v>363</v>
      </c>
      <c r="B158" s="302">
        <f>SUM(B156:B157)</f>
        <v>1.390110834089473</v>
      </c>
      <c r="C158" s="299" t="str">
        <f>CONCATENATE("(",ROUND((B158/$H158)*100,1),")")</f>
        <v>(89.1)</v>
      </c>
      <c r="D158" s="302">
        <f>SUM(D156:D157)</f>
        <v>0.11456296464220858</v>
      </c>
      <c r="E158" s="299" t="str">
        <f>CONCATENATE("(",ROUND((D158/$H158)*100,1),")")</f>
        <v>(7.3)</v>
      </c>
      <c r="F158" s="302">
        <f>SUM(F156:F157)</f>
        <v>5.6326201268318457E-2</v>
      </c>
      <c r="G158" s="299" t="str">
        <f>CONCATENATE("(",ROUND((F158/$H158)*100,1),")")</f>
        <v>(3.6)</v>
      </c>
      <c r="H158" s="302">
        <f>SUM(H156:H157)</f>
        <v>1.5609999999999999</v>
      </c>
      <c r="I158" s="299" t="str">
        <f>CONCATENATE("(",ROUND((H158/$H158)*100,1),")")</f>
        <v>(100)</v>
      </c>
      <c r="K158" s="302">
        <f t="shared" si="127"/>
        <v>1.7119808562560124E-2</v>
      </c>
      <c r="L158" s="302">
        <f t="shared" si="128"/>
        <v>2.4312092523187112E-3</v>
      </c>
      <c r="M158" s="302">
        <f t="shared" si="129"/>
        <v>-1.5510178148830656E-3</v>
      </c>
      <c r="N158" s="302">
        <f t="shared" si="130"/>
        <v>1.7999999999995769E-2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1.1344783188806253</v>
      </c>
      <c r="C161" s="299" t="str">
        <f>CONCATENATE("(",ROUND((B161/$H163)*100,1),")")</f>
        <v>(71.8)</v>
      </c>
      <c r="D161" s="302">
        <f>'Ind T6'!R63</f>
        <v>2.542130309126342E-2</v>
      </c>
      <c r="E161" s="299" t="str">
        <f>CONCATENATE("(",ROUND((D161/$H163)*100,1),")")</f>
        <v>(1.6)</v>
      </c>
      <c r="F161" s="302">
        <f>'Ind T6'!S63</f>
        <v>4.9157215919577488E-2</v>
      </c>
      <c r="G161" s="299" t="str">
        <f>CONCATENATE("(",ROUND((F161/$H163)*100,1),")")</f>
        <v>(3.1)</v>
      </c>
      <c r="H161" s="302">
        <f>SUM(B161,D161,F161)</f>
        <v>1.2090568378914661</v>
      </c>
      <c r="I161" s="299" t="str">
        <f>CONCATENATE("(",ROUND((H161/$H163)*100,1),")")</f>
        <v>(76.6)</v>
      </c>
      <c r="K161" s="302">
        <f>B166-B161</f>
        <v>-1.3692411615451983E-2</v>
      </c>
      <c r="L161" s="302">
        <f>D166-D161</f>
        <v>2.0337008310527746E-4</v>
      </c>
      <c r="M161" s="302">
        <f>F166-F161</f>
        <v>-3.9859591670575803E-3</v>
      </c>
      <c r="N161" s="302">
        <f>SUM(K161:M161)</f>
        <v>-1.7475000699404285E-2</v>
      </c>
    </row>
    <row r="162" spans="1:14" x14ac:dyDescent="0.2">
      <c r="A162" s="282" t="s">
        <v>365</v>
      </c>
      <c r="B162" s="302">
        <f>'Ind T6'!Q62</f>
        <v>0.27275232377140773</v>
      </c>
      <c r="C162" s="299" t="str">
        <f>CONCATENATE("(",ROUND((B162/$H163)*100,1),")")</f>
        <v>(17.3)</v>
      </c>
      <c r="D162" s="302">
        <f>'Ind T6'!R62</f>
        <v>9.1572870803263873E-2</v>
      </c>
      <c r="E162" s="299" t="str">
        <f>CONCATENATE("(",ROUND((D162/$H163)*100,1),")")</f>
        <v>(5.8)</v>
      </c>
      <c r="F162" s="302">
        <f>'Ind T6'!S62</f>
        <v>5.6179675338579012E-3</v>
      </c>
      <c r="G162" s="299" t="str">
        <f>CONCATENATE("(",ROUND((F162/$H163)*100,1),")")</f>
        <v>(0.4)</v>
      </c>
      <c r="H162" s="302">
        <f t="shared" ref="H162" si="131">SUM(B162,D162,F162)</f>
        <v>0.36994316210852951</v>
      </c>
      <c r="I162" s="299" t="str">
        <f>CONCATENATE("(",ROUND((H162/$H163)*100,1),")")</f>
        <v>(23.4)</v>
      </c>
      <c r="K162" s="302">
        <f t="shared" ref="K162:K163" si="132">B167-B162</f>
        <v>2.1482467934982208E-2</v>
      </c>
      <c r="L162" s="302">
        <f t="shared" ref="L162:L163" si="133">D167-D162</f>
        <v>2.0849643039057425E-3</v>
      </c>
      <c r="M162" s="302">
        <f t="shared" ref="M162:M163" si="134">F167-F162</f>
        <v>-9.2431539480180604E-5</v>
      </c>
      <c r="N162" s="302">
        <f t="shared" ref="N162:N163" si="135">SUM(K162:M162)</f>
        <v>2.3475000699407771E-2</v>
      </c>
    </row>
    <row r="163" spans="1:14" x14ac:dyDescent="0.2">
      <c r="A163" s="282" t="s">
        <v>363</v>
      </c>
      <c r="B163" s="302">
        <f>SUM(B161:B162)</f>
        <v>1.4072306426520331</v>
      </c>
      <c r="C163" s="299" t="str">
        <f>CONCATENATE("(",ROUND((B163/$H163)*100,1),")")</f>
        <v>(89.1)</v>
      </c>
      <c r="D163" s="302">
        <f>SUM(D161:D162)</f>
        <v>0.11699417389452729</v>
      </c>
      <c r="E163" s="299" t="str">
        <f>CONCATENATE("(",ROUND((D163/$H163)*100,1),")")</f>
        <v>(7.4)</v>
      </c>
      <c r="F163" s="302">
        <f>SUM(F161:F162)</f>
        <v>5.4775183453435392E-2</v>
      </c>
      <c r="G163" s="299" t="str">
        <f>CONCATENATE("(",ROUND((F163/$H163)*100,1),")")</f>
        <v>(3.5)</v>
      </c>
      <c r="H163" s="302">
        <f>SUM(H161:H162)</f>
        <v>1.5789999999999957</v>
      </c>
      <c r="I163" s="299" t="str">
        <f>CONCATENATE("(",ROUND((H163/$H163)*100,1),")")</f>
        <v>(100)</v>
      </c>
      <c r="K163" s="302">
        <f t="shared" si="132"/>
        <v>7.7900563195301142E-3</v>
      </c>
      <c r="L163" s="302">
        <f t="shared" si="133"/>
        <v>2.2883343870110234E-3</v>
      </c>
      <c r="M163" s="302">
        <f t="shared" si="134"/>
        <v>-4.07839070653776E-3</v>
      </c>
      <c r="N163" s="302">
        <f t="shared" si="135"/>
        <v>6.0000000000033776E-3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1.1207859072651734</v>
      </c>
      <c r="C166" s="299" t="str">
        <f>CONCATENATE("(",ROUND((B166/$H168)*100,1),")")</f>
        <v>(70.7)</v>
      </c>
      <c r="D166" s="302">
        <f>'Ind T6'!W63</f>
        <v>2.5624673174368697E-2</v>
      </c>
      <c r="E166" s="299" t="str">
        <f>CONCATENATE("(",ROUND((D166/$H168)*100,1),")")</f>
        <v>(1.6)</v>
      </c>
      <c r="F166" s="302">
        <f>'Ind T6'!X63</f>
        <v>4.5171256752519907E-2</v>
      </c>
      <c r="G166" s="299" t="str">
        <f>CONCATENATE("(",ROUND((F166/$H168)*100,1),")")</f>
        <v>(2.8)</v>
      </c>
      <c r="H166" s="302">
        <f>SUM(B166,D166,F166)</f>
        <v>1.1915818371920621</v>
      </c>
      <c r="I166" s="299" t="str">
        <f>CONCATENATE("(",ROUND((H166/$H168)*100,1),")")</f>
        <v>(75.2)</v>
      </c>
      <c r="K166" s="302">
        <f>B166-B156</f>
        <v>-9.5592423309711627E-3</v>
      </c>
      <c r="L166" s="302">
        <f>D166-D156</f>
        <v>5.0431959316699429E-4</v>
      </c>
      <c r="M166" s="302">
        <f>F166-F156</f>
        <v>-5.49401976521878E-3</v>
      </c>
      <c r="N166" s="302">
        <f>SUM(K166:M166)</f>
        <v>-1.4548942503022948E-2</v>
      </c>
    </row>
    <row r="167" spans="1:14" x14ac:dyDescent="0.2">
      <c r="A167" s="282" t="s">
        <v>365</v>
      </c>
      <c r="B167" s="302">
        <f>'Ind T6'!V62</f>
        <v>0.29423479170638994</v>
      </c>
      <c r="C167" s="299" t="str">
        <f>CONCATENATE("(",ROUND((B167/$H168)*100,1),")")</f>
        <v>(18.6)</v>
      </c>
      <c r="D167" s="302">
        <f>'Ind T6'!W62</f>
        <v>9.3657835107169615E-2</v>
      </c>
      <c r="E167" s="299" t="str">
        <f>CONCATENATE("(",ROUND((D167/$H168)*100,1),")")</f>
        <v>(5.9)</v>
      </c>
      <c r="F167" s="302">
        <f>'Ind T6'!X62</f>
        <v>5.5255359943777206E-3</v>
      </c>
      <c r="G167" s="299" t="str">
        <f>CONCATENATE("(",ROUND((F167/$H168)*100,1),")")</f>
        <v>(0.3)</v>
      </c>
      <c r="H167" s="302">
        <f t="shared" ref="H167" si="136">SUM(B167,D167,F167)</f>
        <v>0.39341816280793729</v>
      </c>
      <c r="I167" s="299" t="str">
        <f>CONCATENATE("(",ROUND((H167/$H168)*100,1),")")</f>
        <v>(24.8)</v>
      </c>
      <c r="K167" s="302">
        <f t="shared" ref="K167:K168" si="137">B167-B157</f>
        <v>3.4469107213061401E-2</v>
      </c>
      <c r="L167" s="302">
        <f t="shared" ref="L167:L168" si="138">D167-D157</f>
        <v>4.2152240461627299E-3</v>
      </c>
      <c r="M167" s="302">
        <f t="shared" ref="M167:M168" si="139">F167-F157</f>
        <v>-1.3538875620204907E-4</v>
      </c>
      <c r="N167" s="302">
        <f t="shared" ref="N167:N168" si="140">SUM(K167:M167)</f>
        <v>3.8548942503022085E-2</v>
      </c>
    </row>
    <row r="168" spans="1:14" x14ac:dyDescent="0.2">
      <c r="A168" s="282" t="s">
        <v>363</v>
      </c>
      <c r="B168" s="302">
        <f>SUM(B166:B167)</f>
        <v>1.4150206989715632</v>
      </c>
      <c r="C168" s="299" t="str">
        <f>CONCATENATE("(",ROUND((B168/$H168)*100,1),")")</f>
        <v>(89.3)</v>
      </c>
      <c r="D168" s="302">
        <f>SUM(D166:D167)</f>
        <v>0.11928250828153832</v>
      </c>
      <c r="E168" s="299" t="str">
        <f>CONCATENATE("(",ROUND((D168/$H168)*100,1),")")</f>
        <v>(7.5)</v>
      </c>
      <c r="F168" s="302">
        <f>SUM(F166:F167)</f>
        <v>5.0696792746897631E-2</v>
      </c>
      <c r="G168" s="299" t="str">
        <f>CONCATENATE("(",ROUND((F168/$H168)*100,1),")")</f>
        <v>(3.2)</v>
      </c>
      <c r="H168" s="302">
        <f>SUM(H166:H167)</f>
        <v>1.5849999999999995</v>
      </c>
      <c r="I168" s="299" t="str">
        <f>CONCATENATE("(",ROUND((H168/$H168)*100,1),")")</f>
        <v>(100)</v>
      </c>
      <c r="K168" s="302">
        <f t="shared" si="137"/>
        <v>2.4909864882090238E-2</v>
      </c>
      <c r="L168" s="302">
        <f t="shared" si="138"/>
        <v>4.7195436393297346E-3</v>
      </c>
      <c r="M168" s="302">
        <f t="shared" si="139"/>
        <v>-5.6294085214208256E-3</v>
      </c>
      <c r="N168" s="302">
        <f t="shared" si="140"/>
        <v>2.3999999999999147E-2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9.1737867563273543</v>
      </c>
      <c r="C177" s="299" t="str">
        <f>CONCATENATE("(",ROUND((B177/$H179)*100,1),")")</f>
        <v>(49.7)</v>
      </c>
      <c r="D177" s="302">
        <f>'Ind T6'!M72</f>
        <v>0.65370831199441115</v>
      </c>
      <c r="E177" s="299" t="str">
        <f>CONCATENATE("(",ROUND((D177/$H179)*100,1),")")</f>
        <v>(3.5)</v>
      </c>
      <c r="F177" s="302">
        <f>'Ind T6'!N72</f>
        <v>5.9750221495560965</v>
      </c>
      <c r="G177" s="299" t="str">
        <f>CONCATENATE("(",ROUND((F177/$H179)*100,1),")")</f>
        <v>(32.4)</v>
      </c>
      <c r="H177" s="302">
        <f>SUM(B177,D177,F177)</f>
        <v>15.802517217877861</v>
      </c>
      <c r="I177" s="299" t="str">
        <f>CONCATENATE("(",ROUND((H177/$H179)*100,1),")")</f>
        <v>(85.6)</v>
      </c>
      <c r="K177" s="302">
        <f>B182-B177</f>
        <v>-0.19617585515383773</v>
      </c>
      <c r="L177" s="302">
        <f>D182-D177</f>
        <v>6.0408853476492386E-3</v>
      </c>
      <c r="M177" s="302">
        <f>F182-F177</f>
        <v>6.2642317699168615E-3</v>
      </c>
      <c r="N177" s="302">
        <f>SUM(K177:M177)</f>
        <v>-0.18387073803627163</v>
      </c>
    </row>
    <row r="178" spans="1:14" x14ac:dyDescent="0.2">
      <c r="A178" s="282" t="s">
        <v>365</v>
      </c>
      <c r="B178" s="302">
        <f>'Ind T6'!L71</f>
        <v>1.5419825476725826</v>
      </c>
      <c r="C178" s="299" t="str">
        <f>CONCATENATE("(",ROUND((B178/$H179)*100,1),")")</f>
        <v>(8.4)</v>
      </c>
      <c r="D178" s="302">
        <f>'Ind T6'!M71</f>
        <v>0.94467259988871999</v>
      </c>
      <c r="E178" s="299" t="str">
        <f>CONCATENATE("(",ROUND((D178/$H179)*100,1),")")</f>
        <v>(5.1)</v>
      </c>
      <c r="F178" s="302">
        <f>'Ind T6'!N71</f>
        <v>0.1638276345608386</v>
      </c>
      <c r="G178" s="299" t="str">
        <f>CONCATENATE("(",ROUND((F178/$H179)*100,1),")")</f>
        <v>(0.9)</v>
      </c>
      <c r="H178" s="302">
        <f t="shared" ref="H178" si="141">SUM(B178,D178,F178)</f>
        <v>2.6504827821221411</v>
      </c>
      <c r="I178" s="299" t="str">
        <f>CONCATENATE("(",ROUND((H178/$H179)*100,1),")")</f>
        <v>(14.4)</v>
      </c>
      <c r="K178" s="302">
        <f t="shared" ref="K178:K179" si="142">B183-B178</f>
        <v>-7.0704381958184293E-3</v>
      </c>
      <c r="L178" s="302">
        <f t="shared" ref="L178:L179" si="143">D183-D178</f>
        <v>1.9240745636359691E-3</v>
      </c>
      <c r="M178" s="302">
        <f t="shared" ref="M178:M179" si="144">F183-F178</f>
        <v>1.7101668487451427E-5</v>
      </c>
      <c r="N178" s="302">
        <f t="shared" ref="N178:N179" si="145">SUM(K178:M178)</f>
        <v>-5.1292619636950088E-3</v>
      </c>
    </row>
    <row r="179" spans="1:14" x14ac:dyDescent="0.2">
      <c r="A179" s="282" t="s">
        <v>363</v>
      </c>
      <c r="B179" s="302">
        <f>SUM(B177:B178)</f>
        <v>10.715769303999936</v>
      </c>
      <c r="C179" s="299" t="str">
        <f>CONCATENATE("(",ROUND((B179/$H179)*100,1),")")</f>
        <v>(58.1)</v>
      </c>
      <c r="D179" s="302">
        <f>SUM(D177:D178)</f>
        <v>1.5983809118831311</v>
      </c>
      <c r="E179" s="299" t="str">
        <f>CONCATENATE("(",ROUND((D179/$H179)*100,1),")")</f>
        <v>(8.7)</v>
      </c>
      <c r="F179" s="302">
        <f>SUM(F177:F178)</f>
        <v>6.1388497841169354</v>
      </c>
      <c r="G179" s="299" t="str">
        <f>CONCATENATE("(",ROUND((F179/$H179)*100,1),")")</f>
        <v>(33.3)</v>
      </c>
      <c r="H179" s="302">
        <f>SUM(H177:H178)</f>
        <v>18.453000000000003</v>
      </c>
      <c r="I179" s="299" t="str">
        <f>CONCATENATE("(",ROUND((H179/$H179)*100,1),")")</f>
        <v>(100)</v>
      </c>
      <c r="K179" s="302">
        <f t="shared" si="142"/>
        <v>-0.20324629334965572</v>
      </c>
      <c r="L179" s="302">
        <f t="shared" si="143"/>
        <v>7.9649599112852076E-3</v>
      </c>
      <c r="M179" s="302">
        <f t="shared" si="144"/>
        <v>6.2813334384035358E-3</v>
      </c>
      <c r="N179" s="302">
        <f t="shared" si="145"/>
        <v>-0.18899999999996697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8.9776109011735166</v>
      </c>
      <c r="C182" s="299" t="str">
        <f>CONCATENATE("(",ROUND((B182/$H184)*100,1),")")</f>
        <v>(49.2)</v>
      </c>
      <c r="D182" s="302">
        <f>'Ind T6'!R72</f>
        <v>0.65974919734206039</v>
      </c>
      <c r="E182" s="299" t="str">
        <f>CONCATENATE("(",ROUND((D182/$H184)*100,1),")")</f>
        <v>(3.6)</v>
      </c>
      <c r="F182" s="302">
        <f>'Ind T6'!S72</f>
        <v>5.9812863813260133</v>
      </c>
      <c r="G182" s="299" t="str">
        <f>CONCATENATE("(",ROUND((F182/$H184)*100,1),")")</f>
        <v>(32.7)</v>
      </c>
      <c r="H182" s="302">
        <f>SUM(B182,D182,F182)</f>
        <v>15.61864647984159</v>
      </c>
      <c r="I182" s="299" t="str">
        <f>CONCATENATE("(",ROUND((H182/$H184)*100,1),")")</f>
        <v>(85.5)</v>
      </c>
      <c r="K182" s="302">
        <f>B187-B182</f>
        <v>-0.13732247335744319</v>
      </c>
      <c r="L182" s="302">
        <f>D187-D182</f>
        <v>3.5484259899767334E-2</v>
      </c>
      <c r="M182" s="302">
        <f>F187-F182</f>
        <v>0.23504877138384117</v>
      </c>
      <c r="N182" s="302">
        <f>SUM(K182:M182)</f>
        <v>0.13321055792616532</v>
      </c>
    </row>
    <row r="183" spans="1:14" x14ac:dyDescent="0.2">
      <c r="A183" s="282" t="s">
        <v>365</v>
      </c>
      <c r="B183" s="302">
        <f>'Ind T6'!Q71</f>
        <v>1.5349121094767642</v>
      </c>
      <c r="C183" s="299" t="str">
        <f>CONCATENATE("(",ROUND((B183/$H184)*100,1),")")</f>
        <v>(8.4)</v>
      </c>
      <c r="D183" s="302">
        <f>'Ind T6'!R71</f>
        <v>0.94659667445235596</v>
      </c>
      <c r="E183" s="299" t="str">
        <f>CONCATENATE("(",ROUND((D183/$H184)*100,1),")")</f>
        <v>(5.2)</v>
      </c>
      <c r="F183" s="302">
        <f>'Ind T6'!S71</f>
        <v>0.16384473622932605</v>
      </c>
      <c r="G183" s="299" t="str">
        <f>CONCATENATE("(",ROUND((F183/$H184)*100,1),")")</f>
        <v>(0.9)</v>
      </c>
      <c r="H183" s="302">
        <f t="shared" ref="H183" si="146">SUM(B183,D183,F183)</f>
        <v>2.6453535201584462</v>
      </c>
      <c r="I183" s="299" t="str">
        <f>CONCATENATE("(",ROUND((H183/$H184)*100,1),")")</f>
        <v>(14.5)</v>
      </c>
      <c r="K183" s="302">
        <f t="shared" ref="K183:K184" si="147">B188-B183</f>
        <v>4.7218028582029614E-2</v>
      </c>
      <c r="L183" s="302">
        <f t="shared" ref="L183:L184" si="148">D188-D183</f>
        <v>3.9844796819239914E-2</v>
      </c>
      <c r="M183" s="302">
        <f t="shared" ref="M183:M184" si="149">F188-F183</f>
        <v>9.7266166725242242E-3</v>
      </c>
      <c r="N183" s="302">
        <f t="shared" ref="N183:N184" si="150">SUM(K183:M183)</f>
        <v>9.6789442073793752E-2</v>
      </c>
    </row>
    <row r="184" spans="1:14" x14ac:dyDescent="0.2">
      <c r="A184" s="282" t="s">
        <v>363</v>
      </c>
      <c r="B184" s="302">
        <f>SUM(B182:B183)</f>
        <v>10.51252301065028</v>
      </c>
      <c r="C184" s="299" t="str">
        <f>CONCATENATE("(",ROUND((B184/$H184)*100,1),")")</f>
        <v>(57.6)</v>
      </c>
      <c r="D184" s="302">
        <f>SUM(D182:D183)</f>
        <v>1.6063458717944163</v>
      </c>
      <c r="E184" s="299" t="str">
        <f>CONCATENATE("(",ROUND((D184/$H184)*100,1),")")</f>
        <v>(8.8)</v>
      </c>
      <c r="F184" s="302">
        <f>SUM(F182:F183)</f>
        <v>6.1451311175553389</v>
      </c>
      <c r="G184" s="299" t="str">
        <f>CONCATENATE("(",ROUND((F184/$H184)*100,1),")")</f>
        <v>(33.6)</v>
      </c>
      <c r="H184" s="302">
        <f>SUM(H182:H183)</f>
        <v>18.264000000000038</v>
      </c>
      <c r="I184" s="299" t="str">
        <f>CONCATENATE("(",ROUND((H184/$H184)*100,1),")")</f>
        <v>(100)</v>
      </c>
      <c r="K184" s="302">
        <f t="shared" si="147"/>
        <v>-9.0104444775413128E-2</v>
      </c>
      <c r="L184" s="302">
        <f t="shared" si="148"/>
        <v>7.5329056719007248E-2</v>
      </c>
      <c r="M184" s="302">
        <f t="shared" si="149"/>
        <v>0.24477538805636545</v>
      </c>
      <c r="N184" s="302">
        <f t="shared" si="150"/>
        <v>0.22999999999995957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8.8402884278160734</v>
      </c>
      <c r="C187" s="299" t="str">
        <f>CONCATENATE("(",ROUND((B187/$H189)*100,1),")")</f>
        <v>(47.8)</v>
      </c>
      <c r="D187" s="302">
        <f>'Ind T6'!W72</f>
        <v>0.69523345724182772</v>
      </c>
      <c r="E187" s="299" t="str">
        <f>CONCATENATE("(",ROUND((D187/$H189)*100,1),")")</f>
        <v>(3.8)</v>
      </c>
      <c r="F187" s="302">
        <f>'Ind T6'!X72</f>
        <v>6.2163351527098545</v>
      </c>
      <c r="G187" s="299" t="str">
        <f>CONCATENATE("(",ROUND((F187/$H189)*100,1),")")</f>
        <v>(33.6)</v>
      </c>
      <c r="H187" s="302">
        <f>SUM(B187,D187,F187)</f>
        <v>15.751857037767756</v>
      </c>
      <c r="I187" s="299" t="str">
        <f>CONCATENATE("(",ROUND((H187/$H189)*100,1),")")</f>
        <v>(85.2)</v>
      </c>
      <c r="K187" s="302">
        <f>B187-B177</f>
        <v>-0.33349832851128092</v>
      </c>
      <c r="L187" s="302">
        <f>D187-D177</f>
        <v>4.1525145247416573E-2</v>
      </c>
      <c r="M187" s="302">
        <f>F187-F177</f>
        <v>0.24131300315375803</v>
      </c>
      <c r="N187" s="302">
        <f>SUM(K187:M187)</f>
        <v>-5.0660180110106312E-2</v>
      </c>
    </row>
    <row r="188" spans="1:14" x14ac:dyDescent="0.2">
      <c r="A188" s="282" t="s">
        <v>365</v>
      </c>
      <c r="B188" s="302">
        <f>'Ind T6'!V71</f>
        <v>1.5821301380587938</v>
      </c>
      <c r="C188" s="299" t="str">
        <f>CONCATENATE("(",ROUND((B188/$H189)*100,1),")")</f>
        <v>(8.6)</v>
      </c>
      <c r="D188" s="302">
        <f>'Ind T6'!W71</f>
        <v>0.98644147127159587</v>
      </c>
      <c r="E188" s="299" t="str">
        <f>CONCATENATE("(",ROUND((D188/$H189)*100,1),")")</f>
        <v>(5.3)</v>
      </c>
      <c r="F188" s="302">
        <f>'Ind T6'!X71</f>
        <v>0.17357135290185027</v>
      </c>
      <c r="G188" s="299" t="str">
        <f>CONCATENATE("(",ROUND((F188/$H189)*100,1),")")</f>
        <v>(0.9)</v>
      </c>
      <c r="H188" s="302">
        <f t="shared" ref="H188" si="151">SUM(B188,D188,F188)</f>
        <v>2.74214296223224</v>
      </c>
      <c r="I188" s="299" t="str">
        <f>CONCATENATE("(",ROUND((H188/$H189)*100,1),")")</f>
        <v>(14.8)</v>
      </c>
      <c r="K188" s="302">
        <f t="shared" ref="K188:K189" si="152">B188-B178</f>
        <v>4.0147590386211185E-2</v>
      </c>
      <c r="L188" s="302">
        <f t="shared" ref="L188:L189" si="153">D188-D178</f>
        <v>4.1768871382875883E-2</v>
      </c>
      <c r="M188" s="302">
        <f t="shared" ref="M188:M189" si="154">F188-F178</f>
        <v>9.7437183410116757E-3</v>
      </c>
      <c r="N188" s="302">
        <f t="shared" ref="N188:N189" si="155">SUM(K188:M188)</f>
        <v>9.1660180110098743E-2</v>
      </c>
    </row>
    <row r="189" spans="1:14" x14ac:dyDescent="0.2">
      <c r="A189" s="282" t="s">
        <v>363</v>
      </c>
      <c r="B189" s="302">
        <f>SUM(B187:B188)</f>
        <v>10.422418565874867</v>
      </c>
      <c r="C189" s="299" t="str">
        <f>CONCATENATE("(",ROUND((B189/$H189)*100,1),")")</f>
        <v>(56.4)</v>
      </c>
      <c r="D189" s="302">
        <f>SUM(D187:D188)</f>
        <v>1.6816749285134236</v>
      </c>
      <c r="E189" s="299" t="str">
        <f>CONCATENATE("(",ROUND((D189/$H189)*100,1),")")</f>
        <v>(9.1)</v>
      </c>
      <c r="F189" s="302">
        <f>SUM(F187:F188)</f>
        <v>6.3899065056117044</v>
      </c>
      <c r="G189" s="299" t="str">
        <f>CONCATENATE("(",ROUND((F189/$H189)*100,1),")")</f>
        <v>(34.6)</v>
      </c>
      <c r="H189" s="302">
        <f>SUM(H187:H188)</f>
        <v>18.493999999999996</v>
      </c>
      <c r="I189" s="299" t="str">
        <f>CONCATENATE("(",ROUND((H189/$H189)*100,1),")")</f>
        <v>(100)</v>
      </c>
      <c r="K189" s="302">
        <f t="shared" si="152"/>
        <v>-0.29335073812506884</v>
      </c>
      <c r="L189" s="302">
        <f t="shared" si="153"/>
        <v>8.3294016630292456E-2</v>
      </c>
      <c r="M189" s="302">
        <f t="shared" si="154"/>
        <v>0.25105672149476899</v>
      </c>
      <c r="N189" s="302">
        <f t="shared" si="155"/>
        <v>4.0999999999992598E-2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14.308103808513755</v>
      </c>
      <c r="C198" s="299" t="str">
        <f>CONCATENATE("(",ROUND((B198/$H200)*100,1),")")</f>
        <v>(33.6)</v>
      </c>
      <c r="D198" s="302">
        <f>'Ind T6'!M81</f>
        <v>5.1686957857735543</v>
      </c>
      <c r="E198" s="299" t="str">
        <f>CONCATENATE("(",ROUND((D198/$H200)*100,1),")")</f>
        <v>(12.1)</v>
      </c>
      <c r="F198" s="302">
        <f>'Ind T6'!N81</f>
        <v>2.0609786474238554</v>
      </c>
      <c r="G198" s="299" t="str">
        <f>CONCATENATE("(",ROUND((F198/$H200)*100,1),")")</f>
        <v>(4.8)</v>
      </c>
      <c r="H198" s="302">
        <f>SUM(B198,D198,F198)</f>
        <v>21.537778241711163</v>
      </c>
      <c r="I198" s="299" t="str">
        <f>CONCATENATE("(",ROUND((H198/$H200)*100,1),")")</f>
        <v>(50.5)</v>
      </c>
      <c r="K198" s="302">
        <f>B203-B198</f>
        <v>0.22870668397195182</v>
      </c>
      <c r="L198" s="302">
        <f>D203-D198</f>
        <v>2.9024173327209191E-2</v>
      </c>
      <c r="M198" s="302">
        <f>F203-F198</f>
        <v>2.6358991261429043E-2</v>
      </c>
      <c r="N198" s="302">
        <f>SUM(K198:M198)</f>
        <v>0.28408984856059005</v>
      </c>
    </row>
    <row r="199" spans="1:14" x14ac:dyDescent="0.2">
      <c r="A199" s="282" t="s">
        <v>365</v>
      </c>
      <c r="B199" s="302">
        <f>'Ind T6'!L80</f>
        <v>8.9830508671899647</v>
      </c>
      <c r="C199" s="299" t="str">
        <f>CONCATENATE("(",ROUND((B199/$H200)*100,1),")")</f>
        <v>(21.1)</v>
      </c>
      <c r="D199" s="302">
        <f>'Ind T6'!M80</f>
        <v>10.884678131110299</v>
      </c>
      <c r="E199" s="299" t="str">
        <f>CONCATENATE("(",ROUND((D199/$H200)*100,1),")")</f>
        <v>(25.5)</v>
      </c>
      <c r="F199" s="302">
        <f>'Ind T6'!N80</f>
        <v>1.2374927599886139</v>
      </c>
      <c r="G199" s="299" t="str">
        <f>CONCATENATE("(",ROUND((F199/$H200)*100,1),")")</f>
        <v>(2.9)</v>
      </c>
      <c r="H199" s="302">
        <f t="shared" ref="H199" si="156">SUM(B199,D199,F199)</f>
        <v>21.105221758288877</v>
      </c>
      <c r="I199" s="299" t="str">
        <f>CONCATENATE("(",ROUND((H199/$H200)*100,1),")")</f>
        <v>(49.5)</v>
      </c>
      <c r="K199" s="302">
        <f t="shared" ref="K199:K200" si="157">B204-B199</f>
        <v>0.3968506810221637</v>
      </c>
      <c r="L199" s="302">
        <f t="shared" ref="L199:L200" si="158">D204-D199</f>
        <v>-0.34209992962034086</v>
      </c>
      <c r="M199" s="302">
        <f t="shared" ref="M199:M200" si="159">F204-F199</f>
        <v>4.6159400037596221E-2</v>
      </c>
      <c r="N199" s="302">
        <f t="shared" ref="N199:N200" si="160">SUM(K199:M199)</f>
        <v>0.10091015143941906</v>
      </c>
    </row>
    <row r="200" spans="1:14" x14ac:dyDescent="0.2">
      <c r="A200" s="282" t="s">
        <v>363</v>
      </c>
      <c r="B200" s="302">
        <f>SUM(B198:B199)</f>
        <v>23.291154675703719</v>
      </c>
      <c r="C200" s="299" t="str">
        <f>CONCATENATE("(",ROUND((B200/$H200)*100,1),")")</f>
        <v>(54.6)</v>
      </c>
      <c r="D200" s="302">
        <f>SUM(D198:D199)</f>
        <v>16.053373916883853</v>
      </c>
      <c r="E200" s="299" t="str">
        <f>CONCATENATE("(",ROUND((D200/$H200)*100,1),")")</f>
        <v>(37.6)</v>
      </c>
      <c r="F200" s="302">
        <f>SUM(F198:F199)</f>
        <v>3.2984714074124692</v>
      </c>
      <c r="G200" s="299" t="str">
        <f>CONCATENATE("(",ROUND((F200/$H200)*100,1),")")</f>
        <v>(7.7)</v>
      </c>
      <c r="H200" s="302">
        <f>SUM(H198:H199)</f>
        <v>42.643000000000043</v>
      </c>
      <c r="I200" s="299" t="str">
        <f>CONCATENATE("(",ROUND((H200/$H200)*100,1),")")</f>
        <v>(100)</v>
      </c>
      <c r="K200" s="302">
        <f t="shared" si="157"/>
        <v>0.62555736499411552</v>
      </c>
      <c r="L200" s="302">
        <f t="shared" si="158"/>
        <v>-0.31307575629313078</v>
      </c>
      <c r="M200" s="302">
        <f t="shared" si="159"/>
        <v>7.2518391299025264E-2</v>
      </c>
      <c r="N200" s="302">
        <f t="shared" si="160"/>
        <v>0.38500000000001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14.536810492485706</v>
      </c>
      <c r="C203" s="299" t="str">
        <f>CONCATENATE("(",ROUND((B203/$H205)*100,1),")")</f>
        <v>(33.8)</v>
      </c>
      <c r="D203" s="302">
        <f>'Ind T6'!R81</f>
        <v>5.1977199591007635</v>
      </c>
      <c r="E203" s="299" t="str">
        <f>CONCATENATE("(",ROUND((D203/$H205)*100,1),")")</f>
        <v>(12.1)</v>
      </c>
      <c r="F203" s="302">
        <f>'Ind T6'!S81</f>
        <v>2.0873376386852844</v>
      </c>
      <c r="G203" s="299" t="str">
        <f>CONCATENATE("(",ROUND((F203/$H205)*100,1),")")</f>
        <v>(4.9)</v>
      </c>
      <c r="H203" s="302">
        <f>SUM(B203,D203,F203)</f>
        <v>21.821868090271753</v>
      </c>
      <c r="I203" s="299" t="str">
        <f>CONCATENATE("(",ROUND((H203/$H205)*100,1),")")</f>
        <v>(50.7)</v>
      </c>
      <c r="K203" s="302">
        <f>B208-B203</f>
        <v>0.32434836383931476</v>
      </c>
      <c r="L203" s="302">
        <f>D208-D203</f>
        <v>6.7369670581821417E-2</v>
      </c>
      <c r="M203" s="302">
        <f>F208-F203</f>
        <v>4.6762978414266687E-2</v>
      </c>
      <c r="N203" s="302">
        <f>SUM(K203:M203)</f>
        <v>0.43848101283540286</v>
      </c>
    </row>
    <row r="204" spans="1:14" x14ac:dyDescent="0.2">
      <c r="A204" s="282" t="s">
        <v>365</v>
      </c>
      <c r="B204" s="302">
        <f>'Ind T6'!Q80</f>
        <v>9.3799015482121284</v>
      </c>
      <c r="C204" s="299" t="str">
        <f>CONCATENATE("(",ROUND((B204/$H205)*100,1),")")</f>
        <v>(21.8)</v>
      </c>
      <c r="D204" s="302">
        <f>'Ind T6'!R80</f>
        <v>10.542578201489958</v>
      </c>
      <c r="E204" s="299" t="str">
        <f>CONCATENATE("(",ROUND((D204/$H205)*100,1),")")</f>
        <v>(24.5)</v>
      </c>
      <c r="F204" s="302">
        <f>'Ind T6'!S80</f>
        <v>1.2836521600262101</v>
      </c>
      <c r="G204" s="299" t="str">
        <f>CONCATENATE("(",ROUND((F204/$H205)*100,1),")")</f>
        <v>(3)</v>
      </c>
      <c r="H204" s="302">
        <f t="shared" ref="H204" si="161">SUM(B204,D204,F204)</f>
        <v>21.206131909728295</v>
      </c>
      <c r="I204" s="299" t="str">
        <f>CONCATENATE("(",ROUND((H204/$H205)*100,1),")")</f>
        <v>(49.3)</v>
      </c>
      <c r="K204" s="302">
        <f t="shared" ref="K204:K205" si="162">B209-B204</f>
        <v>0.74021788305903335</v>
      </c>
      <c r="L204" s="302">
        <f t="shared" ref="L204:L205" si="163">D209-D204</f>
        <v>-0.66673425375872419</v>
      </c>
      <c r="M204" s="302">
        <f t="shared" ref="M204:M205" si="164">F209-F204</f>
        <v>9.7035357864249105E-2</v>
      </c>
      <c r="N204" s="302">
        <f t="shared" ref="N204:N205" si="165">SUM(K204:M204)</f>
        <v>0.17051898716455827</v>
      </c>
    </row>
    <row r="205" spans="1:14" x14ac:dyDescent="0.2">
      <c r="A205" s="282" t="s">
        <v>363</v>
      </c>
      <c r="B205" s="302">
        <f>SUM(B203:B204)</f>
        <v>23.916712040697835</v>
      </c>
      <c r="C205" s="299" t="str">
        <f>CONCATENATE("(",ROUND((B205/$H205)*100,1),")")</f>
        <v>(55.6)</v>
      </c>
      <c r="D205" s="302">
        <f>SUM(D203:D204)</f>
        <v>15.740298160590722</v>
      </c>
      <c r="E205" s="299" t="str">
        <f>CONCATENATE("(",ROUND((D205/$H205)*100,1),")")</f>
        <v>(36.6)</v>
      </c>
      <c r="F205" s="302">
        <f>SUM(F203:F204)</f>
        <v>3.3709897987114945</v>
      </c>
      <c r="G205" s="299" t="str">
        <f>CONCATENATE("(",ROUND((F205/$H205)*100,1),")")</f>
        <v>(7.8)</v>
      </c>
      <c r="H205" s="302">
        <f>SUM(H203:H204)</f>
        <v>43.028000000000048</v>
      </c>
      <c r="I205" s="299" t="str">
        <f>CONCATENATE("(",ROUND((H205/$H205)*100,1),")")</f>
        <v>(100)</v>
      </c>
      <c r="K205" s="302">
        <f t="shared" si="162"/>
        <v>1.0645662468983481</v>
      </c>
      <c r="L205" s="302">
        <f t="shared" si="163"/>
        <v>-0.59936458317690366</v>
      </c>
      <c r="M205" s="302">
        <f t="shared" si="164"/>
        <v>0.14379833627851601</v>
      </c>
      <c r="N205" s="302">
        <f t="shared" si="165"/>
        <v>0.60899999999996046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14.861158856325021</v>
      </c>
      <c r="C208" s="299" t="str">
        <f>CONCATENATE("(",ROUND((B208/$H210)*100,1),")")</f>
        <v>(34.1)</v>
      </c>
      <c r="D208" s="302">
        <f>'Ind T6'!W81</f>
        <v>5.2650896296825849</v>
      </c>
      <c r="E208" s="299" t="str">
        <f>CONCATENATE("(",ROUND((D208/$H210)*100,1),")")</f>
        <v>(12.1)</v>
      </c>
      <c r="F208" s="302">
        <f>'Ind T6'!X81</f>
        <v>2.1341006170995511</v>
      </c>
      <c r="G208" s="299" t="str">
        <f>CONCATENATE("(",ROUND((F208/$H210)*100,1),")")</f>
        <v>(4.9)</v>
      </c>
      <c r="H208" s="302">
        <f>SUM(B208,D208,F208)</f>
        <v>22.260349103107156</v>
      </c>
      <c r="I208" s="299" t="str">
        <f>CONCATENATE("(",ROUND((H208/$H210)*100,1),")")</f>
        <v>(51)</v>
      </c>
      <c r="K208" s="302">
        <f>B208-B198</f>
        <v>0.55305504781126658</v>
      </c>
      <c r="L208" s="302">
        <f>D208-D198</f>
        <v>9.6393843909030608E-2</v>
      </c>
      <c r="M208" s="302">
        <f>F208-F198</f>
        <v>7.312196967569573E-2</v>
      </c>
      <c r="N208" s="302">
        <f>SUM(K208:M208)</f>
        <v>0.72257086139599291</v>
      </c>
    </row>
    <row r="209" spans="1:14" x14ac:dyDescent="0.2">
      <c r="A209" s="282" t="s">
        <v>365</v>
      </c>
      <c r="B209" s="302">
        <f>'Ind T6'!V80</f>
        <v>10.120119431271162</v>
      </c>
      <c r="C209" s="299" t="str">
        <f>CONCATENATE("(",ROUND((B209/$H210)*100,1),")")</f>
        <v>(23.2)</v>
      </c>
      <c r="D209" s="302">
        <f>'Ind T6'!W80</f>
        <v>9.8758439477312336</v>
      </c>
      <c r="E209" s="299" t="str">
        <f>CONCATENATE("(",ROUND((D209/$H210)*100,1),")")</f>
        <v>(22.6)</v>
      </c>
      <c r="F209" s="302">
        <f>'Ind T6'!X80</f>
        <v>1.3806875178904592</v>
      </c>
      <c r="G209" s="299" t="str">
        <f>CONCATENATE("(",ROUND((F209/$H210)*100,1),")")</f>
        <v>(3.2)</v>
      </c>
      <c r="H209" s="302">
        <f t="shared" ref="H209" si="166">SUM(B209,D209,F209)</f>
        <v>21.376650896892855</v>
      </c>
      <c r="I209" s="299" t="str">
        <f>CONCATENATE("(",ROUND((H209/$H210)*100,1),")")</f>
        <v>(49)</v>
      </c>
      <c r="K209" s="302">
        <f t="shared" ref="K209:K210" si="167">B209-B199</f>
        <v>1.1370685640811971</v>
      </c>
      <c r="L209" s="302">
        <f t="shared" ref="L209:L210" si="168">D209-D199</f>
        <v>-1.0088341833790651</v>
      </c>
      <c r="M209" s="302">
        <f t="shared" ref="M209:M210" si="169">F209-F199</f>
        <v>0.14319475790184533</v>
      </c>
      <c r="N209" s="302">
        <f t="shared" ref="N209:N210" si="170">SUM(K209:M209)</f>
        <v>0.27142913860397733</v>
      </c>
    </row>
    <row r="210" spans="1:14" x14ac:dyDescent="0.2">
      <c r="A210" s="282" t="s">
        <v>363</v>
      </c>
      <c r="B210" s="302">
        <f>SUM(B208:B209)</f>
        <v>24.981278287596183</v>
      </c>
      <c r="C210" s="299" t="str">
        <f>CONCATENATE("(",ROUND((B210/$H210)*100,1),")")</f>
        <v>(57.2)</v>
      </c>
      <c r="D210" s="302">
        <f>SUM(D208:D209)</f>
        <v>15.140933577413819</v>
      </c>
      <c r="E210" s="299" t="str">
        <f>CONCATENATE("(",ROUND((D210/$H210)*100,1),")")</f>
        <v>(34.7)</v>
      </c>
      <c r="F210" s="302">
        <f>SUM(F208:F209)</f>
        <v>3.5147881349900105</v>
      </c>
      <c r="G210" s="299" t="str">
        <f>CONCATENATE("(",ROUND((F210/$H210)*100,1),")")</f>
        <v>(8.1)</v>
      </c>
      <c r="H210" s="302">
        <f>SUM(H208:H209)</f>
        <v>43.637000000000015</v>
      </c>
      <c r="I210" s="299" t="str">
        <f>CONCATENATE("(",ROUND((H210/$H210)*100,1),")")</f>
        <v>(100)</v>
      </c>
      <c r="K210" s="302">
        <f t="shared" si="167"/>
        <v>1.6901236118924636</v>
      </c>
      <c r="L210" s="302">
        <f t="shared" si="168"/>
        <v>-0.91244033947003444</v>
      </c>
      <c r="M210" s="302">
        <f t="shared" si="169"/>
        <v>0.21631672757754128</v>
      </c>
      <c r="N210" s="302">
        <f t="shared" si="170"/>
        <v>0.99399999999997046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7.5969001279863217</v>
      </c>
      <c r="C219" s="299" t="str">
        <f>CONCATENATE("(",ROUND((B219/$H221)*100,1),")")</f>
        <v>(54.9)</v>
      </c>
      <c r="D219" s="302">
        <f>'Ind T6'!M90</f>
        <v>1.1131612470925185</v>
      </c>
      <c r="E219" s="299" t="str">
        <f>CONCATENATE("(",ROUND((D219/$H221)*100,1),")")</f>
        <v>(8)</v>
      </c>
      <c r="F219" s="302">
        <f>'Ind T6'!N90</f>
        <v>1.9268269788389287</v>
      </c>
      <c r="G219" s="299" t="str">
        <f>CONCATENATE("(",ROUND((F219/$H221)*100,1),")")</f>
        <v>(13.9)</v>
      </c>
      <c r="H219" s="302">
        <f>SUM(B219,D219,F219)</f>
        <v>10.636888353917769</v>
      </c>
      <c r="I219" s="299" t="str">
        <f>CONCATENATE("(",ROUND((H219/$H221)*100,1),")")</f>
        <v>(76.8)</v>
      </c>
      <c r="K219" s="302">
        <f>B224-B219</f>
        <v>0.2376353619623881</v>
      </c>
      <c r="L219" s="302">
        <f>D224-D219</f>
        <v>2.8706518639290968E-2</v>
      </c>
      <c r="M219" s="302">
        <f>F224-F219</f>
        <v>0.11985102369168255</v>
      </c>
      <c r="N219" s="302">
        <f>SUM(K219:M219)</f>
        <v>0.38619290429336162</v>
      </c>
    </row>
    <row r="220" spans="1:14" x14ac:dyDescent="0.2">
      <c r="A220" s="282" t="s">
        <v>365</v>
      </c>
      <c r="B220" s="302">
        <f>'Ind T6'!L89</f>
        <v>1.9337354613835416</v>
      </c>
      <c r="C220" s="299" t="str">
        <f>CONCATENATE("(",ROUND((B220/$H221)*100,1),")")</f>
        <v>(14)</v>
      </c>
      <c r="D220" s="302">
        <f>'Ind T6'!M89</f>
        <v>1.121732882958524</v>
      </c>
      <c r="E220" s="299" t="str">
        <f>CONCATENATE("(",ROUND((D220/$H221)*100,1),")")</f>
        <v>(8.1)</v>
      </c>
      <c r="F220" s="302">
        <f>'Ind T6'!N89</f>
        <v>0.15064330174016302</v>
      </c>
      <c r="G220" s="299" t="str">
        <f>CONCATENATE("(",ROUND((F220/$H221)*100,1),")")</f>
        <v>(1.1)</v>
      </c>
      <c r="H220" s="302">
        <f t="shared" ref="H220" si="171">SUM(B220,D220,F220)</f>
        <v>3.2061116460822285</v>
      </c>
      <c r="I220" s="299" t="str">
        <f>CONCATENATE("(",ROUND((H220/$H221)*100,1),")")</f>
        <v>(23.2)</v>
      </c>
      <c r="K220" s="302">
        <f t="shared" ref="K220:K221" si="172">B225-B220</f>
        <v>0.1706271653471596</v>
      </c>
      <c r="L220" s="302">
        <f t="shared" ref="L220:L221" si="173">D225-D220</f>
        <v>0.1064741253907715</v>
      </c>
      <c r="M220" s="302">
        <f t="shared" ref="M220:M221" si="174">F225-F220</f>
        <v>5.7058049686999346E-3</v>
      </c>
      <c r="N220" s="302">
        <f t="shared" ref="N220:N221" si="175">SUM(K220:M220)</f>
        <v>0.28280709570663104</v>
      </c>
    </row>
    <row r="221" spans="1:14" x14ac:dyDescent="0.2">
      <c r="A221" s="282" t="s">
        <v>363</v>
      </c>
      <c r="B221" s="302">
        <f>SUM(B219:B220)</f>
        <v>9.5306355893698633</v>
      </c>
      <c r="C221" s="299" t="str">
        <f>CONCATENATE("(",ROUND((B221/$H221)*100,1),")")</f>
        <v>(68.8)</v>
      </c>
      <c r="D221" s="302">
        <f>SUM(D219:D220)</f>
        <v>2.2348941300510425</v>
      </c>
      <c r="E221" s="299" t="str">
        <f>CONCATENATE("(",ROUND((D221/$H221)*100,1),")")</f>
        <v>(16.1)</v>
      </c>
      <c r="F221" s="302">
        <f>SUM(F219:F220)</f>
        <v>2.0774702805790919</v>
      </c>
      <c r="G221" s="299" t="str">
        <f>CONCATENATE("(",ROUND((F221/$H221)*100,1),")")</f>
        <v>(15)</v>
      </c>
      <c r="H221" s="302">
        <f>SUM(H219:H220)</f>
        <v>13.842999999999996</v>
      </c>
      <c r="I221" s="299" t="str">
        <f>CONCATENATE("(",ROUND((H221/$H221)*100,1),")")</f>
        <v>(100)</v>
      </c>
      <c r="K221" s="302">
        <f t="shared" si="172"/>
        <v>0.40826252730954771</v>
      </c>
      <c r="L221" s="302">
        <f t="shared" si="173"/>
        <v>0.13518064403006225</v>
      </c>
      <c r="M221" s="302">
        <f t="shared" si="174"/>
        <v>0.12555682866038254</v>
      </c>
      <c r="N221" s="302">
        <f t="shared" si="175"/>
        <v>0.66899999999999249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7.8345354899487099</v>
      </c>
      <c r="C224" s="299" t="str">
        <f>CONCATENATE("(",ROUND((B224/$H226)*100,1),")")</f>
        <v>(54)</v>
      </c>
      <c r="D224" s="302">
        <f>'Ind T6'!R90</f>
        <v>1.1418677657318095</v>
      </c>
      <c r="E224" s="299" t="str">
        <f>CONCATENATE("(",ROUND((D224/$H226)*100,1),")")</f>
        <v>(7.9)</v>
      </c>
      <c r="F224" s="302">
        <f>'Ind T6'!S90</f>
        <v>2.0466780025306113</v>
      </c>
      <c r="G224" s="299" t="str">
        <f>CONCATENATE("(",ROUND((F224/$H226)*100,1),")")</f>
        <v>(14.1)</v>
      </c>
      <c r="H224" s="302">
        <f>SUM(B224,D224,F224)</f>
        <v>11.023081258211132</v>
      </c>
      <c r="I224" s="299" t="str">
        <f>CONCATENATE("(",ROUND((H224/$H226)*100,1),")")</f>
        <v>(76)</v>
      </c>
      <c r="K224" s="302">
        <f>B229-B224</f>
        <v>-0.16750336053249715</v>
      </c>
      <c r="L224" s="302">
        <f>D229-D224</f>
        <v>3.8433792050597271E-2</v>
      </c>
      <c r="M224" s="302">
        <f>F229-F224</f>
        <v>0.11413981203240731</v>
      </c>
      <c r="N224" s="302">
        <f>SUM(K224:M224)</f>
        <v>-1.4929756449492571E-2</v>
      </c>
    </row>
    <row r="225" spans="1:14" x14ac:dyDescent="0.2">
      <c r="A225" s="282" t="s">
        <v>365</v>
      </c>
      <c r="B225" s="302">
        <f>'Ind T6'!Q89</f>
        <v>2.1043626267307012</v>
      </c>
      <c r="C225" s="299" t="str">
        <f>CONCATENATE("(",ROUND((B225/$H226)*100,1),")")</f>
        <v>(14.5)</v>
      </c>
      <c r="D225" s="302">
        <f>'Ind T6'!R89</f>
        <v>1.2282070083492955</v>
      </c>
      <c r="E225" s="299" t="str">
        <f>CONCATENATE("(",ROUND((D225/$H226)*100,1),")")</f>
        <v>(8.5)</v>
      </c>
      <c r="F225" s="302">
        <f>'Ind T6'!S89</f>
        <v>0.15634910670886296</v>
      </c>
      <c r="G225" s="299" t="str">
        <f>CONCATENATE("(",ROUND((F225/$H226)*100,1),")")</f>
        <v>(1.1)</v>
      </c>
      <c r="H225" s="302">
        <f t="shared" ref="H225" si="176">SUM(B225,D225,F225)</f>
        <v>3.4889187417888601</v>
      </c>
      <c r="I225" s="299" t="str">
        <f>CONCATENATE("(",ROUND((H225/$H226)*100,1),")")</f>
        <v>(24)</v>
      </c>
      <c r="K225" s="302">
        <f t="shared" ref="K225:K226" si="177">B230-B225</f>
        <v>0.1019539189558758</v>
      </c>
      <c r="L225" s="302">
        <f t="shared" ref="L225:L226" si="178">D230-D225</f>
        <v>0.10749689204075663</v>
      </c>
      <c r="M225" s="302">
        <f t="shared" ref="M225:M226" si="179">F230-F225</f>
        <v>4.7894545287069379E-4</v>
      </c>
      <c r="N225" s="302">
        <f t="shared" ref="N225:N226" si="180">SUM(K225:M225)</f>
        <v>0.20992975644950312</v>
      </c>
    </row>
    <row r="226" spans="1:14" x14ac:dyDescent="0.2">
      <c r="A226" s="282" t="s">
        <v>363</v>
      </c>
      <c r="B226" s="302">
        <f>SUM(B224:B225)</f>
        <v>9.938898116679411</v>
      </c>
      <c r="C226" s="299" t="str">
        <f>CONCATENATE("(",ROUND((B226/$H226)*100,1),")")</f>
        <v>(68.5)</v>
      </c>
      <c r="D226" s="302">
        <f>SUM(D224:D225)</f>
        <v>2.3700747740811048</v>
      </c>
      <c r="E226" s="299" t="str">
        <f>CONCATENATE("(",ROUND((D226/$H226)*100,1),")")</f>
        <v>(16.3)</v>
      </c>
      <c r="F226" s="302">
        <f>SUM(F224:F225)</f>
        <v>2.2030271092394744</v>
      </c>
      <c r="G226" s="299" t="str">
        <f>CONCATENATE("(",ROUND((F226/$H226)*100,1),")")</f>
        <v>(15.2)</v>
      </c>
      <c r="H226" s="302">
        <f>SUM(H224:H225)</f>
        <v>14.511999999999992</v>
      </c>
      <c r="I226" s="299" t="str">
        <f>CONCATENATE("(",ROUND((H226/$H226)*100,1),")")</f>
        <v>(100)</v>
      </c>
      <c r="K226" s="302">
        <f t="shared" si="177"/>
        <v>-6.5549441576621348E-2</v>
      </c>
      <c r="L226" s="302">
        <f t="shared" si="178"/>
        <v>0.14593068409135412</v>
      </c>
      <c r="M226" s="302">
        <f t="shared" si="179"/>
        <v>0.11461875748527772</v>
      </c>
      <c r="N226" s="302">
        <f t="shared" si="180"/>
        <v>0.1950000000000105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7.6670321294162127</v>
      </c>
      <c r="C229" s="299" t="str">
        <f>CONCATENATE("(",ROUND((B229/$H231)*100,1),")")</f>
        <v>(52.1)</v>
      </c>
      <c r="D229" s="302">
        <f>'Ind T6'!W90</f>
        <v>1.1803015577824068</v>
      </c>
      <c r="E229" s="299" t="str">
        <f>CONCATENATE("(",ROUND((D229/$H231)*100,1),")")</f>
        <v>(8)</v>
      </c>
      <c r="F229" s="302">
        <f>'Ind T6'!X90</f>
        <v>2.1608178145630186</v>
      </c>
      <c r="G229" s="299" t="str">
        <f>CONCATENATE("(",ROUND((F229/$H231)*100,1),")")</f>
        <v>(14.7)</v>
      </c>
      <c r="H229" s="302">
        <f>SUM(B229,D229,F229)</f>
        <v>11.008151501761638</v>
      </c>
      <c r="I229" s="299" t="str">
        <f>CONCATENATE("(",ROUND((H229/$H231)*100,1),")")</f>
        <v>(74.8)</v>
      </c>
      <c r="K229" s="302">
        <f>B229-B219</f>
        <v>7.0132001429890956E-2</v>
      </c>
      <c r="L229" s="302">
        <f>D229-D219</f>
        <v>6.7140310689888238E-2</v>
      </c>
      <c r="M229" s="302">
        <f>F229-F219</f>
        <v>0.23399083572408985</v>
      </c>
      <c r="N229" s="302">
        <f>SUM(K229:M229)</f>
        <v>0.37126314784386905</v>
      </c>
    </row>
    <row r="230" spans="1:14" x14ac:dyDescent="0.2">
      <c r="A230" s="282" t="s">
        <v>365</v>
      </c>
      <c r="B230" s="302">
        <f>'Ind T6'!V89</f>
        <v>2.206316545686577</v>
      </c>
      <c r="C230" s="299" t="str">
        <f>CONCATENATE("(",ROUND((B230/$H231)*100,1),")")</f>
        <v>(15)</v>
      </c>
      <c r="D230" s="302">
        <f>'Ind T6'!W89</f>
        <v>1.3357039003900522</v>
      </c>
      <c r="E230" s="299" t="str">
        <f>CONCATENATE("(",ROUND((D230/$H231)*100,1),")")</f>
        <v>(9.1)</v>
      </c>
      <c r="F230" s="302">
        <f>'Ind T6'!X89</f>
        <v>0.15682805216173365</v>
      </c>
      <c r="G230" s="299" t="str">
        <f>CONCATENATE("(",ROUND((F230/$H231)*100,1),")")</f>
        <v>(1.1)</v>
      </c>
      <c r="H230" s="302">
        <f t="shared" ref="H230" si="181">SUM(B230,D230,F230)</f>
        <v>3.6988484982383625</v>
      </c>
      <c r="I230" s="299" t="str">
        <f>CONCATENATE("(",ROUND((H230/$H231)*100,1),")")</f>
        <v>(25.2)</v>
      </c>
      <c r="K230" s="302">
        <f t="shared" ref="K230:K231" si="182">B230-B220</f>
        <v>0.2725810843030354</v>
      </c>
      <c r="L230" s="302">
        <f t="shared" ref="L230:L231" si="183">D230-D220</f>
        <v>0.21397101743152813</v>
      </c>
      <c r="M230" s="302">
        <f t="shared" ref="M230:M231" si="184">F230-F220</f>
        <v>6.1847504215706284E-3</v>
      </c>
      <c r="N230" s="302">
        <f t="shared" ref="N230:N231" si="185">SUM(K230:M230)</f>
        <v>0.49273685215613416</v>
      </c>
    </row>
    <row r="231" spans="1:14" x14ac:dyDescent="0.2">
      <c r="A231" s="282" t="s">
        <v>363</v>
      </c>
      <c r="B231" s="302">
        <f>SUM(B229:B230)</f>
        <v>9.8733486751027897</v>
      </c>
      <c r="C231" s="299" t="str">
        <f>CONCATENATE("(",ROUND((B231/$H231)*100,1),")")</f>
        <v>(67.1)</v>
      </c>
      <c r="D231" s="302">
        <f>SUM(D229:D230)</f>
        <v>2.5160054581724589</v>
      </c>
      <c r="E231" s="299" t="str">
        <f>CONCATENATE("(",ROUND((D231/$H231)*100,1),")")</f>
        <v>(17.1)</v>
      </c>
      <c r="F231" s="302">
        <f>SUM(F229:F230)</f>
        <v>2.3176458667247521</v>
      </c>
      <c r="G231" s="299" t="str">
        <f>CONCATENATE("(",ROUND((F231/$H231)*100,1),")")</f>
        <v>(15.8)</v>
      </c>
      <c r="H231" s="302">
        <f>SUM(H229:H230)</f>
        <v>14.707000000000001</v>
      </c>
      <c r="I231" s="299" t="str">
        <f>CONCATENATE("(",ROUND((H231/$H231)*100,1),")")</f>
        <v>(100)</v>
      </c>
      <c r="K231" s="302">
        <f t="shared" si="182"/>
        <v>0.34271308573292636</v>
      </c>
      <c r="L231" s="302">
        <f t="shared" si="183"/>
        <v>0.28111132812141637</v>
      </c>
      <c r="M231" s="302">
        <f t="shared" si="184"/>
        <v>0.24017558614566026</v>
      </c>
      <c r="N231" s="302">
        <f t="shared" si="185"/>
        <v>0.86400000000000299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6.0166722477298773</v>
      </c>
      <c r="C240" s="299" t="str">
        <f>CONCATENATE("(",ROUND((B240/$H242)*100,1),")")</f>
        <v>(21.2)</v>
      </c>
      <c r="D240" s="302">
        <f>'Ind T6'!M99</f>
        <v>5.882532440307271</v>
      </c>
      <c r="E240" s="299" t="str">
        <f>CONCATENATE("(",ROUND((D240/$H242)*100,1),")")</f>
        <v>(20.8)</v>
      </c>
      <c r="F240" s="302">
        <f>'Ind T6'!N99</f>
        <v>0.85069275847900405</v>
      </c>
      <c r="G240" s="299" t="str">
        <f>CONCATENATE("(",ROUND((F240/$H242)*100,1),")")</f>
        <v>(3)</v>
      </c>
      <c r="H240" s="302">
        <f>SUM(B240,D240,F240)</f>
        <v>12.749897446516153</v>
      </c>
      <c r="I240" s="299" t="str">
        <f>CONCATENATE("(",ROUND((H240/$H242)*100,1),")")</f>
        <v>(45)</v>
      </c>
      <c r="K240" s="302">
        <f>B245-B240</f>
        <v>0.51142301577402272</v>
      </c>
      <c r="L240" s="302">
        <f>D245-D240</f>
        <v>0.43757515803305669</v>
      </c>
      <c r="M240" s="302">
        <f>F245-F240</f>
        <v>8.635496419089328E-2</v>
      </c>
      <c r="N240" s="302">
        <f>SUM(K240:M240)</f>
        <v>1.0353531379979728</v>
      </c>
    </row>
    <row r="241" spans="1:14" x14ac:dyDescent="0.2">
      <c r="A241" s="282" t="s">
        <v>365</v>
      </c>
      <c r="B241" s="302">
        <f>'Ind T6'!L98</f>
        <v>5.0773514021936883</v>
      </c>
      <c r="C241" s="299" t="str">
        <f>CONCATENATE("(",ROUND((B241/$H242)*100,1),")")</f>
        <v>(17.9)</v>
      </c>
      <c r="D241" s="302">
        <f>'Ind T6'!M98</f>
        <v>9.7046044372056297</v>
      </c>
      <c r="E241" s="299" t="str">
        <f>CONCATENATE("(",ROUND((D241/$H242)*100,1),")")</f>
        <v>(34.2)</v>
      </c>
      <c r="F241" s="302">
        <f>'Ind T6'!N98</f>
        <v>0.80814671408454752</v>
      </c>
      <c r="G241" s="299" t="str">
        <f>CONCATENATE("(",ROUND((F241/$H242)*100,1),")")</f>
        <v>(2.9)</v>
      </c>
      <c r="H241" s="302">
        <f t="shared" ref="H241" si="186">SUM(B241,D241,F241)</f>
        <v>15.590102553483865</v>
      </c>
      <c r="I241" s="299" t="str">
        <f>CONCATENATE("(",ROUND((H241/$H242)*100,1),")")</f>
        <v>(55)</v>
      </c>
      <c r="K241" s="302">
        <f t="shared" ref="K241:K242" si="187">B246-B241</f>
        <v>0.41951523619299724</v>
      </c>
      <c r="L241" s="302">
        <f t="shared" ref="L241:L242" si="188">D246-D241</f>
        <v>0.80289525271786211</v>
      </c>
      <c r="M241" s="302">
        <f t="shared" ref="M241:M242" si="189">F246-F241</f>
        <v>8.5236373091137185E-2</v>
      </c>
      <c r="N241" s="302">
        <f t="shared" ref="N241:N242" si="190">SUM(K241:M241)</f>
        <v>1.3076468620019965</v>
      </c>
    </row>
    <row r="242" spans="1:14" x14ac:dyDescent="0.2">
      <c r="A242" s="282" t="s">
        <v>363</v>
      </c>
      <c r="B242" s="302">
        <f>SUM(B240:B241)</f>
        <v>11.094023649923566</v>
      </c>
      <c r="C242" s="299" t="str">
        <f>CONCATENATE("(",ROUND((B242/$H242)*100,1),")")</f>
        <v>(39.1)</v>
      </c>
      <c r="D242" s="302">
        <f>SUM(D240:D241)</f>
        <v>15.587136877512901</v>
      </c>
      <c r="E242" s="299" t="str">
        <f>CONCATENATE("(",ROUND((D242/$H242)*100,1),")")</f>
        <v>(55)</v>
      </c>
      <c r="F242" s="302">
        <f>SUM(F240:F241)</f>
        <v>1.6588394725635516</v>
      </c>
      <c r="G242" s="299" t="str">
        <f>CONCATENATE("(",ROUND((F242/$H242)*100,1),")")</f>
        <v>(5.9)</v>
      </c>
      <c r="H242" s="302">
        <f>SUM(H240:H241)</f>
        <v>28.340000000000018</v>
      </c>
      <c r="I242" s="299" t="str">
        <f>CONCATENATE("(",ROUND((H242/$H242)*100,1),")")</f>
        <v>(100)</v>
      </c>
      <c r="K242" s="302">
        <f t="shared" si="187"/>
        <v>0.93093825196701907</v>
      </c>
      <c r="L242" s="302">
        <f t="shared" si="188"/>
        <v>1.2404704107509197</v>
      </c>
      <c r="M242" s="302">
        <f t="shared" si="189"/>
        <v>0.17159133728203035</v>
      </c>
      <c r="N242" s="302">
        <f t="shared" si="190"/>
        <v>2.3429999999999689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6.5280952635039</v>
      </c>
      <c r="C245" s="299" t="str">
        <f>CONCATENATE("(",ROUND((B245/$H247)*100,1),")")</f>
        <v>(21.3)</v>
      </c>
      <c r="D245" s="302">
        <f>'Ind T6'!R99</f>
        <v>6.3201075983403276</v>
      </c>
      <c r="E245" s="299" t="str">
        <f>CONCATENATE("(",ROUND((D245/$H247)*100,1),")")</f>
        <v>(20.6)</v>
      </c>
      <c r="F245" s="302">
        <f>'Ind T6'!S99</f>
        <v>0.93704772266989733</v>
      </c>
      <c r="G245" s="299" t="str">
        <f>CONCATENATE("(",ROUND((F245/$H247)*100,1),")")</f>
        <v>(3.1)</v>
      </c>
      <c r="H245" s="302">
        <f>SUM(B245,D245,F245)</f>
        <v>13.785250584514126</v>
      </c>
      <c r="I245" s="299" t="str">
        <f>CONCATENATE("(",ROUND((H245/$H247)*100,1),")")</f>
        <v>(44.9)</v>
      </c>
      <c r="K245" s="302">
        <f>B250-B245</f>
        <v>0.97125295255189226</v>
      </c>
      <c r="L245" s="302">
        <f>D250-D245</f>
        <v>0.80725636813789237</v>
      </c>
      <c r="M245" s="302">
        <f>F250-F245</f>
        <v>0.1266427764642889</v>
      </c>
      <c r="N245" s="302">
        <f>SUM(K245:M245)</f>
        <v>1.9051520971540734</v>
      </c>
    </row>
    <row r="246" spans="1:14" x14ac:dyDescent="0.2">
      <c r="A246" s="282" t="s">
        <v>365</v>
      </c>
      <c r="B246" s="302">
        <f>'Ind T6'!Q98</f>
        <v>5.4968666383866855</v>
      </c>
      <c r="C246" s="299" t="str">
        <f>CONCATENATE("(",ROUND((B246/$H247)*100,1),")")</f>
        <v>(17.9)</v>
      </c>
      <c r="D246" s="302">
        <f>'Ind T6'!R98</f>
        <v>10.507499689923492</v>
      </c>
      <c r="E246" s="299" t="str">
        <f>CONCATENATE("(",ROUND((D246/$H247)*100,1),")")</f>
        <v>(34.2)</v>
      </c>
      <c r="F246" s="302">
        <f>'Ind T6'!S98</f>
        <v>0.89338308717568471</v>
      </c>
      <c r="G246" s="299" t="str">
        <f>CONCATENATE("(",ROUND((F246/$H247)*100,1),")")</f>
        <v>(2.9)</v>
      </c>
      <c r="H246" s="302">
        <f t="shared" ref="H246" si="191">SUM(B246,D246,F246)</f>
        <v>16.897749415485862</v>
      </c>
      <c r="I246" s="299" t="str">
        <f>CONCATENATE("(",ROUND((H246/$H247)*100,1),")")</f>
        <v>(55.1)</v>
      </c>
      <c r="K246" s="302">
        <f t="shared" ref="K246:K247" si="192">B251-B246</f>
        <v>0.75797963437722427</v>
      </c>
      <c r="L246" s="302">
        <f t="shared" ref="L246:L247" si="193">D251-D246</f>
        <v>1.3637736064801107</v>
      </c>
      <c r="M246" s="302">
        <f t="shared" ref="M246:M247" si="194">F251-F246</f>
        <v>0.12009466198863938</v>
      </c>
      <c r="N246" s="302">
        <f t="shared" ref="N246:N247" si="195">SUM(K246:M246)</f>
        <v>2.2418479028459743</v>
      </c>
    </row>
    <row r="247" spans="1:14" x14ac:dyDescent="0.2">
      <c r="A247" s="282" t="s">
        <v>363</v>
      </c>
      <c r="B247" s="302">
        <f>SUM(B245:B246)</f>
        <v>12.024961901890585</v>
      </c>
      <c r="C247" s="299" t="str">
        <f>CONCATENATE("(",ROUND((B247/$H247)*100,1),")")</f>
        <v>(39.2)</v>
      </c>
      <c r="D247" s="302">
        <f>SUM(D245:D246)</f>
        <v>16.82760728826382</v>
      </c>
      <c r="E247" s="299" t="str">
        <f>CONCATENATE("(",ROUND((D247/$H247)*100,1),")")</f>
        <v>(54.8)</v>
      </c>
      <c r="F247" s="302">
        <f>SUM(F245:F246)</f>
        <v>1.8304308098455819</v>
      </c>
      <c r="G247" s="299" t="str">
        <f>CONCATENATE("(",ROUND((F247/$H247)*100,1),")")</f>
        <v>(6)</v>
      </c>
      <c r="H247" s="302">
        <f>SUM(H245:H246)</f>
        <v>30.682999999999986</v>
      </c>
      <c r="I247" s="299" t="str">
        <f>CONCATENATE("(",ROUND((H247/$H247)*100,1),")")</f>
        <v>(100)</v>
      </c>
      <c r="K247" s="302">
        <f t="shared" si="192"/>
        <v>1.7292325869291183</v>
      </c>
      <c r="L247" s="302">
        <f t="shared" si="193"/>
        <v>2.1710299746180013</v>
      </c>
      <c r="M247" s="302">
        <f t="shared" si="194"/>
        <v>0.24673743845292817</v>
      </c>
      <c r="N247" s="302">
        <f t="shared" si="195"/>
        <v>4.1470000000000482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7.4993482160557923</v>
      </c>
      <c r="C250" s="299" t="str">
        <f>CONCATENATE("(",ROUND((B250/$H252)*100,1),")")</f>
        <v>(21.5)</v>
      </c>
      <c r="D250" s="302">
        <f>'Ind T6'!W99</f>
        <v>7.12736396647822</v>
      </c>
      <c r="E250" s="299" t="str">
        <f>CONCATENATE("(",ROUND((D250/$H252)*100,1),")")</f>
        <v>(20.5)</v>
      </c>
      <c r="F250" s="302">
        <f>'Ind T6'!X99</f>
        <v>1.0636904991341862</v>
      </c>
      <c r="G250" s="299" t="str">
        <f>CONCATENATE("(",ROUND((F250/$H252)*100,1),")")</f>
        <v>(3.1)</v>
      </c>
      <c r="H250" s="302">
        <f>SUM(B250,D250,F250)</f>
        <v>15.690402681668198</v>
      </c>
      <c r="I250" s="299" t="str">
        <f>CONCATENATE("(",ROUND((H250/$H252)*100,1),")")</f>
        <v>(45)</v>
      </c>
      <c r="K250" s="302">
        <f>B250-B240</f>
        <v>1.482675968325915</v>
      </c>
      <c r="L250" s="302">
        <f>D250-D240</f>
        <v>1.2448315261709491</v>
      </c>
      <c r="M250" s="302">
        <f>F250-F240</f>
        <v>0.21299774065518218</v>
      </c>
      <c r="N250" s="302">
        <f>SUM(K250:M250)</f>
        <v>2.9405052351520462</v>
      </c>
    </row>
    <row r="251" spans="1:14" x14ac:dyDescent="0.2">
      <c r="A251" s="282" t="s">
        <v>365</v>
      </c>
      <c r="B251" s="302">
        <f>'Ind T6'!V98</f>
        <v>6.2548462727639098</v>
      </c>
      <c r="C251" s="299" t="str">
        <f>CONCATENATE("(",ROUND((B251/$H252)*100,1),")")</f>
        <v>(18)</v>
      </c>
      <c r="D251" s="302">
        <f>'Ind T6'!W98</f>
        <v>11.871273296403603</v>
      </c>
      <c r="E251" s="299" t="str">
        <f>CONCATENATE("(",ROUND((D251/$H252)*100,1),")")</f>
        <v>(34.1)</v>
      </c>
      <c r="F251" s="302">
        <f>'Ind T6'!X98</f>
        <v>1.0134777491643241</v>
      </c>
      <c r="G251" s="299" t="str">
        <f>CONCATENATE("(",ROUND((F251/$H252)*100,1),")")</f>
        <v>(2.9)</v>
      </c>
      <c r="H251" s="302">
        <f t="shared" ref="H251" si="196">SUM(B251,D251,F251)</f>
        <v>19.139597318331838</v>
      </c>
      <c r="I251" s="299" t="str">
        <f>CONCATENATE("(",ROUND((H251/$H252)*100,1),")")</f>
        <v>(55)</v>
      </c>
      <c r="K251" s="302">
        <f t="shared" ref="K251:K252" si="197">B251-B241</f>
        <v>1.1774948705702215</v>
      </c>
      <c r="L251" s="302">
        <f t="shared" ref="L251:L252" si="198">D251-D241</f>
        <v>2.1666688591979728</v>
      </c>
      <c r="M251" s="302">
        <f t="shared" ref="M251:M252" si="199">F251-F241</f>
        <v>0.20533103507977657</v>
      </c>
      <c r="N251" s="302">
        <f t="shared" ref="N251:N252" si="200">SUM(K251:M251)</f>
        <v>3.5494947648479709</v>
      </c>
    </row>
    <row r="252" spans="1:14" x14ac:dyDescent="0.2">
      <c r="A252" s="282" t="s">
        <v>363</v>
      </c>
      <c r="B252" s="302">
        <f>SUM(B250:B251)</f>
        <v>13.754194488819703</v>
      </c>
      <c r="C252" s="299" t="str">
        <f>CONCATENATE("(",ROUND((B252/$H252)*100,1),")")</f>
        <v>(39.5)</v>
      </c>
      <c r="D252" s="302">
        <f>SUM(D250:D251)</f>
        <v>18.998637262881822</v>
      </c>
      <c r="E252" s="299" t="str">
        <f>CONCATENATE("(",ROUND((D252/$H252)*100,1),")")</f>
        <v>(54.5)</v>
      </c>
      <c r="F252" s="302">
        <f>SUM(F250:F251)</f>
        <v>2.0771682482985101</v>
      </c>
      <c r="G252" s="299" t="str">
        <f>CONCATENATE("(",ROUND((F252/$H252)*100,1),")")</f>
        <v>(6)</v>
      </c>
      <c r="H252" s="302">
        <f>SUM(H250:H251)</f>
        <v>34.830000000000034</v>
      </c>
      <c r="I252" s="299" t="str">
        <f>CONCATENATE("(",ROUND((H252/$H252)*100,1),")")</f>
        <v>(100)</v>
      </c>
      <c r="K252" s="302">
        <f t="shared" si="197"/>
        <v>2.6601708388961374</v>
      </c>
      <c r="L252" s="302">
        <f t="shared" si="198"/>
        <v>3.411500385368921</v>
      </c>
      <c r="M252" s="302">
        <f t="shared" si="199"/>
        <v>0.41832877573495852</v>
      </c>
      <c r="N252" s="302">
        <f t="shared" si="200"/>
        <v>6.4900000000000171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0.62406496268497369</v>
      </c>
      <c r="C261" s="299" t="str">
        <f>CONCATENATE("(",ROUND((B261/$H263)*100,1),")")</f>
        <v>(37.1)</v>
      </c>
      <c r="D261" s="302">
        <f>'Ind T6'!M108</f>
        <v>0.20889026280913117</v>
      </c>
      <c r="E261" s="299" t="str">
        <f>CONCATENATE("(",ROUND((D261/$H263)*100,1),")")</f>
        <v>(12.4)</v>
      </c>
      <c r="F261" s="302">
        <f>'Ind T6'!N108</f>
        <v>0.15077428890910274</v>
      </c>
      <c r="G261" s="299" t="str">
        <f>CONCATENATE("(",ROUND((F261/$H263)*100,1),")")</f>
        <v>(9)</v>
      </c>
      <c r="H261" s="302">
        <f>SUM(B261,D261,F261)</f>
        <v>0.98372951440320755</v>
      </c>
      <c r="I261" s="299" t="str">
        <f>CONCATENATE("(",ROUND((H261/$H263)*100,1),")")</f>
        <v>(58.5)</v>
      </c>
      <c r="K261" s="302">
        <f>B266-B261</f>
        <v>-1.1850827441939327E-2</v>
      </c>
      <c r="L261" s="302">
        <f>D266-D261</f>
        <v>7.0677890560612022E-3</v>
      </c>
      <c r="M261" s="302">
        <f>F266-F261</f>
        <v>-1.1111814735236536E-3</v>
      </c>
      <c r="N261" s="302">
        <f>SUM(K261:M261)</f>
        <v>-5.8942198594017781E-3</v>
      </c>
    </row>
    <row r="262" spans="1:14" x14ac:dyDescent="0.2">
      <c r="A262" s="282" t="s">
        <v>365</v>
      </c>
      <c r="B262" s="302">
        <f>'Ind T6'!L107</f>
        <v>0.33390929737790365</v>
      </c>
      <c r="C262" s="299" t="str">
        <f>CONCATENATE("(",ROUND((B262/$H263)*100,1),")")</f>
        <v>(19.9)</v>
      </c>
      <c r="D262" s="302">
        <f>'Ind T6'!M107</f>
        <v>0.23040347525477425</v>
      </c>
      <c r="E262" s="299" t="str">
        <f>CONCATENATE("(",ROUND((D262/$H263)*100,1),")")</f>
        <v>(13.7)</v>
      </c>
      <c r="F262" s="302">
        <f>'Ind T6'!N107</f>
        <v>0.13295771296411413</v>
      </c>
      <c r="G262" s="299" t="str">
        <f>CONCATENATE("(",ROUND((F262/$H263)*100,1),")")</f>
        <v>(7.9)</v>
      </c>
      <c r="H262" s="302">
        <f t="shared" ref="H262" si="201">SUM(B262,D262,F262)</f>
        <v>0.69727048559679194</v>
      </c>
      <c r="I262" s="299" t="str">
        <f>CONCATENATE("(",ROUND((H262/$H263)*100,1),")")</f>
        <v>(41.5)</v>
      </c>
      <c r="K262" s="302">
        <f t="shared" ref="K262:K263" si="202">B267-B262</f>
        <v>-4.8563083458836309E-3</v>
      </c>
      <c r="L262" s="302">
        <f t="shared" ref="L262:L263" si="203">D267-D262</f>
        <v>-3.6111265821370253E-5</v>
      </c>
      <c r="M262" s="302">
        <f t="shared" ref="M262:M263" si="204">F267-F262</f>
        <v>-3.2133605288934552E-3</v>
      </c>
      <c r="N262" s="302">
        <f t="shared" ref="N262:N263" si="205">SUM(K262:M262)</f>
        <v>-8.1057801405984564E-3</v>
      </c>
    </row>
    <row r="263" spans="1:14" x14ac:dyDescent="0.2">
      <c r="A263" s="282" t="s">
        <v>363</v>
      </c>
      <c r="B263" s="302">
        <f>SUM(B261:B262)</f>
        <v>0.95797426006287734</v>
      </c>
      <c r="C263" s="299" t="str">
        <f>CONCATENATE("(",ROUND((B263/$H263)*100,1),")")</f>
        <v>(57)</v>
      </c>
      <c r="D263" s="302">
        <f>SUM(D261:D262)</f>
        <v>0.43929373806390543</v>
      </c>
      <c r="E263" s="299" t="str">
        <f>CONCATENATE("(",ROUND((D263/$H263)*100,1),")")</f>
        <v>(26.1)</v>
      </c>
      <c r="F263" s="302">
        <f>SUM(F261:F262)</f>
        <v>0.2837320018732169</v>
      </c>
      <c r="G263" s="299" t="str">
        <f>CONCATENATE("(",ROUND((F263/$H263)*100,1),")")</f>
        <v>(16.9)</v>
      </c>
      <c r="H263" s="302">
        <f>SUM(H261:H262)</f>
        <v>1.6809999999999996</v>
      </c>
      <c r="I263" s="299" t="str">
        <f>CONCATENATE("(",ROUND((H263/$H263)*100,1),")")</f>
        <v>(100)</v>
      </c>
      <c r="K263" s="302">
        <f t="shared" si="202"/>
        <v>-1.6707135787823013E-2</v>
      </c>
      <c r="L263" s="302">
        <f t="shared" si="203"/>
        <v>7.031677790239832E-3</v>
      </c>
      <c r="M263" s="302">
        <f t="shared" si="204"/>
        <v>-4.3245420024171644E-3</v>
      </c>
      <c r="N263" s="302">
        <f t="shared" si="205"/>
        <v>-1.4000000000000346E-2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0.61221413524303436</v>
      </c>
      <c r="C266" s="299" t="str">
        <f>CONCATENATE("(",ROUND((B266/$H268)*100,1),")")</f>
        <v>(36.7)</v>
      </c>
      <c r="D266" s="302">
        <f>'Ind T6'!R108</f>
        <v>0.21595805186519237</v>
      </c>
      <c r="E266" s="299" t="str">
        <f>CONCATENATE("(",ROUND((D266/$H268)*100,1),")")</f>
        <v>(13)</v>
      </c>
      <c r="F266" s="302">
        <f>'Ind T6'!S108</f>
        <v>0.14966310743557909</v>
      </c>
      <c r="G266" s="299" t="str">
        <f>CONCATENATE("(",ROUND((F266/$H268)*100,1),")")</f>
        <v>(9)</v>
      </c>
      <c r="H266" s="302">
        <f>SUM(B266,D266,F266)</f>
        <v>0.9778352945438058</v>
      </c>
      <c r="I266" s="299" t="str">
        <f>CONCATENATE("(",ROUND((H266/$H268)*100,1),")")</f>
        <v>(58.7)</v>
      </c>
      <c r="K266" s="302">
        <f>B271-B266</f>
        <v>7.4072755952984126E-3</v>
      </c>
      <c r="L266" s="302">
        <f>D271-D266</f>
        <v>1.944953409836564E-2</v>
      </c>
      <c r="M266" s="302">
        <f>F271-F266</f>
        <v>4.9084629340201968E-3</v>
      </c>
      <c r="N266" s="302">
        <f>SUM(K266:M266)</f>
        <v>3.1765272627684249E-2</v>
      </c>
    </row>
    <row r="267" spans="1:14" x14ac:dyDescent="0.2">
      <c r="A267" s="282" t="s">
        <v>365</v>
      </c>
      <c r="B267" s="302">
        <f>'Ind T6'!Q107</f>
        <v>0.32905298903202002</v>
      </c>
      <c r="C267" s="299" t="str">
        <f>CONCATENATE("(",ROUND((B267/$H268)*100,1),")")</f>
        <v>(19.7)</v>
      </c>
      <c r="D267" s="302">
        <f>'Ind T6'!R107</f>
        <v>0.23036736398895288</v>
      </c>
      <c r="E267" s="299" t="str">
        <f>CONCATENATE("(",ROUND((D267/$H268)*100,1),")")</f>
        <v>(13.8)</v>
      </c>
      <c r="F267" s="302">
        <f>'Ind T6'!S107</f>
        <v>0.12974435243522067</v>
      </c>
      <c r="G267" s="299" t="str">
        <f>CONCATENATE("(",ROUND((F267/$H268)*100,1),")")</f>
        <v>(7.8)</v>
      </c>
      <c r="H267" s="302">
        <f t="shared" ref="H267" si="206">SUM(B267,D267,F267)</f>
        <v>0.68916470545619357</v>
      </c>
      <c r="I267" s="299" t="str">
        <f>CONCATENATE("(",ROUND((H267/$H268)*100,1),")")</f>
        <v>(41.3)</v>
      </c>
      <c r="K267" s="302">
        <f t="shared" ref="K267:K268" si="207">B272-B267</f>
        <v>1.0251938300653962E-2</v>
      </c>
      <c r="L267" s="302">
        <f t="shared" ref="L267:L268" si="208">D272-D267</f>
        <v>5.8291620675185452E-3</v>
      </c>
      <c r="M267" s="302">
        <f t="shared" ref="M267:M268" si="209">F272-F267</f>
        <v>-2.8463729958554396E-3</v>
      </c>
      <c r="N267" s="302">
        <f t="shared" ref="N267:N268" si="210">SUM(K267:M267)</f>
        <v>1.3234727372317068E-2</v>
      </c>
    </row>
    <row r="268" spans="1:14" x14ac:dyDescent="0.2">
      <c r="A268" s="282" t="s">
        <v>363</v>
      </c>
      <c r="B268" s="302">
        <f>SUM(B266:B267)</f>
        <v>0.94126712427505432</v>
      </c>
      <c r="C268" s="299" t="str">
        <f>CONCATENATE("(",ROUND((B268/$H268)*100,1),")")</f>
        <v>(56.5)</v>
      </c>
      <c r="D268" s="302">
        <f>SUM(D266:D267)</f>
        <v>0.44632541585414526</v>
      </c>
      <c r="E268" s="299" t="str">
        <f>CONCATENATE("(",ROUND((D268/$H268)*100,1),")")</f>
        <v>(26.8)</v>
      </c>
      <c r="F268" s="302">
        <f>SUM(F266:F267)</f>
        <v>0.27940745987079973</v>
      </c>
      <c r="G268" s="299" t="str">
        <f>CONCATENATE("(",ROUND((F268/$H268)*100,1),")")</f>
        <v>(16.8)</v>
      </c>
      <c r="H268" s="302">
        <f>SUM(H266:H267)</f>
        <v>1.6669999999999994</v>
      </c>
      <c r="I268" s="299" t="str">
        <f>CONCATENATE("(",ROUND((H268/$H268)*100,1),")")</f>
        <v>(100)</v>
      </c>
      <c r="K268" s="302">
        <f t="shared" si="207"/>
        <v>1.7659213895952375E-2</v>
      </c>
      <c r="L268" s="302">
        <f t="shared" si="208"/>
        <v>2.5278696165884185E-2</v>
      </c>
      <c r="M268" s="302">
        <f t="shared" si="209"/>
        <v>2.0620899381648128E-3</v>
      </c>
      <c r="N268" s="302">
        <f t="shared" si="210"/>
        <v>4.5000000000001372E-2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0.61962141083833278</v>
      </c>
      <c r="C271" s="299" t="str">
        <f>CONCATENATE("(",ROUND((B271/$H273)*100,1),")")</f>
        <v>(36.2)</v>
      </c>
      <c r="D271" s="302">
        <f>'Ind T6'!W108</f>
        <v>0.23540758596355801</v>
      </c>
      <c r="E271" s="299" t="str">
        <f>CONCATENATE("(",ROUND((D271/$H273)*100,1),")")</f>
        <v>(13.8)</v>
      </c>
      <c r="F271" s="302">
        <f>'Ind T6'!X108</f>
        <v>0.15457157036959929</v>
      </c>
      <c r="G271" s="299" t="str">
        <f>CONCATENATE("(",ROUND((F271/$H273)*100,1),")")</f>
        <v>(9)</v>
      </c>
      <c r="H271" s="302">
        <f>SUM(B271,D271,F271)</f>
        <v>1.00960056717149</v>
      </c>
      <c r="I271" s="299" t="str">
        <f>CONCATENATE("(",ROUND((H271/$H273)*100,1),")")</f>
        <v>(59)</v>
      </c>
      <c r="K271" s="302">
        <f>B271-B261</f>
        <v>-4.4435518466409141E-3</v>
      </c>
      <c r="L271" s="302">
        <f>D271-D261</f>
        <v>2.6517323154426842E-2</v>
      </c>
      <c r="M271" s="302">
        <f>F271-F261</f>
        <v>3.7972814604965432E-3</v>
      </c>
      <c r="N271" s="302">
        <f>SUM(K271:M271)</f>
        <v>2.5871052768282471E-2</v>
      </c>
    </row>
    <row r="272" spans="1:14" x14ac:dyDescent="0.2">
      <c r="A272" s="282" t="s">
        <v>365</v>
      </c>
      <c r="B272" s="302">
        <f>'Ind T6'!V107</f>
        <v>0.33930492733267398</v>
      </c>
      <c r="C272" s="299" t="str">
        <f>CONCATENATE("(",ROUND((B272/$H273)*100,1),")")</f>
        <v>(19.8)</v>
      </c>
      <c r="D272" s="302">
        <f>'Ind T6'!W107</f>
        <v>0.23619652605647143</v>
      </c>
      <c r="E272" s="299" t="str">
        <f>CONCATENATE("(",ROUND((D272/$H273)*100,1),")")</f>
        <v>(13.8)</v>
      </c>
      <c r="F272" s="302">
        <f>'Ind T6'!X107</f>
        <v>0.12689797943936523</v>
      </c>
      <c r="G272" s="299" t="str">
        <f>CONCATENATE("(",ROUND((F272/$H273)*100,1),")")</f>
        <v>(7.4)</v>
      </c>
      <c r="H272" s="302">
        <f t="shared" ref="H272" si="211">SUM(B272,D272,F272)</f>
        <v>0.70239943282851058</v>
      </c>
      <c r="I272" s="299" t="str">
        <f>CONCATENATE("(",ROUND((H272/$H273)*100,1),")")</f>
        <v>(41)</v>
      </c>
      <c r="K272" s="302">
        <f t="shared" ref="K272:K273" si="212">B272-B262</f>
        <v>5.3956299547703312E-3</v>
      </c>
      <c r="L272" s="302">
        <f t="shared" ref="L272:L273" si="213">D272-D262</f>
        <v>5.7930508016971749E-3</v>
      </c>
      <c r="M272" s="302">
        <f t="shared" ref="M272:M273" si="214">F272-F262</f>
        <v>-6.0597335247488948E-3</v>
      </c>
      <c r="N272" s="302">
        <f t="shared" ref="N272:N273" si="215">SUM(K272:M272)</f>
        <v>5.1289472317186113E-3</v>
      </c>
    </row>
    <row r="273" spans="1:14" x14ac:dyDescent="0.2">
      <c r="A273" s="282" t="s">
        <v>363</v>
      </c>
      <c r="B273" s="302">
        <f>SUM(B271:B272)</f>
        <v>0.9589263381710067</v>
      </c>
      <c r="C273" s="299" t="str">
        <f>CONCATENATE("(",ROUND((B273/$H273)*100,1),")")</f>
        <v>(56)</v>
      </c>
      <c r="D273" s="302">
        <f>SUM(D271:D272)</f>
        <v>0.47160411202002944</v>
      </c>
      <c r="E273" s="299" t="str">
        <f>CONCATENATE("(",ROUND((D273/$H273)*100,1),")")</f>
        <v>(27.5)</v>
      </c>
      <c r="F273" s="302">
        <f>SUM(F271:F272)</f>
        <v>0.28146954980896455</v>
      </c>
      <c r="G273" s="299" t="str">
        <f>CONCATENATE("(",ROUND((F273/$H273)*100,1),")")</f>
        <v>(16.4)</v>
      </c>
      <c r="H273" s="302">
        <f>SUM(H271:H272)</f>
        <v>1.7120000000000006</v>
      </c>
      <c r="I273" s="299" t="str">
        <f>CONCATENATE("(",ROUND((H273/$H273)*100,1),")")</f>
        <v>(100)</v>
      </c>
      <c r="K273" s="302">
        <f t="shared" si="212"/>
        <v>9.5207810812936167E-4</v>
      </c>
      <c r="L273" s="302">
        <f t="shared" si="213"/>
        <v>3.2310373956124017E-2</v>
      </c>
      <c r="M273" s="302">
        <f t="shared" si="214"/>
        <v>-2.2624520642523516E-3</v>
      </c>
      <c r="N273" s="302">
        <f t="shared" si="215"/>
        <v>3.1000000000001027E-2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1.132668675858616</v>
      </c>
      <c r="C282" s="299" t="str">
        <f>CONCATENATE("(",ROUND((B282/$H284)*100,1),")")</f>
        <v>(67.1)</v>
      </c>
      <c r="D282" s="302">
        <f>'Ind T6'!M117</f>
        <v>7.0008571350722817E-2</v>
      </c>
      <c r="E282" s="299" t="str">
        <f>CONCATENATE("(",ROUND((D282/$H284)*100,1),")")</f>
        <v>(4.1)</v>
      </c>
      <c r="F282" s="302">
        <f>'Ind T6'!N117</f>
        <v>3.9461498051199043E-2</v>
      </c>
      <c r="G282" s="299" t="str">
        <f>CONCATENATE("(",ROUND((F282/$H284)*100,1),")")</f>
        <v>(2.3)</v>
      </c>
      <c r="H282" s="302">
        <f>SUM(B282,D282,F282)</f>
        <v>1.2421387452605379</v>
      </c>
      <c r="I282" s="299" t="str">
        <f>CONCATENATE("(",ROUND((H282/$H284)*100,1),")")</f>
        <v>(73.6)</v>
      </c>
      <c r="K282" s="302">
        <f>B287-B282</f>
        <v>0.10222180886738164</v>
      </c>
      <c r="L282" s="302">
        <f>D287-D282</f>
        <v>7.4752193655222704E-3</v>
      </c>
      <c r="M282" s="302">
        <f>F287-F282</f>
        <v>4.8557114906934568E-3</v>
      </c>
      <c r="N282" s="302">
        <f>SUM(K282:M282)</f>
        <v>0.11455273972359736</v>
      </c>
    </row>
    <row r="283" spans="1:14" x14ac:dyDescent="0.2">
      <c r="A283" s="282" t="s">
        <v>365</v>
      </c>
      <c r="B283" s="302">
        <f>'Ind T6'!L116</f>
        <v>0.34089507009440123</v>
      </c>
      <c r="C283" s="299" t="str">
        <f>CONCATENATE("(",ROUND((B283/$H284)*100,1),")")</f>
        <v>(20.2)</v>
      </c>
      <c r="D283" s="302">
        <f>'Ind T6'!M116</f>
        <v>9.0894461803670501E-2</v>
      </c>
      <c r="E283" s="299" t="str">
        <f>CONCATENATE("(",ROUND((D283/$H284)*100,1),")")</f>
        <v>(5.4)</v>
      </c>
      <c r="F283" s="302">
        <f>'Ind T6'!N116</f>
        <v>1.4071722841391566E-2</v>
      </c>
      <c r="G283" s="299" t="str">
        <f>CONCATENATE("(",ROUND((F283/$H284)*100,1),")")</f>
        <v>(0.8)</v>
      </c>
      <c r="H283" s="302">
        <f t="shared" ref="H283" si="216">SUM(B283,D283,F283)</f>
        <v>0.44586125473946331</v>
      </c>
      <c r="I283" s="299" t="str">
        <f>CONCATENATE("(",ROUND((H283/$H284)*100,1),")")</f>
        <v>(26.4)</v>
      </c>
      <c r="K283" s="302">
        <f t="shared" ref="K283:K284" si="217">B288-B283</f>
        <v>4.2268099959841043E-2</v>
      </c>
      <c r="L283" s="302">
        <f t="shared" ref="L283:L284" si="218">D288-D283</f>
        <v>7.5829426599416661E-3</v>
      </c>
      <c r="M283" s="302">
        <f t="shared" ref="M283:M284" si="219">F288-F283</f>
        <v>1.5962176566198839E-3</v>
      </c>
      <c r="N283" s="302">
        <f t="shared" ref="N283:N284" si="220">SUM(K283:M283)</f>
        <v>5.144726027640259E-2</v>
      </c>
    </row>
    <row r="284" spans="1:14" x14ac:dyDescent="0.2">
      <c r="A284" s="282" t="s">
        <v>363</v>
      </c>
      <c r="B284" s="302">
        <f>SUM(B282:B283)</f>
        <v>1.4735637459530171</v>
      </c>
      <c r="C284" s="299" t="str">
        <f>CONCATENATE("(",ROUND((B284/$H284)*100,1),")")</f>
        <v>(87.3)</v>
      </c>
      <c r="D284" s="302">
        <f>SUM(D282:D283)</f>
        <v>0.1609030331543933</v>
      </c>
      <c r="E284" s="299" t="str">
        <f>CONCATENATE("(",ROUND((D284/$H284)*100,1),")")</f>
        <v>(9.5)</v>
      </c>
      <c r="F284" s="302">
        <f>SUM(F282:F283)</f>
        <v>5.3533220892590605E-2</v>
      </c>
      <c r="G284" s="299" t="str">
        <f>CONCATENATE("(",ROUND((F284/$H284)*100,1),")")</f>
        <v>(3.2)</v>
      </c>
      <c r="H284" s="302">
        <f>SUM(H282:H283)</f>
        <v>1.6880000000000013</v>
      </c>
      <c r="I284" s="299" t="str">
        <f>CONCATENATE("(",ROUND((H284/$H284)*100,1),")")</f>
        <v>(100)</v>
      </c>
      <c r="K284" s="302">
        <f t="shared" si="217"/>
        <v>0.1444899088272229</v>
      </c>
      <c r="L284" s="302">
        <f t="shared" si="218"/>
        <v>1.505816202546395E-2</v>
      </c>
      <c r="M284" s="302">
        <f t="shared" si="219"/>
        <v>6.4519291473133442E-3</v>
      </c>
      <c r="N284" s="302">
        <f t="shared" si="220"/>
        <v>0.1660000000000002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1.2348904847259976</v>
      </c>
      <c r="C287" s="299" t="str">
        <f>CONCATENATE("(",ROUND((B287/$H289)*100,1),")")</f>
        <v>(66.6)</v>
      </c>
      <c r="D287" s="302">
        <f>'Ind T6'!R117</f>
        <v>7.7483790716245088E-2</v>
      </c>
      <c r="E287" s="299" t="str">
        <f>CONCATENATE("(",ROUND((D287/$H289)*100,1),")")</f>
        <v>(4.2)</v>
      </c>
      <c r="F287" s="302">
        <f>'Ind T6'!S117</f>
        <v>4.4317209541892499E-2</v>
      </c>
      <c r="G287" s="299" t="str">
        <f>CONCATENATE("(",ROUND((F287/$H289)*100,1),")")</f>
        <v>(2.4)</v>
      </c>
      <c r="H287" s="302">
        <f>SUM(B287,D287,F287)</f>
        <v>1.3566914849841352</v>
      </c>
      <c r="I287" s="299" t="str">
        <f>CONCATENATE("(",ROUND((H287/$H289)*100,1),")")</f>
        <v>(73.2)</v>
      </c>
      <c r="K287" s="302">
        <f>B292-B287</f>
        <v>0.11805046934763075</v>
      </c>
      <c r="L287" s="302">
        <f>D292-D287</f>
        <v>9.0172252798951524E-3</v>
      </c>
      <c r="M287" s="302">
        <f>F292-F287</f>
        <v>5.8645474229086988E-3</v>
      </c>
      <c r="N287" s="302">
        <f>SUM(K287:M287)</f>
        <v>0.13293224205043461</v>
      </c>
    </row>
    <row r="288" spans="1:14" x14ac:dyDescent="0.2">
      <c r="A288" s="282" t="s">
        <v>365</v>
      </c>
      <c r="B288" s="302">
        <f>'Ind T6'!Q116</f>
        <v>0.38316317005424227</v>
      </c>
      <c r="C288" s="299" t="str">
        <f>CONCATENATE("(",ROUND((B288/$H289)*100,1),")")</f>
        <v>(20.7)</v>
      </c>
      <c r="D288" s="302">
        <f>'Ind T6'!R116</f>
        <v>9.8477404463612167E-2</v>
      </c>
      <c r="E288" s="299" t="str">
        <f>CONCATENATE("(",ROUND((D288/$H289)*100,1),")")</f>
        <v>(5.3)</v>
      </c>
      <c r="F288" s="302">
        <f>'Ind T6'!S116</f>
        <v>1.566794049801145E-2</v>
      </c>
      <c r="G288" s="299" t="str">
        <f>CONCATENATE("(",ROUND((F288/$H289)*100,1),")")</f>
        <v>(0.8)</v>
      </c>
      <c r="H288" s="302">
        <f t="shared" ref="H288" si="221">SUM(B288,D288,F288)</f>
        <v>0.49730851501586593</v>
      </c>
      <c r="I288" s="299" t="str">
        <f>CONCATENATE("(",ROUND((H288/$H289)*100,1),")")</f>
        <v>(26.8)</v>
      </c>
      <c r="K288" s="302">
        <f t="shared" ref="K288:K289" si="222">B293-B288</f>
        <v>5.9441383040694906E-2</v>
      </c>
      <c r="L288" s="302">
        <f t="shared" ref="L288:L289" si="223">D293-D288</f>
        <v>6.8630132779286951E-3</v>
      </c>
      <c r="M288" s="302">
        <f t="shared" ref="M288:M289" si="224">F293-F288</f>
        <v>1.7633616309375849E-3</v>
      </c>
      <c r="N288" s="302">
        <f t="shared" ref="N288:N289" si="225">SUM(K288:M288)</f>
        <v>6.8067757949561186E-2</v>
      </c>
    </row>
    <row r="289" spans="1:14" x14ac:dyDescent="0.2">
      <c r="A289" s="282" t="s">
        <v>363</v>
      </c>
      <c r="B289" s="302">
        <f>SUM(B287:B288)</f>
        <v>1.61805365478024</v>
      </c>
      <c r="C289" s="299" t="str">
        <f>CONCATENATE("(",ROUND((B289/$H289)*100,1),")")</f>
        <v>(87.3)</v>
      </c>
      <c r="D289" s="302">
        <f>SUM(D287:D288)</f>
        <v>0.17596119517985725</v>
      </c>
      <c r="E289" s="299" t="str">
        <f>CONCATENATE("(",ROUND((D289/$H289)*100,1),")")</f>
        <v>(9.5)</v>
      </c>
      <c r="F289" s="302">
        <f>SUM(F287:F288)</f>
        <v>5.9985150039903949E-2</v>
      </c>
      <c r="G289" s="299" t="str">
        <f>CONCATENATE("(",ROUND((F289/$H289)*100,1),")")</f>
        <v>(3.2)</v>
      </c>
      <c r="H289" s="302">
        <f>SUM(H287:H288)</f>
        <v>1.854000000000001</v>
      </c>
      <c r="I289" s="299" t="str">
        <f>CONCATENATE("(",ROUND((H289/$H289)*100,1),")")</f>
        <v>(100)</v>
      </c>
      <c r="K289" s="302">
        <f t="shared" si="222"/>
        <v>0.17749185238832554</v>
      </c>
      <c r="L289" s="302">
        <f t="shared" si="223"/>
        <v>1.5880238557823834E-2</v>
      </c>
      <c r="M289" s="302">
        <f t="shared" si="224"/>
        <v>7.6279090538462838E-3</v>
      </c>
      <c r="N289" s="302">
        <f t="shared" si="225"/>
        <v>0.20099999999999565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1.3529409540736284</v>
      </c>
      <c r="C292" s="299" t="str">
        <f>CONCATENATE("(",ROUND((B292/$H294)*100,1),")")</f>
        <v>(65.8)</v>
      </c>
      <c r="D292" s="302">
        <f>'Ind T6'!W117</f>
        <v>8.650101599614024E-2</v>
      </c>
      <c r="E292" s="299" t="str">
        <f>CONCATENATE("(",ROUND((D292/$H294)*100,1),")")</f>
        <v>(4.2)</v>
      </c>
      <c r="F292" s="302">
        <f>'Ind T6'!X117</f>
        <v>5.0181756964801198E-2</v>
      </c>
      <c r="G292" s="299" t="str">
        <f>CONCATENATE("(",ROUND((F292/$H294)*100,1),")")</f>
        <v>(2.4)</v>
      </c>
      <c r="H292" s="302">
        <f>SUM(B292,D292,F292)</f>
        <v>1.4896237270345696</v>
      </c>
      <c r="I292" s="299" t="str">
        <f>CONCATENATE("(",ROUND((H292/$H294)*100,1),")")</f>
        <v>(72.5)</v>
      </c>
      <c r="K292" s="302">
        <f>B292-B282</f>
        <v>0.22027227821501238</v>
      </c>
      <c r="L292" s="302">
        <f>D292-D282</f>
        <v>1.6492444645417423E-2</v>
      </c>
      <c r="M292" s="302">
        <f>F292-F282</f>
        <v>1.0720258913602156E-2</v>
      </c>
      <c r="N292" s="302">
        <f>SUM(K292:M292)</f>
        <v>0.24748498177403197</v>
      </c>
    </row>
    <row r="293" spans="1:14" x14ac:dyDescent="0.2">
      <c r="A293" s="282" t="s">
        <v>365</v>
      </c>
      <c r="B293" s="302">
        <f>'Ind T6'!V116</f>
        <v>0.44260455309493718</v>
      </c>
      <c r="C293" s="299" t="str">
        <f>CONCATENATE("(",ROUND((B293/$H294)*100,1),")")</f>
        <v>(21.5)</v>
      </c>
      <c r="D293" s="302">
        <f>'Ind T6'!W116</f>
        <v>0.10534041774154086</v>
      </c>
      <c r="E293" s="299" t="str">
        <f>CONCATENATE("(",ROUND((D293/$H294)*100,1),")")</f>
        <v>(5.1)</v>
      </c>
      <c r="F293" s="302">
        <f>'Ind T6'!X116</f>
        <v>1.7431302128949035E-2</v>
      </c>
      <c r="G293" s="299" t="str">
        <f>CONCATENATE("(",ROUND((F293/$H294)*100,1),")")</f>
        <v>(0.8)</v>
      </c>
      <c r="H293" s="302">
        <f t="shared" ref="H293" si="226">SUM(B293,D293,F293)</f>
        <v>0.56537627296542714</v>
      </c>
      <c r="I293" s="299" t="str">
        <f>CONCATENATE("(",ROUND((H293/$H294)*100,1),")")</f>
        <v>(27.5)</v>
      </c>
      <c r="K293" s="302">
        <f t="shared" ref="K293:K294" si="227">B293-B283</f>
        <v>0.10170948300053595</v>
      </c>
      <c r="L293" s="302">
        <f t="shared" ref="L293:L294" si="228">D293-D283</f>
        <v>1.4445955937870361E-2</v>
      </c>
      <c r="M293" s="302">
        <f t="shared" ref="M293:M294" si="229">F293-F283</f>
        <v>3.3595792875574688E-3</v>
      </c>
      <c r="N293" s="302">
        <f t="shared" ref="N293:N294" si="230">SUM(K293:M293)</f>
        <v>0.11951501822596378</v>
      </c>
    </row>
    <row r="294" spans="1:14" x14ac:dyDescent="0.2">
      <c r="A294" s="282" t="s">
        <v>363</v>
      </c>
      <c r="B294" s="302">
        <f>SUM(B292:B293)</f>
        <v>1.7955455071685655</v>
      </c>
      <c r="C294" s="299" t="str">
        <f>CONCATENATE("(",ROUND((B294/$H294)*100,1),")")</f>
        <v>(87.4)</v>
      </c>
      <c r="D294" s="302">
        <f>SUM(D292:D293)</f>
        <v>0.19184143373768109</v>
      </c>
      <c r="E294" s="299" t="str">
        <f>CONCATENATE("(",ROUND((D294/$H294)*100,1),")")</f>
        <v>(9.3)</v>
      </c>
      <c r="F294" s="302">
        <f>SUM(F292:F293)</f>
        <v>6.7613059093750233E-2</v>
      </c>
      <c r="G294" s="299" t="str">
        <f>CONCATENATE("(",ROUND((F294/$H294)*100,1),")")</f>
        <v>(3.3)</v>
      </c>
      <c r="H294" s="302">
        <f>SUM(H292:H293)</f>
        <v>2.0549999999999966</v>
      </c>
      <c r="I294" s="299" t="str">
        <f>CONCATENATE("(",ROUND((H294/$H294)*100,1),")")</f>
        <v>(100)</v>
      </c>
      <c r="K294" s="302">
        <f t="shared" si="227"/>
        <v>0.32198176121554845</v>
      </c>
      <c r="L294" s="302">
        <f t="shared" si="228"/>
        <v>3.0938400583287784E-2</v>
      </c>
      <c r="M294" s="302">
        <f t="shared" si="229"/>
        <v>1.4079838201159628E-2</v>
      </c>
      <c r="N294" s="302">
        <f t="shared" si="230"/>
        <v>0.36699999999999589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1.2444209887650424</v>
      </c>
      <c r="C303" s="299" t="str">
        <f>CONCATENATE("(",ROUND((B303/$H305)*100,1),")")</f>
        <v>(44.9)</v>
      </c>
      <c r="D303" s="302">
        <f>'Ind T6'!M126</f>
        <v>4.6539705178644433E-2</v>
      </c>
      <c r="E303" s="299" t="str">
        <f>CONCATENATE("(",ROUND((D303/$H305)*100,1),")")</f>
        <v>(1.7)</v>
      </c>
      <c r="F303" s="302">
        <f>'Ind T6'!N126</f>
        <v>5.88382204256052E-2</v>
      </c>
      <c r="G303" s="299" t="str">
        <f>CONCATENATE("(",ROUND((F303/$H305)*100,1),")")</f>
        <v>(2.1)</v>
      </c>
      <c r="H303" s="302">
        <f>SUM(B303,D303,F303)</f>
        <v>1.3497989143692921</v>
      </c>
      <c r="I303" s="299" t="str">
        <f>CONCATENATE("(",ROUND((H303/$H305)*100,1),")")</f>
        <v>(48.7)</v>
      </c>
      <c r="K303" s="302">
        <f>B308-B303</f>
        <v>4.5806742112368681E-3</v>
      </c>
      <c r="L303" s="302">
        <f>D308-D303</f>
        <v>2.0886737727082855E-3</v>
      </c>
      <c r="M303" s="302">
        <f>F308-F303</f>
        <v>3.1835679845549011E-3</v>
      </c>
      <c r="N303" s="302">
        <f>SUM(K303:M303)</f>
        <v>9.8529159685000547E-3</v>
      </c>
    </row>
    <row r="304" spans="1:14" x14ac:dyDescent="0.2">
      <c r="A304" s="282" t="s">
        <v>365</v>
      </c>
      <c r="B304" s="302">
        <f>'Ind T6'!L125</f>
        <v>1.01349203341878</v>
      </c>
      <c r="C304" s="299" t="str">
        <f>CONCATENATE("(",ROUND((B304/$H305)*100,1),")")</f>
        <v>(36.6)</v>
      </c>
      <c r="D304" s="302">
        <f>'Ind T6'!M125</f>
        <v>0.34798604651765674</v>
      </c>
      <c r="E304" s="299" t="str">
        <f>CONCATENATE("(",ROUND((D304/$H305)*100,1),")")</f>
        <v>(12.6)</v>
      </c>
      <c r="F304" s="302">
        <f>'Ind T6'!N125</f>
        <v>5.9723005694271754E-2</v>
      </c>
      <c r="G304" s="299" t="str">
        <f>CONCATENATE("(",ROUND((F304/$H305)*100,1),")")</f>
        <v>(2.2)</v>
      </c>
      <c r="H304" s="302">
        <f t="shared" ref="H304" si="231">SUM(B304,D304,F304)</f>
        <v>1.4212010856307085</v>
      </c>
      <c r="I304" s="299" t="str">
        <f>CONCATENATE("(",ROUND((H304/$H305)*100,1),")")</f>
        <v>(51.3)</v>
      </c>
      <c r="K304" s="302">
        <f t="shared" ref="K304:K305" si="232">B309-B304</f>
        <v>-5.9704569202745361E-4</v>
      </c>
      <c r="L304" s="302">
        <f t="shared" ref="L304:L305" si="233">D309-D304</f>
        <v>-3.9373218315157943E-3</v>
      </c>
      <c r="M304" s="302">
        <f t="shared" ref="M304:M305" si="234">F309-F304</f>
        <v>2.6814515550438386E-3</v>
      </c>
      <c r="N304" s="302">
        <f t="shared" ref="N304:N305" si="235">SUM(K304:M304)</f>
        <v>-1.8529159684994093E-3</v>
      </c>
    </row>
    <row r="305" spans="1:14" x14ac:dyDescent="0.2">
      <c r="A305" s="282" t="s">
        <v>363</v>
      </c>
      <c r="B305" s="302">
        <f>SUM(B303:B304)</f>
        <v>2.2579130221838222</v>
      </c>
      <c r="C305" s="299" t="str">
        <f>CONCATENATE("(",ROUND((B305/$H305)*100,1),")")</f>
        <v>(81.5)</v>
      </c>
      <c r="D305" s="302">
        <f>SUM(D303:D304)</f>
        <v>0.39452575169630116</v>
      </c>
      <c r="E305" s="299" t="str">
        <f>CONCATENATE("(",ROUND((D305/$H305)*100,1),")")</f>
        <v>(14.2)</v>
      </c>
      <c r="F305" s="302">
        <f>SUM(F303:F304)</f>
        <v>0.11856122611987696</v>
      </c>
      <c r="G305" s="299" t="str">
        <f>CONCATENATE("(",ROUND((F305/$H305)*100,1),")")</f>
        <v>(4.3)</v>
      </c>
      <c r="H305" s="302">
        <f>SUM(H303:H304)</f>
        <v>2.7710000000000008</v>
      </c>
      <c r="I305" s="299" t="str">
        <f>CONCATENATE("(",ROUND((H305/$H305)*100,1),")")</f>
        <v>(100)</v>
      </c>
      <c r="K305" s="302">
        <f t="shared" si="232"/>
        <v>3.9836285192098586E-3</v>
      </c>
      <c r="L305" s="302">
        <f t="shared" si="233"/>
        <v>-1.8486480588075227E-3</v>
      </c>
      <c r="M305" s="302">
        <f t="shared" si="234"/>
        <v>5.8650195395987259E-3</v>
      </c>
      <c r="N305" s="302">
        <f t="shared" si="235"/>
        <v>8.0000000000010618E-3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1.2490016629762792</v>
      </c>
      <c r="C308" s="299" t="str">
        <f>CONCATENATE("(",ROUND((B308/$H310)*100,1),")")</f>
        <v>(44.9)</v>
      </c>
      <c r="D308" s="302">
        <f>'Ind T6'!R126</f>
        <v>4.8628378951352719E-2</v>
      </c>
      <c r="E308" s="299" t="str">
        <f>CONCATENATE("(",ROUND((D308/$H310)*100,1),")")</f>
        <v>(1.7)</v>
      </c>
      <c r="F308" s="302">
        <f>'Ind T6'!S126</f>
        <v>6.2021788410160102E-2</v>
      </c>
      <c r="G308" s="299" t="str">
        <f>CONCATENATE("(",ROUND((F308/$H310)*100,1),")")</f>
        <v>(2.2)</v>
      </c>
      <c r="H308" s="302">
        <f>SUM(B308,D308,F308)</f>
        <v>1.359651830337792</v>
      </c>
      <c r="I308" s="299" t="str">
        <f>CONCATENATE("(",ROUND((H308/$H310)*100,1),")")</f>
        <v>(48.9)</v>
      </c>
      <c r="K308" s="302">
        <f>B313-B308</f>
        <v>-2.2165556853352086E-2</v>
      </c>
      <c r="L308" s="302">
        <f>D313-D308</f>
        <v>2.3968161994909754E-3</v>
      </c>
      <c r="M308" s="302">
        <f>F313-F308</f>
        <v>1.3803637002440319E-3</v>
      </c>
      <c r="N308" s="302">
        <f>SUM(K308:M308)</f>
        <v>-1.8388376953617079E-2</v>
      </c>
    </row>
    <row r="309" spans="1:14" x14ac:dyDescent="0.2">
      <c r="A309" s="282" t="s">
        <v>365</v>
      </c>
      <c r="B309" s="302">
        <f>'Ind T6'!Q125</f>
        <v>1.0128949877267526</v>
      </c>
      <c r="C309" s="299" t="str">
        <f>CONCATENATE("(",ROUND((B309/$H310)*100,1),")")</f>
        <v>(36.4)</v>
      </c>
      <c r="D309" s="302">
        <f>'Ind T6'!R125</f>
        <v>0.34404872468614095</v>
      </c>
      <c r="E309" s="299" t="str">
        <f>CONCATENATE("(",ROUND((D309/$H310)*100,1),")")</f>
        <v>(12.4)</v>
      </c>
      <c r="F309" s="302">
        <f>'Ind T6'!S125</f>
        <v>6.2404457249315592E-2</v>
      </c>
      <c r="G309" s="299" t="str">
        <f>CONCATENATE("(",ROUND((F309/$H310)*100,1),")")</f>
        <v>(2.2)</v>
      </c>
      <c r="H309" s="302">
        <f t="shared" ref="H309" si="236">SUM(B309,D309,F309)</f>
        <v>1.4193481696622092</v>
      </c>
      <c r="I309" s="299" t="str">
        <f>CONCATENATE("(",ROUND((H309/$H310)*100,1),")")</f>
        <v>(51.1)</v>
      </c>
      <c r="K309" s="302">
        <f t="shared" ref="K309:K310" si="237">B314-B309</f>
        <v>-2.1161559160967069E-2</v>
      </c>
      <c r="L309" s="302">
        <f t="shared" ref="L309:L310" si="238">D314-D309</f>
        <v>-1.0257666728725412E-2</v>
      </c>
      <c r="M309" s="302">
        <f t="shared" ref="M309:M310" si="239">F314-F309</f>
        <v>-1.9239715669499419E-4</v>
      </c>
      <c r="N309" s="302">
        <f t="shared" ref="N309:N310" si="240">SUM(K309:M309)</f>
        <v>-3.1611623046387476E-2</v>
      </c>
    </row>
    <row r="310" spans="1:14" x14ac:dyDescent="0.2">
      <c r="A310" s="282" t="s">
        <v>363</v>
      </c>
      <c r="B310" s="302">
        <f>SUM(B308:B309)</f>
        <v>2.261896650703032</v>
      </c>
      <c r="C310" s="299" t="str">
        <f>CONCATENATE("(",ROUND((B310/$H310)*100,1),")")</f>
        <v>(81.4)</v>
      </c>
      <c r="D310" s="302">
        <f>SUM(D308:D309)</f>
        <v>0.39267710363749364</v>
      </c>
      <c r="E310" s="299" t="str">
        <f>CONCATENATE("(",ROUND((D310/$H310)*100,1),")")</f>
        <v>(14.1)</v>
      </c>
      <c r="F310" s="302">
        <f>SUM(F308:F309)</f>
        <v>0.12442624565947569</v>
      </c>
      <c r="G310" s="299" t="str">
        <f>CONCATENATE("(",ROUND((F310/$H310)*100,1),")")</f>
        <v>(4.5)</v>
      </c>
      <c r="H310" s="302">
        <f>SUM(H308:H309)</f>
        <v>2.7790000000000012</v>
      </c>
      <c r="I310" s="299" t="str">
        <f>CONCATENATE("(",ROUND((H310/$H310)*100,1),")")</f>
        <v>(100)</v>
      </c>
      <c r="K310" s="302">
        <f t="shared" si="237"/>
        <v>-4.33271160143196E-2</v>
      </c>
      <c r="L310" s="302">
        <f t="shared" si="238"/>
        <v>-7.8608505292344089E-3</v>
      </c>
      <c r="M310" s="302">
        <f t="shared" si="239"/>
        <v>1.1879665435490516E-3</v>
      </c>
      <c r="N310" s="302">
        <f t="shared" si="240"/>
        <v>-5.0000000000004957E-2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1.2268361061229272</v>
      </c>
      <c r="C313" s="299" t="str">
        <f>CONCATENATE("(",ROUND((B313/$H315)*100,1),")")</f>
        <v>(45)</v>
      </c>
      <c r="D313" s="302">
        <f>'Ind T6'!W126</f>
        <v>5.1025195150843694E-2</v>
      </c>
      <c r="E313" s="299" t="str">
        <f>CONCATENATE("(",ROUND((D313/$H315)*100,1),")")</f>
        <v>(1.9)</v>
      </c>
      <c r="F313" s="302">
        <f>'Ind T6'!X126</f>
        <v>6.3402152110404134E-2</v>
      </c>
      <c r="G313" s="299" t="str">
        <f>CONCATENATE("(",ROUND((F313/$H315)*100,1),")")</f>
        <v>(2.3)</v>
      </c>
      <c r="H313" s="302">
        <f>SUM(B313,D313,F313)</f>
        <v>1.3412634533841752</v>
      </c>
      <c r="I313" s="299" t="str">
        <f>CONCATENATE("(",ROUND((H313/$H315)*100,1),")")</f>
        <v>(49.1)</v>
      </c>
      <c r="K313" s="302">
        <f>B313-B303</f>
        <v>-1.7584882642115218E-2</v>
      </c>
      <c r="L313" s="302">
        <f>D313-D303</f>
        <v>4.4854899721992608E-3</v>
      </c>
      <c r="M313" s="302">
        <f>F313-F303</f>
        <v>4.5639316847989331E-3</v>
      </c>
      <c r="N313" s="302">
        <f>SUM(K313:M313)</f>
        <v>-8.5354609851170243E-3</v>
      </c>
    </row>
    <row r="314" spans="1:14" x14ac:dyDescent="0.2">
      <c r="A314" s="282" t="s">
        <v>365</v>
      </c>
      <c r="B314" s="302">
        <f>'Ind T6'!V125</f>
        <v>0.9917334285657855</v>
      </c>
      <c r="C314" s="299" t="str">
        <f>CONCATENATE("(",ROUND((B314/$H315)*100,1),")")</f>
        <v>(36.3)</v>
      </c>
      <c r="D314" s="302">
        <f>'Ind T6'!W125</f>
        <v>0.33379105795741554</v>
      </c>
      <c r="E314" s="299" t="str">
        <f>CONCATENATE("(",ROUND((D314/$H315)*100,1),")")</f>
        <v>(12.2)</v>
      </c>
      <c r="F314" s="302">
        <f>'Ind T6'!X125</f>
        <v>6.2212060092620598E-2</v>
      </c>
      <c r="G314" s="299" t="str">
        <f>CONCATENATE("(",ROUND((F314/$H315)*100,1),")")</f>
        <v>(2.3)</v>
      </c>
      <c r="H314" s="302">
        <f t="shared" ref="H314" si="241">SUM(B314,D314,F314)</f>
        <v>1.3877365466158216</v>
      </c>
      <c r="I314" s="299" t="str">
        <f>CONCATENATE("(",ROUND((H314/$H315)*100,1),")")</f>
        <v>(50.9)</v>
      </c>
      <c r="K314" s="302">
        <f t="shared" ref="K314:K315" si="242">B314-B304</f>
        <v>-2.1758604852994523E-2</v>
      </c>
      <c r="L314" s="302">
        <f t="shared" ref="L314:L315" si="243">D314-D304</f>
        <v>-1.4194988560241206E-2</v>
      </c>
      <c r="M314" s="302">
        <f t="shared" ref="M314:M315" si="244">F314-F304</f>
        <v>2.4890543983488445E-3</v>
      </c>
      <c r="N314" s="302">
        <f t="shared" ref="N314:N315" si="245">SUM(K314:M314)</f>
        <v>-3.3464539014886885E-2</v>
      </c>
    </row>
    <row r="315" spans="1:14" x14ac:dyDescent="0.2">
      <c r="A315" s="282" t="s">
        <v>363</v>
      </c>
      <c r="B315" s="302">
        <f>SUM(B313:B314)</f>
        <v>2.2185695346887124</v>
      </c>
      <c r="C315" s="299" t="str">
        <f>CONCATENATE("(",ROUND((B315/$H315)*100,1),")")</f>
        <v>(81.3)</v>
      </c>
      <c r="D315" s="302">
        <f>SUM(D313:D314)</f>
        <v>0.38481625310825923</v>
      </c>
      <c r="E315" s="299" t="str">
        <f>CONCATENATE("(",ROUND((D315/$H315)*100,1),")")</f>
        <v>(14.1)</v>
      </c>
      <c r="F315" s="302">
        <f>SUM(F313:F314)</f>
        <v>0.12561421220302474</v>
      </c>
      <c r="G315" s="299" t="str">
        <f>CONCATENATE("(",ROUND((F315/$H315)*100,1),")")</f>
        <v>(4.6)</v>
      </c>
      <c r="H315" s="302">
        <f>SUM(H313:H314)</f>
        <v>2.7289999999999965</v>
      </c>
      <c r="I315" s="299" t="str">
        <f>CONCATENATE("(",ROUND((H315/$H315)*100,1),")")</f>
        <v>(100)</v>
      </c>
      <c r="K315" s="302">
        <f t="shared" si="242"/>
        <v>-3.9343487495109741E-2</v>
      </c>
      <c r="L315" s="302">
        <f t="shared" si="243"/>
        <v>-9.7094985880419316E-3</v>
      </c>
      <c r="M315" s="302">
        <f t="shared" si="244"/>
        <v>7.0529860831477775E-3</v>
      </c>
      <c r="N315" s="302">
        <f t="shared" si="245"/>
        <v>-4.2000000000003895E-2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1.2434968271684417</v>
      </c>
      <c r="C324" s="299" t="str">
        <f>CONCATENATE("(",ROUND((B324/$H326)*100,1),")")</f>
        <v>(38.5)</v>
      </c>
      <c r="D324" s="302">
        <f>'Ind T6'!M135</f>
        <v>0.1137611048896299</v>
      </c>
      <c r="E324" s="299" t="str">
        <f>CONCATENATE("(",ROUND((D324/$H326)*100,1),")")</f>
        <v>(3.5)</v>
      </c>
      <c r="F324" s="302">
        <f>'Ind T6'!N135</f>
        <v>0.27350951847949623</v>
      </c>
      <c r="G324" s="299" t="str">
        <f>CONCATENATE("(",ROUND((F324/$H326)*100,1),")")</f>
        <v>(8.5)</v>
      </c>
      <c r="H324" s="302">
        <f>SUM(B324,D324,F324)</f>
        <v>1.6307674505375678</v>
      </c>
      <c r="I324" s="299" t="str">
        <f>CONCATENATE("(",ROUND((H324/$H326)*100,1),")")</f>
        <v>(50.4)</v>
      </c>
      <c r="K324" s="302">
        <f>B329-B324</f>
        <v>6.4060027590806534E-3</v>
      </c>
      <c r="L324" s="302">
        <f>D329-D324</f>
        <v>9.005307646703653E-4</v>
      </c>
      <c r="M324" s="302">
        <f>F329-F324</f>
        <v>1.5817733790941368E-2</v>
      </c>
      <c r="N324" s="302">
        <f>SUM(K324:M324)</f>
        <v>2.3124267314692387E-2</v>
      </c>
    </row>
    <row r="325" spans="1:14" x14ac:dyDescent="0.2">
      <c r="A325" s="282" t="s">
        <v>365</v>
      </c>
      <c r="B325" s="302">
        <f>'Ind T6'!L134</f>
        <v>1.0464412094028492</v>
      </c>
      <c r="C325" s="299" t="str">
        <f>CONCATENATE("(",ROUND((B325/$H326)*100,1),")")</f>
        <v>(32.4)</v>
      </c>
      <c r="D325" s="302">
        <f>'Ind T6'!M134</f>
        <v>0.44716909295317142</v>
      </c>
      <c r="E325" s="299" t="str">
        <f>CONCATENATE("(",ROUND((D325/$H326)*100,1),")")</f>
        <v>(13.8)</v>
      </c>
      <c r="F325" s="302">
        <f>'Ind T6'!N134</f>
        <v>0.10962224710641395</v>
      </c>
      <c r="G325" s="299" t="str">
        <f>CONCATENATE("(",ROUND((F325/$H326)*100,1),")")</f>
        <v>(3.4)</v>
      </c>
      <c r="H325" s="302">
        <f t="shared" ref="H325" si="246">SUM(B325,D325,F325)</f>
        <v>1.6032325494624344</v>
      </c>
      <c r="I325" s="299" t="str">
        <f>CONCATENATE("(",ROUND((H325/$H326)*100,1),")")</f>
        <v>(49.6)</v>
      </c>
      <c r="K325" s="302">
        <f t="shared" ref="K325:K326" si="247">B330-B325</f>
        <v>4.3640590695706916E-2</v>
      </c>
      <c r="L325" s="302">
        <f t="shared" ref="L325:L326" si="248">D330-D325</f>
        <v>-1.6960455991917978E-2</v>
      </c>
      <c r="M325" s="302">
        <f t="shared" ref="M325:M326" si="249">F330-F325</f>
        <v>2.1955979815124621E-3</v>
      </c>
      <c r="N325" s="302">
        <f t="shared" ref="N325:N326" si="250">SUM(K325:M325)</f>
        <v>2.88757326853014E-2</v>
      </c>
    </row>
    <row r="326" spans="1:14" x14ac:dyDescent="0.2">
      <c r="A326" s="282" t="s">
        <v>363</v>
      </c>
      <c r="B326" s="302">
        <f>SUM(B324:B325)</f>
        <v>2.2899380365712911</v>
      </c>
      <c r="C326" s="299" t="str">
        <f>CONCATENATE("(",ROUND((B326/$H326)*100,1),")")</f>
        <v>(70.8)</v>
      </c>
      <c r="D326" s="302">
        <f>SUM(D324:D325)</f>
        <v>0.56093019784280129</v>
      </c>
      <c r="E326" s="299" t="str">
        <f>CONCATENATE("(",ROUND((D326/$H326)*100,1),")")</f>
        <v>(17.3)</v>
      </c>
      <c r="F326" s="302">
        <f>SUM(F324:F325)</f>
        <v>0.38313176558591017</v>
      </c>
      <c r="G326" s="299" t="str">
        <f>CONCATENATE("(",ROUND((F326/$H326)*100,1),")")</f>
        <v>(11.8)</v>
      </c>
      <c r="H326" s="302">
        <f>SUM(H324:H325)</f>
        <v>3.2340000000000022</v>
      </c>
      <c r="I326" s="299" t="str">
        <f>CONCATENATE("(",ROUND((H326/$H326)*100,1),")")</f>
        <v>(100)</v>
      </c>
      <c r="K326" s="302">
        <f t="shared" si="247"/>
        <v>5.0046593454787569E-2</v>
      </c>
      <c r="L326" s="302">
        <f t="shared" si="248"/>
        <v>-1.605992522724764E-2</v>
      </c>
      <c r="M326" s="302">
        <f t="shared" si="249"/>
        <v>1.8013331772453844E-2</v>
      </c>
      <c r="N326" s="302">
        <f t="shared" si="250"/>
        <v>5.1999999999993773E-2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1.2499028299275223</v>
      </c>
      <c r="C329" s="299" t="str">
        <f>CONCATENATE("(",ROUND((B329/$H331)*100,1),")")</f>
        <v>(38)</v>
      </c>
      <c r="D329" s="302">
        <f>'Ind T6'!R135</f>
        <v>0.11466163565430026</v>
      </c>
      <c r="E329" s="299" t="str">
        <f>CONCATENATE("(",ROUND((D329/$H331)*100,1),")")</f>
        <v>(3.5)</v>
      </c>
      <c r="F329" s="302">
        <f>'Ind T6'!S135</f>
        <v>0.2893272522704376</v>
      </c>
      <c r="G329" s="299" t="str">
        <f>CONCATENATE("(",ROUND((F329/$H331)*100,1),")")</f>
        <v>(8.8)</v>
      </c>
      <c r="H329" s="302">
        <f>SUM(B329,D329,F329)</f>
        <v>1.6538917178522601</v>
      </c>
      <c r="I329" s="299" t="str">
        <f>CONCATENATE("(",ROUND((H329/$H331)*100,1),")")</f>
        <v>(50.3)</v>
      </c>
      <c r="K329" s="302">
        <f>B334-B329</f>
        <v>7.9948744536693095E-2</v>
      </c>
      <c r="L329" s="302">
        <f>D334-D329</f>
        <v>9.5673637122682537E-3</v>
      </c>
      <c r="M329" s="302">
        <f>F334-F329</f>
        <v>4.5189124158827088E-2</v>
      </c>
      <c r="N329" s="302">
        <f>SUM(K329:M329)</f>
        <v>0.13470523240778842</v>
      </c>
    </row>
    <row r="330" spans="1:14" x14ac:dyDescent="0.2">
      <c r="A330" s="282" t="s">
        <v>365</v>
      </c>
      <c r="B330" s="302">
        <f>'Ind T6'!Q134</f>
        <v>1.0900818000985562</v>
      </c>
      <c r="C330" s="299" t="str">
        <f>CONCATENATE("(",ROUND((B330/$H331)*100,1),")")</f>
        <v>(33.2)</v>
      </c>
      <c r="D330" s="302">
        <f>'Ind T6'!R134</f>
        <v>0.43020863696125344</v>
      </c>
      <c r="E330" s="299" t="str">
        <f>CONCATENATE("(",ROUND((D330/$H331)*100,1),")")</f>
        <v>(13.1)</v>
      </c>
      <c r="F330" s="302">
        <f>'Ind T6'!S134</f>
        <v>0.11181784508792642</v>
      </c>
      <c r="G330" s="299" t="str">
        <f>CONCATENATE("(",ROUND((F330/$H331)*100,1),")")</f>
        <v>(3.4)</v>
      </c>
      <c r="H330" s="302">
        <f t="shared" ref="H330" si="251">SUM(B330,D330,F330)</f>
        <v>1.632108282147736</v>
      </c>
      <c r="I330" s="299" t="str">
        <f>CONCATENATE("(",ROUND((H330/$H331)*100,1),")")</f>
        <v>(49.7)</v>
      </c>
      <c r="K330" s="302">
        <f t="shared" ref="K330:K331" si="252">B335-B330</f>
        <v>0.15226187942508917</v>
      </c>
      <c r="L330" s="302">
        <f t="shared" ref="L330:L331" si="253">D335-D330</f>
        <v>-1.1029714275774427E-2</v>
      </c>
      <c r="M330" s="302">
        <f t="shared" ref="M330:M331" si="254">F335-F330</f>
        <v>8.0626024429090448E-3</v>
      </c>
      <c r="N330" s="302">
        <f t="shared" ref="N330:N331" si="255">SUM(K330:M330)</f>
        <v>0.14929476759222379</v>
      </c>
    </row>
    <row r="331" spans="1:14" x14ac:dyDescent="0.2">
      <c r="A331" s="282" t="s">
        <v>363</v>
      </c>
      <c r="B331" s="302">
        <f>SUM(B329:B330)</f>
        <v>2.3399846300260787</v>
      </c>
      <c r="C331" s="299" t="str">
        <f>CONCATENATE("(",ROUND((B331/$H331)*100,1),")")</f>
        <v>(71.2)</v>
      </c>
      <c r="D331" s="302">
        <f>SUM(D329:D330)</f>
        <v>0.54487027261555365</v>
      </c>
      <c r="E331" s="299" t="str">
        <f>CONCATENATE("(",ROUND((D331/$H331)*100,1),")")</f>
        <v>(16.6)</v>
      </c>
      <c r="F331" s="302">
        <f>SUM(F329:F330)</f>
        <v>0.40114509735836401</v>
      </c>
      <c r="G331" s="299" t="str">
        <f>CONCATENATE("(",ROUND((F331/$H331)*100,1),")")</f>
        <v>(12.2)</v>
      </c>
      <c r="H331" s="302">
        <f>SUM(H329:H330)</f>
        <v>3.285999999999996</v>
      </c>
      <c r="I331" s="299" t="str">
        <f>CONCATENATE("(",ROUND((H331/$H331)*100,1),")")</f>
        <v>(100)</v>
      </c>
      <c r="K331" s="302">
        <f t="shared" si="252"/>
        <v>0.23221062396178205</v>
      </c>
      <c r="L331" s="302">
        <f t="shared" si="253"/>
        <v>-1.4623505635060763E-3</v>
      </c>
      <c r="M331" s="302">
        <f t="shared" si="254"/>
        <v>5.325172660173616E-2</v>
      </c>
      <c r="N331" s="302">
        <f t="shared" si="255"/>
        <v>0.28400000000001213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1.3298515744642154</v>
      </c>
      <c r="C334" s="299" t="str">
        <f>CONCATENATE("(",ROUND((B334/$H336)*100,1),")")</f>
        <v>(37.3)</v>
      </c>
      <c r="D334" s="302">
        <f>'Ind T6'!W135</f>
        <v>0.12422899936656852</v>
      </c>
      <c r="E334" s="299" t="str">
        <f>CONCATENATE("(",ROUND((D334/$H336)*100,1),")")</f>
        <v>(3.5)</v>
      </c>
      <c r="F334" s="302">
        <f>'Ind T6'!X135</f>
        <v>0.33451637642926468</v>
      </c>
      <c r="G334" s="299" t="str">
        <f>CONCATENATE("(",ROUND((F334/$H336)*100,1),")")</f>
        <v>(9.4)</v>
      </c>
      <c r="H334" s="302">
        <f>SUM(B334,D334,F334)</f>
        <v>1.7885969502600487</v>
      </c>
      <c r="I334" s="299" t="str">
        <f>CONCATENATE("(",ROUND((H334/$H336)*100,1),")")</f>
        <v>(50.1)</v>
      </c>
      <c r="K334" s="302">
        <f>B334-B324</f>
        <v>8.6354747295773748E-2</v>
      </c>
      <c r="L334" s="302">
        <f>D334-D324</f>
        <v>1.0467894476938619E-2</v>
      </c>
      <c r="M334" s="302">
        <f>F334-F324</f>
        <v>6.1006857949768456E-2</v>
      </c>
      <c r="N334" s="302">
        <f>SUM(K334:M334)</f>
        <v>0.15782949972248084</v>
      </c>
    </row>
    <row r="335" spans="1:14" x14ac:dyDescent="0.2">
      <c r="A335" s="282" t="s">
        <v>365</v>
      </c>
      <c r="B335" s="302">
        <f>'Ind T6'!V134</f>
        <v>1.2423436795236453</v>
      </c>
      <c r="C335" s="299" t="str">
        <f>CONCATENATE("(",ROUND((B335/$H336)*100,1),")")</f>
        <v>(34.8)</v>
      </c>
      <c r="D335" s="302">
        <f>'Ind T6'!W134</f>
        <v>0.41917892268547902</v>
      </c>
      <c r="E335" s="299" t="str">
        <f>CONCATENATE("(",ROUND((D335/$H336)*100,1),")")</f>
        <v>(11.7)</v>
      </c>
      <c r="F335" s="302">
        <f>'Ind T6'!X134</f>
        <v>0.11988044753083546</v>
      </c>
      <c r="G335" s="299" t="str">
        <f>CONCATENATE("(",ROUND((F335/$H336)*100,1),")")</f>
        <v>(3.4)</v>
      </c>
      <c r="H335" s="302">
        <f>SUM(B335,D335,F335)</f>
        <v>1.7814030497399598</v>
      </c>
      <c r="I335" s="299" t="str">
        <f>CONCATENATE("(",ROUND((H335/$H336)*100,1),")")</f>
        <v>(49.9)</v>
      </c>
      <c r="K335" s="302">
        <f t="shared" ref="K335:K336" si="256">B335-B325</f>
        <v>0.19590247012079609</v>
      </c>
      <c r="L335" s="302">
        <f t="shared" ref="L335:L336" si="257">D335-D325</f>
        <v>-2.7990170267692405E-2</v>
      </c>
      <c r="M335" s="302">
        <f t="shared" ref="M335:M336" si="258">F335-F325</f>
        <v>1.0258200424421507E-2</v>
      </c>
      <c r="N335" s="302">
        <f t="shared" ref="N335:N336" si="259">SUM(K335:M335)</f>
        <v>0.17817050027752518</v>
      </c>
    </row>
    <row r="336" spans="1:14" x14ac:dyDescent="0.2">
      <c r="A336" s="282" t="s">
        <v>363</v>
      </c>
      <c r="B336" s="302">
        <f>SUM(B334:B335)</f>
        <v>2.5721952539878608</v>
      </c>
      <c r="C336" s="299" t="str">
        <f>CONCATENATE("(",ROUND((B336/$H336)*100,1),")")</f>
        <v>(72.1)</v>
      </c>
      <c r="D336" s="302">
        <f>SUM(D334:D335)</f>
        <v>0.54340792205204758</v>
      </c>
      <c r="E336" s="299" t="str">
        <f>CONCATENATE("(",ROUND((D336/$H336)*100,1),")")</f>
        <v>(15.2)</v>
      </c>
      <c r="F336" s="302">
        <f>SUM(F334:F335)</f>
        <v>0.45439682396010017</v>
      </c>
      <c r="G336" s="299" t="str">
        <f>CONCATENATE("(",ROUND((F336/$H336)*100,1),")")</f>
        <v>(12.7)</v>
      </c>
      <c r="H336" s="302">
        <f>SUM(H334:H335)</f>
        <v>3.5700000000000083</v>
      </c>
      <c r="I336" s="299" t="str">
        <f>CONCATENATE("(",ROUND((H336/$H336)*100,1),")")</f>
        <v>(100)</v>
      </c>
      <c r="K336" s="302">
        <f t="shared" si="256"/>
        <v>0.28225721741656962</v>
      </c>
      <c r="L336" s="302">
        <f t="shared" si="257"/>
        <v>-1.7522275790753716E-2</v>
      </c>
      <c r="M336" s="302">
        <f t="shared" si="258"/>
        <v>7.1265058374190005E-2</v>
      </c>
      <c r="N336" s="302">
        <f t="shared" si="259"/>
        <v>0.33600000000000591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7.4571769203601628</v>
      </c>
      <c r="C345" s="299" t="str">
        <f>CONCATENATE("(",ROUND((B345/$H347)*100,1),")")</f>
        <v>(40.4)</v>
      </c>
      <c r="D345" s="302">
        <f>'Ind T6'!M144</f>
        <v>1.7983707181033108</v>
      </c>
      <c r="E345" s="299" t="str">
        <f>CONCATENATE("(",ROUND((D345/$H347)*100,1),")")</f>
        <v>(9.8)</v>
      </c>
      <c r="F345" s="302">
        <f>'Ind T6'!N144</f>
        <v>1.4788152387223237</v>
      </c>
      <c r="G345" s="299" t="str">
        <f>CONCATENATE("(",ROUND((F345/$H347)*100,1),")")</f>
        <v>(8)</v>
      </c>
      <c r="H345" s="302">
        <f>SUM(B345,D345,F345)</f>
        <v>10.734362877185799</v>
      </c>
      <c r="I345" s="299" t="str">
        <f>CONCATENATE("(",ROUND((H345/$H347)*100,1),")")</f>
        <v>(58.2)</v>
      </c>
      <c r="K345" s="302">
        <f>B350-B345</f>
        <v>0.16569594823144129</v>
      </c>
      <c r="L345" s="302">
        <f>D350-D345</f>
        <v>9.4622887368885245E-2</v>
      </c>
      <c r="M345" s="302">
        <f>F350-F345</f>
        <v>7.1658607954706577E-2</v>
      </c>
      <c r="N345" s="302">
        <f>SUM(K345:M345)</f>
        <v>0.33197744355503311</v>
      </c>
    </row>
    <row r="346" spans="1:14" x14ac:dyDescent="0.2">
      <c r="A346" s="282" t="s">
        <v>365</v>
      </c>
      <c r="B346" s="302">
        <f>'Ind T6'!L143</f>
        <v>4.5142411328687366</v>
      </c>
      <c r="C346" s="299" t="str">
        <f>CONCATENATE("(",ROUND((B346/$H347)*100,1),")")</f>
        <v>(24.5)</v>
      </c>
      <c r="D346" s="302">
        <f>'Ind T6'!M143</f>
        <v>2.2710318996856937</v>
      </c>
      <c r="E346" s="299" t="str">
        <f>CONCATENATE("(",ROUND((D346/$H347)*100,1),")")</f>
        <v>(12.3)</v>
      </c>
      <c r="F346" s="302">
        <f>'Ind T6'!N143</f>
        <v>0.91836409025975807</v>
      </c>
      <c r="G346" s="299" t="str">
        <f>CONCATENATE("(",ROUND((F346/$H347)*100,1),")")</f>
        <v>(5)</v>
      </c>
      <c r="H346" s="302">
        <f t="shared" ref="H346" si="260">SUM(B346,D346,F346)</f>
        <v>7.7036371228141887</v>
      </c>
      <c r="I346" s="299" t="str">
        <f>CONCATENATE("(",ROUND((H346/$H347)*100,1),")")</f>
        <v>(41.8)</v>
      </c>
      <c r="K346" s="302">
        <f t="shared" ref="K346:K347" si="261">B351-B346</f>
        <v>0.22322557089055994</v>
      </c>
      <c r="L346" s="302">
        <f t="shared" ref="L346:L347" si="262">D351-D346</f>
        <v>0.11953420702578743</v>
      </c>
      <c r="M346" s="302">
        <f t="shared" ref="M346:M347" si="263">F351-F346</f>
        <v>7.426277852862373E-2</v>
      </c>
      <c r="N346" s="302">
        <f t="shared" ref="N346:N347" si="264">SUM(K346:M346)</f>
        <v>0.4170225564449711</v>
      </c>
    </row>
    <row r="347" spans="1:14" x14ac:dyDescent="0.2">
      <c r="A347" s="282" t="s">
        <v>363</v>
      </c>
      <c r="B347" s="302">
        <f>SUM(B345:B346)</f>
        <v>11.971418053228899</v>
      </c>
      <c r="C347" s="299" t="str">
        <f>CONCATENATE("(",ROUND((B347/$H347)*100,1),")")</f>
        <v>(64.9)</v>
      </c>
      <c r="D347" s="302">
        <f>SUM(D345:D346)</f>
        <v>4.0694026177890041</v>
      </c>
      <c r="E347" s="299" t="str">
        <f>CONCATENATE("(",ROUND((D347/$H347)*100,1),")")</f>
        <v>(22.1)</v>
      </c>
      <c r="F347" s="302">
        <f>SUM(F345:F346)</f>
        <v>2.397179328982082</v>
      </c>
      <c r="G347" s="299" t="str">
        <f>CONCATENATE("(",ROUND((F347/$H347)*100,1),")")</f>
        <v>(13)</v>
      </c>
      <c r="H347" s="302">
        <f>SUM(H345:H346)</f>
        <v>18.437999999999988</v>
      </c>
      <c r="I347" s="299" t="str">
        <f>CONCATENATE("(",ROUND((H347/$H347)*100,1),")")</f>
        <v>(100)</v>
      </c>
      <c r="K347" s="302">
        <f t="shared" si="261"/>
        <v>0.38892151912200212</v>
      </c>
      <c r="L347" s="302">
        <f t="shared" si="262"/>
        <v>0.21415709439467356</v>
      </c>
      <c r="M347" s="302">
        <f t="shared" si="263"/>
        <v>0.1459213864833302</v>
      </c>
      <c r="N347" s="302">
        <f t="shared" si="264"/>
        <v>0.74900000000000588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7.6228728685916041</v>
      </c>
      <c r="C350" s="299" t="str">
        <f>CONCATENATE("(",ROUND((B350/$H352)*100,1),")")</f>
        <v>(39.7)</v>
      </c>
      <c r="D350" s="302">
        <f>'Ind T6'!R144</f>
        <v>1.8929936054721961</v>
      </c>
      <c r="E350" s="299" t="str">
        <f>CONCATENATE("(",ROUND((D350/$H352)*100,1),")")</f>
        <v>(9.9)</v>
      </c>
      <c r="F350" s="302">
        <f>'Ind T6'!S144</f>
        <v>1.5504738466770303</v>
      </c>
      <c r="G350" s="299" t="str">
        <f>CONCATENATE("(",ROUND((F350/$H352)*100,1),")")</f>
        <v>(8.1)</v>
      </c>
      <c r="H350" s="302">
        <f>SUM(B350,D350,F350)</f>
        <v>11.066340320740832</v>
      </c>
      <c r="I350" s="299" t="str">
        <f>CONCATENATE("(",ROUND((H350/$H352)*100,1),")")</f>
        <v>(57.7)</v>
      </c>
      <c r="K350" s="302">
        <f>B355-B350</f>
        <v>0.22865592761628495</v>
      </c>
      <c r="L350" s="302">
        <f>D355-D350</f>
        <v>0.17541126610422042</v>
      </c>
      <c r="M350" s="302">
        <f>F355-F350</f>
        <v>8.3589540567978737E-2</v>
      </c>
      <c r="N350" s="302">
        <f>SUM(K350:M350)</f>
        <v>0.48765673428848411</v>
      </c>
    </row>
    <row r="351" spans="1:14" x14ac:dyDescent="0.2">
      <c r="A351" s="282" t="s">
        <v>365</v>
      </c>
      <c r="B351" s="302">
        <f>'Ind T6'!Q143</f>
        <v>4.7374667037592966</v>
      </c>
      <c r="C351" s="299" t="str">
        <f>CONCATENATE("(",ROUND((B351/$H352)*100,1),")")</f>
        <v>(24.7)</v>
      </c>
      <c r="D351" s="302">
        <f>'Ind T6'!R143</f>
        <v>2.3905661067114812</v>
      </c>
      <c r="E351" s="299" t="str">
        <f>CONCATENATE("(",ROUND((D351/$H352)*100,1),")")</f>
        <v>(12.5)</v>
      </c>
      <c r="F351" s="302">
        <f>'Ind T6'!S143</f>
        <v>0.9926268687883818</v>
      </c>
      <c r="G351" s="299" t="str">
        <f>CONCATENATE("(",ROUND((F351/$H352)*100,1),")")</f>
        <v>(5.2)</v>
      </c>
      <c r="H351" s="302">
        <f t="shared" ref="H351" si="265">SUM(B351,D351,F351)</f>
        <v>8.120659679259159</v>
      </c>
      <c r="I351" s="299" t="str">
        <f>CONCATENATE("(",ROUND((H351/$H352)*100,1),")")</f>
        <v>(42.3)</v>
      </c>
      <c r="K351" s="302">
        <f t="shared" ref="K351:K352" si="266">B356-B351</f>
        <v>0.27952784583725254</v>
      </c>
      <c r="L351" s="302">
        <f t="shared" ref="L351:L352" si="267">D356-D351</f>
        <v>0.17140133848292738</v>
      </c>
      <c r="M351" s="302">
        <f t="shared" ref="M351:M352" si="268">F356-F351</f>
        <v>9.3414081391349435E-2</v>
      </c>
      <c r="N351" s="302">
        <f t="shared" ref="N351:N352" si="269">SUM(K351:M351)</f>
        <v>0.54434326571152936</v>
      </c>
    </row>
    <row r="352" spans="1:14" x14ac:dyDescent="0.2">
      <c r="A352" s="282" t="s">
        <v>363</v>
      </c>
      <c r="B352" s="302">
        <f>SUM(B350:B351)</f>
        <v>12.360339572350901</v>
      </c>
      <c r="C352" s="299" t="str">
        <f>CONCATENATE("(",ROUND((B352/$H352)*100,1),")")</f>
        <v>(64.4)</v>
      </c>
      <c r="D352" s="302">
        <f>SUM(D350:D351)</f>
        <v>4.2835597121836777</v>
      </c>
      <c r="E352" s="299" t="str">
        <f>CONCATENATE("(",ROUND((D352/$H352)*100,1),")")</f>
        <v>(22.3)</v>
      </c>
      <c r="F352" s="302">
        <f>SUM(F350:F351)</f>
        <v>2.5431007154654122</v>
      </c>
      <c r="G352" s="299" t="str">
        <f>CONCATENATE("(",ROUND((F352/$H352)*100,1),")")</f>
        <v>(13.3)</v>
      </c>
      <c r="H352" s="302">
        <f>SUM(H350:H351)</f>
        <v>19.186999999999991</v>
      </c>
      <c r="I352" s="299" t="str">
        <f>CONCATENATE("(",ROUND((H352/$H352)*100,1),")")</f>
        <v>(100)</v>
      </c>
      <c r="K352" s="302">
        <f t="shared" si="266"/>
        <v>0.5081837734535366</v>
      </c>
      <c r="L352" s="302">
        <f t="shared" si="267"/>
        <v>0.34681260458714736</v>
      </c>
      <c r="M352" s="302">
        <f t="shared" si="268"/>
        <v>0.17700362195932806</v>
      </c>
      <c r="N352" s="302">
        <f t="shared" si="269"/>
        <v>1.032000000000012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7.851528796207889</v>
      </c>
      <c r="C355" s="299" t="str">
        <f>CONCATENATE("(",ROUND((B355/$H357)*100,1),")")</f>
        <v>(38.8)</v>
      </c>
      <c r="D355" s="302">
        <f>'Ind T6'!W144</f>
        <v>2.0684048715764165</v>
      </c>
      <c r="E355" s="299" t="str">
        <f>CONCATENATE("(",ROUND((D355/$H357)*100,1),")")</f>
        <v>(10.2)</v>
      </c>
      <c r="F355" s="302">
        <f>'Ind T6'!X144</f>
        <v>1.634063387245009</v>
      </c>
      <c r="G355" s="299" t="str">
        <f>CONCATENATE("(",ROUND((F355/$H357)*100,1),")")</f>
        <v>(8.1)</v>
      </c>
      <c r="H355" s="302">
        <f>SUM(B355,D355,F355)</f>
        <v>11.553997055029315</v>
      </c>
      <c r="I355" s="299" t="str">
        <f>CONCATENATE("(",ROUND((H355/$H357)*100,1),")")</f>
        <v>(57.1)</v>
      </c>
      <c r="K355" s="302">
        <f>B355-B345</f>
        <v>0.39435187584772624</v>
      </c>
      <c r="L355" s="302">
        <f>D355-D345</f>
        <v>0.27003415347310566</v>
      </c>
      <c r="M355" s="302">
        <f>F355-F345</f>
        <v>0.15524814852268531</v>
      </c>
      <c r="N355" s="302">
        <f>SUM(K355:M355)</f>
        <v>0.81963417784351722</v>
      </c>
    </row>
    <row r="356" spans="1:14" x14ac:dyDescent="0.2">
      <c r="A356" s="282" t="s">
        <v>365</v>
      </c>
      <c r="B356" s="302">
        <f>'Ind T6'!V143</f>
        <v>5.0169945495965491</v>
      </c>
      <c r="C356" s="299" t="str">
        <f>CONCATENATE("(",ROUND((B356/$H357)*100,1),")")</f>
        <v>(24.8)</v>
      </c>
      <c r="D356" s="302">
        <f>'Ind T6'!W143</f>
        <v>2.5619674451944086</v>
      </c>
      <c r="E356" s="299" t="str">
        <f>CONCATENATE("(",ROUND((D356/$H357)*100,1),")")</f>
        <v>(12.7)</v>
      </c>
      <c r="F356" s="302">
        <f>'Ind T6'!X143</f>
        <v>1.0860409501797312</v>
      </c>
      <c r="G356" s="299" t="str">
        <f>CONCATENATE("(",ROUND((F356/$H357)*100,1),")")</f>
        <v>(5.4)</v>
      </c>
      <c r="H356" s="302">
        <f t="shared" ref="H356" si="270">SUM(B356,D356,F356)</f>
        <v>8.6650029449706896</v>
      </c>
      <c r="I356" s="299" t="str">
        <f>CONCATENATE("(",ROUND((H356/$H357)*100,1),")")</f>
        <v>(42.9)</v>
      </c>
      <c r="K356" s="302">
        <f t="shared" ref="K356:K357" si="271">B356-B346</f>
        <v>0.50275341672781249</v>
      </c>
      <c r="L356" s="302">
        <f t="shared" ref="L356:L357" si="272">D356-D346</f>
        <v>0.29093554550871481</v>
      </c>
      <c r="M356" s="302">
        <f t="shared" ref="M356:M357" si="273">F356-F346</f>
        <v>0.16767685991997316</v>
      </c>
      <c r="N356" s="302">
        <f t="shared" ref="N356:N357" si="274">SUM(K356:M356)</f>
        <v>0.96136582215650046</v>
      </c>
    </row>
    <row r="357" spans="1:14" x14ac:dyDescent="0.2">
      <c r="A357" s="282" t="s">
        <v>363</v>
      </c>
      <c r="B357" s="302">
        <f>SUM(B355:B356)</f>
        <v>12.868523345804437</v>
      </c>
      <c r="C357" s="299" t="str">
        <f>CONCATENATE("(",ROUND((B357/$H357)*100,1),")")</f>
        <v>(63.6)</v>
      </c>
      <c r="D357" s="302">
        <f>SUM(D355:D356)</f>
        <v>4.6303723167708251</v>
      </c>
      <c r="E357" s="299" t="str">
        <f>CONCATENATE("(",ROUND((D357/$H357)*100,1),")")</f>
        <v>(22.9)</v>
      </c>
      <c r="F357" s="302">
        <f>SUM(F355:F356)</f>
        <v>2.7201043374247402</v>
      </c>
      <c r="G357" s="299" t="str">
        <f>CONCATENATE("(",ROUND((F357/$H357)*100,1),")")</f>
        <v>(13.5)</v>
      </c>
      <c r="H357" s="302">
        <f>SUM(H355:H356)</f>
        <v>20.219000000000005</v>
      </c>
      <c r="I357" s="299" t="str">
        <f>CONCATENATE("(",ROUND((H357/$H357)*100,1),")")</f>
        <v>(100)</v>
      </c>
      <c r="K357" s="302">
        <f t="shared" si="271"/>
        <v>0.89710529257553873</v>
      </c>
      <c r="L357" s="302">
        <f t="shared" si="272"/>
        <v>0.56096969898182092</v>
      </c>
      <c r="M357" s="302">
        <f t="shared" si="273"/>
        <v>0.32292500844265826</v>
      </c>
      <c r="N357" s="302">
        <f t="shared" si="274"/>
        <v>1.7810000000000179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5.7229470384147083</v>
      </c>
      <c r="C366" s="299" t="str">
        <f>CONCATENATE("(",ROUND((B366/$H368)*100,1),")")</f>
        <v>(42)</v>
      </c>
      <c r="D366" s="302">
        <f>'Ind T6'!M153</f>
        <v>1.6700942756091099</v>
      </c>
      <c r="E366" s="299" t="str">
        <f>CONCATENATE("(",ROUND((D366/$H368)*100,1),")")</f>
        <v>(12.2)</v>
      </c>
      <c r="F366" s="302">
        <f>'Ind T6'!N153</f>
        <v>0.69188669073323217</v>
      </c>
      <c r="G366" s="299" t="str">
        <f>CONCATENATE("(",ROUND((F366/$H368)*100,1),")")</f>
        <v>(5.1)</v>
      </c>
      <c r="H366" s="302">
        <f>SUM(B366,D366,F366)</f>
        <v>8.0849280047570513</v>
      </c>
      <c r="I366" s="299" t="str">
        <f>CONCATENATE("(",ROUND((H366/$H368)*100,1),")")</f>
        <v>(59.3)</v>
      </c>
      <c r="K366" s="302">
        <f>B371-B366</f>
        <v>0.29174843373581805</v>
      </c>
      <c r="L366" s="302">
        <f>D371-D366</f>
        <v>8.147523380814703E-2</v>
      </c>
      <c r="M366" s="302">
        <f>F371-F366</f>
        <v>2.3889565619428788E-2</v>
      </c>
      <c r="N366" s="302">
        <f>SUM(K366:M366)</f>
        <v>0.39711323316339386</v>
      </c>
    </row>
    <row r="367" spans="1:14" x14ac:dyDescent="0.2">
      <c r="A367" s="282" t="s">
        <v>365</v>
      </c>
      <c r="B367" s="302">
        <f>'Ind T6'!L152</f>
        <v>2.8611169255887638</v>
      </c>
      <c r="C367" s="299" t="str">
        <f>CONCATENATE("(",ROUND((B367/$H368)*100,1),")")</f>
        <v>(21)</v>
      </c>
      <c r="D367" s="302">
        <f>'Ind T6'!M152</f>
        <v>2.2354140084786076</v>
      </c>
      <c r="E367" s="299" t="str">
        <f>CONCATENATE("(",ROUND((D367/$H368)*100,1),")")</f>
        <v>(16.4)</v>
      </c>
      <c r="F367" s="302">
        <f>'Ind T6'!N152</f>
        <v>0.45254106117558152</v>
      </c>
      <c r="G367" s="299" t="str">
        <f>CONCATENATE("(",ROUND((F367/$H368)*100,1),")")</f>
        <v>(3.3)</v>
      </c>
      <c r="H367" s="302">
        <f t="shared" ref="H367" si="275">SUM(B367,D367,F367)</f>
        <v>5.5490719952429526</v>
      </c>
      <c r="I367" s="299" t="str">
        <f>CONCATENATE("(",ROUND((H367/$H368)*100,1),")")</f>
        <v>(40.7)</v>
      </c>
      <c r="K367" s="302">
        <f t="shared" ref="K367:K368" si="276">B372-B367</f>
        <v>0.19991521693491343</v>
      </c>
      <c r="L367" s="302">
        <f t="shared" ref="L367:L368" si="277">D372-D367</f>
        <v>6.9810073517458715E-2</v>
      </c>
      <c r="M367" s="302">
        <f t="shared" ref="M367:M368" si="278">F372-F367</f>
        <v>1.5161476384248362E-2</v>
      </c>
      <c r="N367" s="302">
        <f t="shared" ref="N367:N368" si="279">SUM(K367:M367)</f>
        <v>0.28488676683662051</v>
      </c>
    </row>
    <row r="368" spans="1:14" x14ac:dyDescent="0.2">
      <c r="A368" s="282" t="s">
        <v>363</v>
      </c>
      <c r="B368" s="302">
        <f>SUM(B366:B367)</f>
        <v>8.584063964003473</v>
      </c>
      <c r="C368" s="299" t="str">
        <f>CONCATENATE("(",ROUND((B368/$H368)*100,1),")")</f>
        <v>(63)</v>
      </c>
      <c r="D368" s="302">
        <f>SUM(D366:D367)</f>
        <v>3.9055082840877176</v>
      </c>
      <c r="E368" s="299" t="str">
        <f>CONCATENATE("(",ROUND((D368/$H368)*100,1),")")</f>
        <v>(28.6)</v>
      </c>
      <c r="F368" s="302">
        <f>SUM(F366:F367)</f>
        <v>1.1444277519088137</v>
      </c>
      <c r="G368" s="299" t="str">
        <f>CONCATENATE("(",ROUND((F368/$H368)*100,1),")")</f>
        <v>(8.4)</v>
      </c>
      <c r="H368" s="302">
        <f>SUM(H366:H367)</f>
        <v>13.634000000000004</v>
      </c>
      <c r="I368" s="299" t="str">
        <f>CONCATENATE("(",ROUND((H368/$H368)*100,1),")")</f>
        <v>(100)</v>
      </c>
      <c r="K368" s="302">
        <f t="shared" si="276"/>
        <v>0.49166365067073059</v>
      </c>
      <c r="L368" s="302">
        <f t="shared" si="277"/>
        <v>0.15128530732560597</v>
      </c>
      <c r="M368" s="302">
        <f t="shared" si="278"/>
        <v>3.905104200367715E-2</v>
      </c>
      <c r="N368" s="302">
        <f t="shared" si="279"/>
        <v>0.68200000000001371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6.0146954721505264</v>
      </c>
      <c r="C371" s="299" t="str">
        <f>CONCATENATE("(",ROUND((B371/$H373)*100,1),")")</f>
        <v>(42)</v>
      </c>
      <c r="D371" s="302">
        <f>'Ind T6'!R153</f>
        <v>1.751569509417257</v>
      </c>
      <c r="E371" s="299" t="str">
        <f>CONCATENATE("(",ROUND((D371/$H373)*100,1),")")</f>
        <v>(12.2)</v>
      </c>
      <c r="F371" s="302">
        <f>'Ind T6'!S153</f>
        <v>0.71577625635266096</v>
      </c>
      <c r="G371" s="299" t="str">
        <f>CONCATENATE("(",ROUND((F371/$H373)*100,1),")")</f>
        <v>(5)</v>
      </c>
      <c r="H371" s="302">
        <f>SUM(B371,D371,F371)</f>
        <v>8.4820412379204448</v>
      </c>
      <c r="I371" s="299" t="str">
        <f>CONCATENATE("(",ROUND((H371/$H373)*100,1),")")</f>
        <v>(59.2)</v>
      </c>
      <c r="K371" s="302">
        <f>B376-B371</f>
        <v>0.4064395786584809</v>
      </c>
      <c r="L371" s="302">
        <f>D376-D371</f>
        <v>0.10127174574210729</v>
      </c>
      <c r="M371" s="302">
        <f>F376-F371</f>
        <v>5.0836575941258566E-2</v>
      </c>
      <c r="N371" s="302">
        <f>SUM(K371:M371)</f>
        <v>0.55854790034184676</v>
      </c>
    </row>
    <row r="372" spans="1:14" x14ac:dyDescent="0.2">
      <c r="A372" s="282" t="s">
        <v>365</v>
      </c>
      <c r="B372" s="302">
        <f>'Ind T6'!Q152</f>
        <v>3.0610321425236773</v>
      </c>
      <c r="C372" s="299" t="str">
        <f>CONCATENATE("(",ROUND((B372/$H373)*100,1),")")</f>
        <v>(21.4)</v>
      </c>
      <c r="D372" s="302">
        <f>'Ind T6'!R152</f>
        <v>2.3052240819960663</v>
      </c>
      <c r="E372" s="299" t="str">
        <f>CONCATENATE("(",ROUND((D372/$H373)*100,1),")")</f>
        <v>(16.1)</v>
      </c>
      <c r="F372" s="302">
        <f>'Ind T6'!S152</f>
        <v>0.46770253755982988</v>
      </c>
      <c r="G372" s="299" t="str">
        <f>CONCATENATE("(",ROUND((F372/$H373)*100,1),")")</f>
        <v>(3.3)</v>
      </c>
      <c r="H372" s="302">
        <f t="shared" ref="H372" si="280">SUM(B372,D372,F372)</f>
        <v>5.8339587620795728</v>
      </c>
      <c r="I372" s="299" t="str">
        <f>CONCATENATE("(",ROUND((H372/$H373)*100,1),")")</f>
        <v>(40.8)</v>
      </c>
      <c r="K372" s="302">
        <f t="shared" ref="K372:K373" si="281">B377-B372</f>
        <v>0.27966661935385995</v>
      </c>
      <c r="L372" s="302">
        <f t="shared" ref="L372:L373" si="282">D377-D372</f>
        <v>7.1697617233928312E-2</v>
      </c>
      <c r="M372" s="302">
        <f t="shared" ref="M372:M373" si="283">F377-F372</f>
        <v>3.6087863070352999E-2</v>
      </c>
      <c r="N372" s="302">
        <f t="shared" ref="N372:N373" si="284">SUM(K372:M372)</f>
        <v>0.38745209965814126</v>
      </c>
    </row>
    <row r="373" spans="1:14" x14ac:dyDescent="0.2">
      <c r="A373" s="282" t="s">
        <v>363</v>
      </c>
      <c r="B373" s="302">
        <f>SUM(B371:B372)</f>
        <v>9.0757276146742036</v>
      </c>
      <c r="C373" s="299" t="str">
        <f>CONCATENATE("(",ROUND((B373/$H373)*100,1),")")</f>
        <v>(63.4)</v>
      </c>
      <c r="D373" s="302">
        <f>SUM(D371:D372)</f>
        <v>4.0567935914133235</v>
      </c>
      <c r="E373" s="299" t="str">
        <f>CONCATENATE("(",ROUND((D373/$H373)*100,1),")")</f>
        <v>(28.3)</v>
      </c>
      <c r="F373" s="302">
        <f>SUM(F371:F372)</f>
        <v>1.1834787939124909</v>
      </c>
      <c r="G373" s="299" t="str">
        <f>CONCATENATE("(",ROUND((F373/$H373)*100,1),")")</f>
        <v>(8.3)</v>
      </c>
      <c r="H373" s="302">
        <f>SUM(H371:H372)</f>
        <v>14.316000000000017</v>
      </c>
      <c r="I373" s="299" t="str">
        <f>CONCATENATE("(",ROUND((H373/$H373)*100,1),")")</f>
        <v>(100)</v>
      </c>
      <c r="K373" s="302">
        <f t="shared" si="281"/>
        <v>0.6861061980123413</v>
      </c>
      <c r="L373" s="302">
        <f t="shared" si="282"/>
        <v>0.17296936297603516</v>
      </c>
      <c r="M373" s="302">
        <f t="shared" si="283"/>
        <v>8.692443901161151E-2</v>
      </c>
      <c r="N373" s="302">
        <f t="shared" si="284"/>
        <v>0.94599999999998796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6.4211350508090073</v>
      </c>
      <c r="C376" s="299" t="str">
        <f>CONCATENATE("(",ROUND((B376/$H378)*100,1),")")</f>
        <v>(42.1)</v>
      </c>
      <c r="D376" s="302">
        <f>'Ind T6'!W153</f>
        <v>1.8528412551593643</v>
      </c>
      <c r="E376" s="299" t="str">
        <f>CONCATENATE("(",ROUND((D376/$H378)*100,1),")")</f>
        <v>(12.1)</v>
      </c>
      <c r="F376" s="302">
        <f>'Ind T6'!X153</f>
        <v>0.76661283229391952</v>
      </c>
      <c r="G376" s="299" t="str">
        <f>CONCATENATE("(",ROUND((F376/$H378)*100,1),")")</f>
        <v>(5)</v>
      </c>
      <c r="H376" s="302">
        <f>SUM(B376,D376,F376)</f>
        <v>9.0405891382622912</v>
      </c>
      <c r="I376" s="299" t="str">
        <f>CONCATENATE("(",ROUND((H376/$H378)*100,1),")")</f>
        <v>(59.2)</v>
      </c>
      <c r="K376" s="302">
        <f>B376-B366</f>
        <v>0.69818801239429895</v>
      </c>
      <c r="L376" s="302">
        <f>D376-D366</f>
        <v>0.18274697955025432</v>
      </c>
      <c r="M376" s="302">
        <f>F376-F366</f>
        <v>7.4726141560687354E-2</v>
      </c>
      <c r="N376" s="302">
        <f>SUM(K376:M376)</f>
        <v>0.95566113350524062</v>
      </c>
    </row>
    <row r="377" spans="1:14" x14ac:dyDescent="0.2">
      <c r="A377" s="282" t="s">
        <v>365</v>
      </c>
      <c r="B377" s="302">
        <f>'Ind T6'!V152</f>
        <v>3.3406987618775372</v>
      </c>
      <c r="C377" s="299" t="str">
        <f>CONCATENATE("(",ROUND((B377/$H378)*100,1),")")</f>
        <v>(21.9)</v>
      </c>
      <c r="D377" s="302">
        <f>'Ind T6'!W152</f>
        <v>2.3769216992299946</v>
      </c>
      <c r="E377" s="299" t="str">
        <f>CONCATENATE("(",ROUND((D377/$H378)*100,1),")")</f>
        <v>(15.6)</v>
      </c>
      <c r="F377" s="302">
        <f>'Ind T6'!X152</f>
        <v>0.50379040063018288</v>
      </c>
      <c r="G377" s="299" t="str">
        <f>CONCATENATE("(",ROUND((F377/$H378)*100,1),")")</f>
        <v>(3.3)</v>
      </c>
      <c r="H377" s="302">
        <f t="shared" ref="H377" si="285">SUM(B377,D377,F377)</f>
        <v>6.2214108617377146</v>
      </c>
      <c r="I377" s="299" t="str">
        <f>CONCATENATE("(",ROUND((H377/$H378)*100,1),")")</f>
        <v>(40.8)</v>
      </c>
      <c r="K377" s="302">
        <f t="shared" ref="K377:K378" si="286">B377-B367</f>
        <v>0.47958183628877338</v>
      </c>
      <c r="L377" s="302">
        <f t="shared" ref="L377:L378" si="287">D377-D367</f>
        <v>0.14150769075138703</v>
      </c>
      <c r="M377" s="302">
        <f t="shared" ref="M377:M378" si="288">F377-F367</f>
        <v>5.1249339454601361E-2</v>
      </c>
      <c r="N377" s="302">
        <f t="shared" ref="N377:N378" si="289">SUM(K377:M377)</f>
        <v>0.67233886649476182</v>
      </c>
    </row>
    <row r="378" spans="1:14" x14ac:dyDescent="0.2">
      <c r="A378" s="282" t="s">
        <v>363</v>
      </c>
      <c r="B378" s="302">
        <f>SUM(B376:B377)</f>
        <v>9.7618338126865449</v>
      </c>
      <c r="C378" s="299" t="str">
        <f>CONCATENATE("(",ROUND((B378/$H378)*100,1),")")</f>
        <v>(64)</v>
      </c>
      <c r="D378" s="302">
        <f>SUM(D376:D377)</f>
        <v>4.2297629543893587</v>
      </c>
      <c r="E378" s="299" t="str">
        <f>CONCATENATE("(",ROUND((D378/$H378)*100,1),")")</f>
        <v>(27.7)</v>
      </c>
      <c r="F378" s="302">
        <f>SUM(F376:F377)</f>
        <v>1.2704032329241024</v>
      </c>
      <c r="G378" s="299" t="str">
        <f>CONCATENATE("(",ROUND((F378/$H378)*100,1),")")</f>
        <v>(8.3)</v>
      </c>
      <c r="H378" s="302">
        <f>SUM(H376:H377)</f>
        <v>15.262000000000006</v>
      </c>
      <c r="I378" s="299" t="str">
        <f>CONCATENATE("(",ROUND((H378/$H378)*100,1),")")</f>
        <v>(100)</v>
      </c>
      <c r="K378" s="302">
        <f t="shared" si="286"/>
        <v>1.1777698486830719</v>
      </c>
      <c r="L378" s="302">
        <f t="shared" si="287"/>
        <v>0.32425467030164112</v>
      </c>
      <c r="M378" s="302">
        <f t="shared" si="288"/>
        <v>0.12597548101528866</v>
      </c>
      <c r="N378" s="302">
        <f t="shared" si="289"/>
        <v>1.6280000000000017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3.6316089509129377</v>
      </c>
      <c r="C387" s="299" t="str">
        <f>CONCATENATE("(",ROUND((B387/$H389)*100,1),")")</f>
        <v>(33.8)</v>
      </c>
      <c r="D387" s="302">
        <f>'Ind T6'!M162</f>
        <v>0.49783990728027538</v>
      </c>
      <c r="E387" s="299" t="str">
        <f>CONCATENATE("(",ROUND((D387/$H389)*100,1),")")</f>
        <v>(4.6)</v>
      </c>
      <c r="F387" s="302">
        <f>'Ind T6'!N162</f>
        <v>0.30941253486845688</v>
      </c>
      <c r="G387" s="299" t="str">
        <f>CONCATENATE("(",ROUND((F387/$H389)*100,1),")")</f>
        <v>(2.9)</v>
      </c>
      <c r="H387" s="302">
        <f>SUM(B387,D387,F387)</f>
        <v>4.4388613930616705</v>
      </c>
      <c r="I387" s="299" t="str">
        <f>CONCATENATE("(",ROUND((H387/$H389)*100,1),")")</f>
        <v>(41.3)</v>
      </c>
      <c r="K387" s="302">
        <f>B392-B387</f>
        <v>-0.12974656851263155</v>
      </c>
      <c r="L387" s="302">
        <f>D392-D387</f>
        <v>1.851077216995356E-2</v>
      </c>
      <c r="M387" s="302">
        <f>F392-F387</f>
        <v>-4.6260057425455692E-3</v>
      </c>
      <c r="N387" s="302">
        <f>SUM(K387:M387)</f>
        <v>-0.11586180208522356</v>
      </c>
    </row>
    <row r="388" spans="1:14" x14ac:dyDescent="0.2">
      <c r="A388" s="282" t="s">
        <v>365</v>
      </c>
      <c r="B388" s="302">
        <f>'Ind T6'!L161</f>
        <v>3.2509199281787429</v>
      </c>
      <c r="C388" s="299" t="str">
        <f>CONCATENATE("(",ROUND((B388/$H389)*100,1),")")</f>
        <v>(30.2)</v>
      </c>
      <c r="D388" s="302">
        <f>'Ind T6'!M161</f>
        <v>2.8027886954450514</v>
      </c>
      <c r="E388" s="299" t="str">
        <f>CONCATENATE("(",ROUND((D388/$H389)*100,1),")")</f>
        <v>(26.1)</v>
      </c>
      <c r="F388" s="302">
        <f>'Ind T6'!N161</f>
        <v>0.25942998331454958</v>
      </c>
      <c r="G388" s="299" t="str">
        <f>CONCATENATE("(",ROUND((F388/$H389)*100,1),")")</f>
        <v>(2.4)</v>
      </c>
      <c r="H388" s="302">
        <f t="shared" ref="H388" si="290">SUM(B388,D388,F388)</f>
        <v>6.3131386069383444</v>
      </c>
      <c r="I388" s="299" t="str">
        <f>CONCATENATE("(",ROUND((H388/$H389)*100,1),")")</f>
        <v>(58.7)</v>
      </c>
      <c r="K388" s="302">
        <f t="shared" ref="K388:K389" si="291">B393-B388</f>
        <v>-5.1516937690522902E-2</v>
      </c>
      <c r="L388" s="302">
        <f t="shared" ref="L388:L389" si="292">D393-D388</f>
        <v>-3.8765698580919494E-2</v>
      </c>
      <c r="M388" s="302">
        <f t="shared" ref="M388:M389" si="293">F393-F388</f>
        <v>-3.8555616433644802E-3</v>
      </c>
      <c r="N388" s="302">
        <f t="shared" ref="N388:N389" si="294">SUM(K388:M388)</f>
        <v>-9.4138197914806876E-2</v>
      </c>
    </row>
    <row r="389" spans="1:14" x14ac:dyDescent="0.2">
      <c r="A389" s="282" t="s">
        <v>363</v>
      </c>
      <c r="B389" s="302">
        <f>SUM(B387:B388)</f>
        <v>6.8825288790916801</v>
      </c>
      <c r="C389" s="299" t="str">
        <f>CONCATENATE("(",ROUND((B389/$H389)*100,1),")")</f>
        <v>(64)</v>
      </c>
      <c r="D389" s="302">
        <f>SUM(D387:D388)</f>
        <v>3.3006286027253267</v>
      </c>
      <c r="E389" s="299" t="str">
        <f>CONCATENATE("(",ROUND((D389/$H389)*100,1),")")</f>
        <v>(30.7)</v>
      </c>
      <c r="F389" s="302">
        <f>SUM(F387:F388)</f>
        <v>0.56884251818300646</v>
      </c>
      <c r="G389" s="299" t="str">
        <f>CONCATENATE("(",ROUND((F389/$H389)*100,1),")")</f>
        <v>(5.3)</v>
      </c>
      <c r="H389" s="302">
        <f>SUM(H387:H388)</f>
        <v>10.752000000000015</v>
      </c>
      <c r="I389" s="299" t="str">
        <f>CONCATENATE("(",ROUND((H389/$H389)*100,1),")")</f>
        <v>(100)</v>
      </c>
      <c r="K389" s="302">
        <f t="shared" si="291"/>
        <v>-0.18126350620315357</v>
      </c>
      <c r="L389" s="302">
        <f t="shared" si="292"/>
        <v>-2.0254926410965712E-2</v>
      </c>
      <c r="M389" s="302">
        <f t="shared" si="293"/>
        <v>-8.4815673859101048E-3</v>
      </c>
      <c r="N389" s="302">
        <f t="shared" si="294"/>
        <v>-0.21000000000002939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3.5018623824003061</v>
      </c>
      <c r="C392" s="299" t="str">
        <f>CONCATENATE("(",ROUND((B392/$H394)*100,1),")")</f>
        <v>(33.2)</v>
      </c>
      <c r="D392" s="302">
        <f>'Ind T6'!R162</f>
        <v>0.51635067945022894</v>
      </c>
      <c r="E392" s="299" t="str">
        <f>CONCATENATE("(",ROUND((D392/$H394)*100,1),")")</f>
        <v>(4.9)</v>
      </c>
      <c r="F392" s="302">
        <f>'Ind T6'!S162</f>
        <v>0.30478652912591131</v>
      </c>
      <c r="G392" s="299" t="str">
        <f>CONCATENATE("(",ROUND((F392/$H394)*100,1),")")</f>
        <v>(2.9)</v>
      </c>
      <c r="H392" s="302">
        <f>SUM(B392,D392,F392)</f>
        <v>4.3229995909764458</v>
      </c>
      <c r="I392" s="299" t="str">
        <f>CONCATENATE("(",ROUND((H392/$H394)*100,1),")")</f>
        <v>(41)</v>
      </c>
      <c r="K392" s="302">
        <f>B397-B392</f>
        <v>-5.3695224583211409E-2</v>
      </c>
      <c r="L392" s="302">
        <f>D397-D392</f>
        <v>6.8311614341553195E-2</v>
      </c>
      <c r="M392" s="302">
        <f>F397-F392</f>
        <v>1.1392416456638133E-2</v>
      </c>
      <c r="N392" s="302">
        <f>SUM(K392:M392)</f>
        <v>2.6008806214979918E-2</v>
      </c>
    </row>
    <row r="393" spans="1:14" x14ac:dyDescent="0.2">
      <c r="A393" s="282" t="s">
        <v>365</v>
      </c>
      <c r="B393" s="302">
        <f>'Ind T6'!Q161</f>
        <v>3.19940299048822</v>
      </c>
      <c r="C393" s="299" t="str">
        <f>CONCATENATE("(",ROUND((B393/$H394)*100,1),")")</f>
        <v>(30.3)</v>
      </c>
      <c r="D393" s="302">
        <f>'Ind T6'!R161</f>
        <v>2.7640229968641319</v>
      </c>
      <c r="E393" s="299" t="str">
        <f>CONCATENATE("(",ROUND((D393/$H394)*100,1),")")</f>
        <v>(26.2)</v>
      </c>
      <c r="F393" s="302">
        <f>'Ind T6'!S161</f>
        <v>0.2555744216711851</v>
      </c>
      <c r="G393" s="299" t="str">
        <f>CONCATENATE("(",ROUND((F393/$H394)*100,1),")")</f>
        <v>(2.4)</v>
      </c>
      <c r="H393" s="302">
        <f t="shared" ref="H393" si="295">SUM(B393,D393,F393)</f>
        <v>6.2190004090235371</v>
      </c>
      <c r="I393" s="299" t="str">
        <f>CONCATENATE("(",ROUND((H393/$H394)*100,1),")")</f>
        <v>(59)</v>
      </c>
      <c r="K393" s="302">
        <f t="shared" ref="K393:K394" si="296">B398-B393</f>
        <v>8.4653210425543524E-2</v>
      </c>
      <c r="L393" s="302">
        <f t="shared" ref="L393:L394" si="297">D398-D393</f>
        <v>7.4375340178371996E-2</v>
      </c>
      <c r="M393" s="302">
        <f t="shared" ref="M393:M394" si="298">F398-F393</f>
        <v>8.9626431811253848E-3</v>
      </c>
      <c r="N393" s="302">
        <f t="shared" ref="N393:N394" si="299">SUM(K393:M393)</f>
        <v>0.1679911937850409</v>
      </c>
    </row>
    <row r="394" spans="1:14" x14ac:dyDescent="0.2">
      <c r="A394" s="282" t="s">
        <v>363</v>
      </c>
      <c r="B394" s="302">
        <f>SUM(B392:B393)</f>
        <v>6.7012653728885265</v>
      </c>
      <c r="C394" s="299" t="str">
        <f>CONCATENATE("(",ROUND((B394/$H394)*100,1),")")</f>
        <v>(63.6)</v>
      </c>
      <c r="D394" s="302">
        <f>SUM(D392:D393)</f>
        <v>3.2803736763143609</v>
      </c>
      <c r="E394" s="299" t="str">
        <f>CONCATENATE("(",ROUND((D394/$H394)*100,1),")")</f>
        <v>(31.1)</v>
      </c>
      <c r="F394" s="302">
        <f>SUM(F392:F393)</f>
        <v>0.56036095079709636</v>
      </c>
      <c r="G394" s="299" t="str">
        <f>CONCATENATE("(",ROUND((F394/$H394)*100,1),")")</f>
        <v>(5.3)</v>
      </c>
      <c r="H394" s="302">
        <f>SUM(H392:H393)</f>
        <v>10.541999999999984</v>
      </c>
      <c r="I394" s="299" t="str">
        <f>CONCATENATE("(",ROUND((H394/$H394)*100,1),")")</f>
        <v>(100)</v>
      </c>
      <c r="K394" s="302">
        <f t="shared" si="296"/>
        <v>3.0957985842331226E-2</v>
      </c>
      <c r="L394" s="302">
        <f t="shared" si="297"/>
        <v>0.14268695451992519</v>
      </c>
      <c r="M394" s="302">
        <f t="shared" si="298"/>
        <v>2.0355059637763517E-2</v>
      </c>
      <c r="N394" s="302">
        <f t="shared" si="299"/>
        <v>0.19400000000001993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3.4481671578170947</v>
      </c>
      <c r="C397" s="299" t="str">
        <f>CONCATENATE("(",ROUND((B397/$H399)*100,1),")")</f>
        <v>(32.1)</v>
      </c>
      <c r="D397" s="302">
        <f>'Ind T6'!W162</f>
        <v>0.58466229379178214</v>
      </c>
      <c r="E397" s="299" t="str">
        <f>CONCATENATE("(",ROUND((D397/$H399)*100,1),")")</f>
        <v>(5.4)</v>
      </c>
      <c r="F397" s="302">
        <f>'Ind T6'!X162</f>
        <v>0.31617894558254944</v>
      </c>
      <c r="G397" s="299" t="str">
        <f>CONCATENATE("(",ROUND((F397/$H399)*100,1),")")</f>
        <v>(2.9)</v>
      </c>
      <c r="H397" s="302">
        <f>SUM(B397,D397,F397)</f>
        <v>4.349008397191426</v>
      </c>
      <c r="I397" s="299" t="str">
        <f>CONCATENATE("(",ROUND((H397/$H399)*100,1),")")</f>
        <v>(40.5)</v>
      </c>
      <c r="K397" s="302">
        <f>B397-B387</f>
        <v>-0.18344179309584296</v>
      </c>
      <c r="L397" s="302">
        <f>D397-D387</f>
        <v>8.6822386511506755E-2</v>
      </c>
      <c r="M397" s="302">
        <f>F397-F387</f>
        <v>6.7664107140925633E-3</v>
      </c>
      <c r="N397" s="302">
        <f>SUM(K397:M397)</f>
        <v>-8.9852995870243646E-2</v>
      </c>
    </row>
    <row r="398" spans="1:14" x14ac:dyDescent="0.2">
      <c r="A398" s="282" t="s">
        <v>365</v>
      </c>
      <c r="B398" s="302">
        <f>'Ind T6'!V161</f>
        <v>3.2840562009137635</v>
      </c>
      <c r="C398" s="299" t="str">
        <f>CONCATENATE("(",ROUND((B398/$H399)*100,1),")")</f>
        <v>(30.6)</v>
      </c>
      <c r="D398" s="302">
        <f>'Ind T6'!W161</f>
        <v>2.8383983370425039</v>
      </c>
      <c r="E398" s="299" t="str">
        <f>CONCATENATE("(",ROUND((D398/$H399)*100,1),")")</f>
        <v>(26.4)</v>
      </c>
      <c r="F398" s="302">
        <f>'Ind T6'!X161</f>
        <v>0.26453706485231049</v>
      </c>
      <c r="G398" s="299" t="str">
        <f>CONCATENATE("(",ROUND((F398/$H399)*100,1),")")</f>
        <v>(2.5)</v>
      </c>
      <c r="H398" s="302">
        <f t="shared" ref="H398" si="300">SUM(B398,D398,F398)</f>
        <v>6.3869916028085783</v>
      </c>
      <c r="I398" s="299" t="str">
        <f>CONCATENATE("(",ROUND((H398/$H399)*100,1),")")</f>
        <v>(59.5)</v>
      </c>
      <c r="K398" s="302">
        <f t="shared" ref="K398:K399" si="301">B398-B388</f>
        <v>3.3136272735020622E-2</v>
      </c>
      <c r="L398" s="302">
        <f t="shared" ref="L398:L399" si="302">D398-D388</f>
        <v>3.5609641597452502E-2</v>
      </c>
      <c r="M398" s="302">
        <f t="shared" ref="M398:M399" si="303">F398-F388</f>
        <v>5.1070815377609047E-3</v>
      </c>
      <c r="N398" s="302">
        <f t="shared" ref="N398:N399" si="304">SUM(K398:M398)</f>
        <v>7.3852995870234028E-2</v>
      </c>
    </row>
    <row r="399" spans="1:14" x14ac:dyDescent="0.2">
      <c r="A399" s="282" t="s">
        <v>363</v>
      </c>
      <c r="B399" s="302">
        <f>SUM(B397:B398)</f>
        <v>6.7322233587308578</v>
      </c>
      <c r="C399" s="299" t="str">
        <f>CONCATENATE("(",ROUND((B399/$H399)*100,1),")")</f>
        <v>(62.7)</v>
      </c>
      <c r="D399" s="302">
        <f>SUM(D397:D398)</f>
        <v>3.4230606308342861</v>
      </c>
      <c r="E399" s="299" t="str">
        <f>CONCATENATE("(",ROUND((D399/$H399)*100,1),")")</f>
        <v>(31.9)</v>
      </c>
      <c r="F399" s="302">
        <f>SUM(F397:F398)</f>
        <v>0.58071601043485988</v>
      </c>
      <c r="G399" s="299" t="str">
        <f>CONCATENATE("(",ROUND((F399/$H399)*100,1),")")</f>
        <v>(5.4)</v>
      </c>
      <c r="H399" s="302">
        <f>SUM(H397:H398)</f>
        <v>10.736000000000004</v>
      </c>
      <c r="I399" s="299" t="str">
        <f>CONCATENATE("(",ROUND((H399/$H399)*100,1),")")</f>
        <v>(100)</v>
      </c>
      <c r="K399" s="302">
        <f t="shared" si="301"/>
        <v>-0.15030552036082234</v>
      </c>
      <c r="L399" s="302">
        <f t="shared" si="302"/>
        <v>0.12243202810895948</v>
      </c>
      <c r="M399" s="302">
        <f t="shared" si="303"/>
        <v>1.1873492251853413E-2</v>
      </c>
      <c r="N399" s="302">
        <f t="shared" si="304"/>
        <v>-1.6000000000009451E-2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3.5828451650092572</v>
      </c>
      <c r="C408" s="299" t="str">
        <f>CONCATENATE("(",ROUND((B408/$H410)*100,1),")")</f>
        <v>(19.7)</v>
      </c>
      <c r="D408" s="302">
        <f>'Ind T6'!M171</f>
        <v>1.326447242364575</v>
      </c>
      <c r="E408" s="299" t="str">
        <f>CONCATENATE("(",ROUND((D408/$H410)*100,1),")")</f>
        <v>(7.3)</v>
      </c>
      <c r="F408" s="302">
        <f>'Ind T6'!N171</f>
        <v>0.72389315631895867</v>
      </c>
      <c r="G408" s="299" t="str">
        <f>CONCATENATE("(",ROUND((F408/$H410)*100,1),")")</f>
        <v>(4)</v>
      </c>
      <c r="H408" s="302">
        <f>SUM(B408,D408,F408)</f>
        <v>5.6331855636927912</v>
      </c>
      <c r="I408" s="299" t="str">
        <f>CONCATENATE("(",ROUND((H408/$H410)*100,1),")")</f>
        <v>(30.9)</v>
      </c>
      <c r="K408" s="302">
        <f>B413-B408</f>
        <v>0.22566404347448854</v>
      </c>
      <c r="L408" s="302">
        <f>D413-D408</f>
        <v>0.12137737790986081</v>
      </c>
      <c r="M408" s="302">
        <f>F413-F408</f>
        <v>7.0923534326350013E-2</v>
      </c>
      <c r="N408" s="302">
        <f>SUM(K408:M408)</f>
        <v>0.41796495571069936</v>
      </c>
    </row>
    <row r="409" spans="1:14" x14ac:dyDescent="0.2">
      <c r="A409" s="282" t="s">
        <v>365</v>
      </c>
      <c r="B409" s="302">
        <f>'Ind T6'!L170</f>
        <v>5.494985628113076</v>
      </c>
      <c r="C409" s="299" t="str">
        <f>CONCATENATE("(",ROUND((B409/$H410)*100,1),")")</f>
        <v>(30.2)</v>
      </c>
      <c r="D409" s="302">
        <f>'Ind T6'!M170</f>
        <v>6.1680595439580195</v>
      </c>
      <c r="E409" s="299" t="str">
        <f>CONCATENATE("(",ROUND((D409/$H410)*100,1),")")</f>
        <v>(33.9)</v>
      </c>
      <c r="F409" s="302">
        <f>'Ind T6'!N170</f>
        <v>0.91876926423609995</v>
      </c>
      <c r="G409" s="299" t="str">
        <f>CONCATENATE("(",ROUND((F409/$H410)*100,1),")")</f>
        <v>(5)</v>
      </c>
      <c r="H409" s="302">
        <f t="shared" ref="H409" si="305">SUM(B409,D409,F409)</f>
        <v>12.581814436307196</v>
      </c>
      <c r="I409" s="299" t="str">
        <f>CONCATENATE("(",ROUND((H409/$H410)*100,1),")")</f>
        <v>(69.1)</v>
      </c>
      <c r="K409" s="302">
        <f t="shared" ref="K409:K410" si="306">B414-B409</f>
        <v>0.5549585211636554</v>
      </c>
      <c r="L409" s="302">
        <f t="shared" ref="L409:L410" si="307">D414-D409</f>
        <v>0.33228274090458765</v>
      </c>
      <c r="M409" s="302">
        <f t="shared" ref="M409:M410" si="308">F414-F409</f>
        <v>8.1793782221072253E-2</v>
      </c>
      <c r="N409" s="302">
        <f t="shared" ref="N409:N410" si="309">SUM(K409:M409)</f>
        <v>0.96903504428931531</v>
      </c>
    </row>
    <row r="410" spans="1:14" x14ac:dyDescent="0.2">
      <c r="A410" s="282" t="s">
        <v>363</v>
      </c>
      <c r="B410" s="302">
        <f>SUM(B408:B409)</f>
        <v>9.0778307931223328</v>
      </c>
      <c r="C410" s="299" t="str">
        <f>CONCATENATE("(",ROUND((B410/$H410)*100,1),")")</f>
        <v>(49.8)</v>
      </c>
      <c r="D410" s="302">
        <f>SUM(D408:D409)</f>
        <v>7.494506786322594</v>
      </c>
      <c r="E410" s="299" t="str">
        <f>CONCATENATE("(",ROUND((D410/$H410)*100,1),")")</f>
        <v>(41.1)</v>
      </c>
      <c r="F410" s="302">
        <f>SUM(F408:F409)</f>
        <v>1.6426624205550586</v>
      </c>
      <c r="G410" s="299" t="str">
        <f>CONCATENATE("(",ROUND((F410/$H410)*100,1),")")</f>
        <v>(9)</v>
      </c>
      <c r="H410" s="302">
        <f>SUM(H408:H409)</f>
        <v>18.214999999999989</v>
      </c>
      <c r="I410" s="299" t="str">
        <f>CONCATENATE("(",ROUND((H410/$H410)*100,1),")")</f>
        <v>(100)</v>
      </c>
      <c r="K410" s="302">
        <f t="shared" si="306"/>
        <v>0.78062256463814528</v>
      </c>
      <c r="L410" s="302">
        <f t="shared" si="307"/>
        <v>0.45366011881444912</v>
      </c>
      <c r="M410" s="302">
        <f t="shared" si="308"/>
        <v>0.15271731654742227</v>
      </c>
      <c r="N410" s="302">
        <f t="shared" si="309"/>
        <v>1.3870000000000167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3.8085092084837457</v>
      </c>
      <c r="C413" s="299" t="str">
        <f>CONCATENATE("(",ROUND((B413/$H415)*100,1),")")</f>
        <v>(19.4)</v>
      </c>
      <c r="D413" s="302">
        <f>'Ind T6'!R171</f>
        <v>1.4478246202744358</v>
      </c>
      <c r="E413" s="299" t="str">
        <f>CONCATENATE("(",ROUND((D413/$H415)*100,1),")")</f>
        <v>(7.4)</v>
      </c>
      <c r="F413" s="302">
        <f>'Ind T6'!S171</f>
        <v>0.79481669064530869</v>
      </c>
      <c r="G413" s="299" t="str">
        <f>CONCATENATE("(",ROUND((F413/$H415)*100,1),")")</f>
        <v>(4.1)</v>
      </c>
      <c r="H413" s="302">
        <f>SUM(B413,D413,F413)</f>
        <v>6.0511505194034907</v>
      </c>
      <c r="I413" s="299" t="str">
        <f>CONCATENATE("(",ROUND((H413/$H415)*100,1),")")</f>
        <v>(30.9)</v>
      </c>
      <c r="K413" s="302">
        <f>B418-B413</f>
        <v>0.24021934309427095</v>
      </c>
      <c r="L413" s="302">
        <f>D418-D413</f>
        <v>0.16542387394166136</v>
      </c>
      <c r="M413" s="302">
        <f>F418-F413</f>
        <v>9.8648261931255643E-2</v>
      </c>
      <c r="N413" s="302">
        <f>SUM(K413:M413)</f>
        <v>0.50429147896718796</v>
      </c>
    </row>
    <row r="414" spans="1:14" x14ac:dyDescent="0.2">
      <c r="A414" s="282" t="s">
        <v>365</v>
      </c>
      <c r="B414" s="302">
        <f>'Ind T6'!Q170</f>
        <v>6.0499441492767314</v>
      </c>
      <c r="C414" s="299" t="str">
        <f>CONCATENATE("(",ROUND((B414/$H415)*100,1),")")</f>
        <v>(30.9)</v>
      </c>
      <c r="D414" s="302">
        <f>'Ind T6'!R170</f>
        <v>6.5003422848626071</v>
      </c>
      <c r="E414" s="299" t="str">
        <f>CONCATENATE("(",ROUND((D414/$H415)*100,1),")")</f>
        <v>(33.2)</v>
      </c>
      <c r="F414" s="302">
        <f>'Ind T6'!S170</f>
        <v>1.0005630464571722</v>
      </c>
      <c r="G414" s="299" t="str">
        <f>CONCATENATE("(",ROUND((F414/$H415)*100,1),")")</f>
        <v>(5.1)</v>
      </c>
      <c r="H414" s="302">
        <f t="shared" ref="H414" si="310">SUM(B414,D414,F414)</f>
        <v>13.55084948059651</v>
      </c>
      <c r="I414" s="299" t="str">
        <f>CONCATENATE("(",ROUND((H414/$H415)*100,1),")")</f>
        <v>(69.1)</v>
      </c>
      <c r="K414" s="302">
        <f t="shared" ref="K414:K415" si="311">B419-B414</f>
        <v>0.85446142022058869</v>
      </c>
      <c r="L414" s="302">
        <f t="shared" ref="L414:L415" si="312">D419-D414</f>
        <v>0.28099021153813197</v>
      </c>
      <c r="M414" s="302">
        <f t="shared" ref="M414:M415" si="313">F419-F414</f>
        <v>9.2256889274124898E-2</v>
      </c>
      <c r="N414" s="302">
        <f t="shared" ref="N414:N415" si="314">SUM(K414:M414)</f>
        <v>1.2277085210328456</v>
      </c>
    </row>
    <row r="415" spans="1:14" x14ac:dyDescent="0.2">
      <c r="A415" s="282" t="s">
        <v>363</v>
      </c>
      <c r="B415" s="302">
        <f>SUM(B413:B414)</f>
        <v>9.858453357760478</v>
      </c>
      <c r="C415" s="299" t="str">
        <f>CONCATENATE("(",ROUND((B415/$H415)*100,1),")")</f>
        <v>(50.3)</v>
      </c>
      <c r="D415" s="302">
        <f>SUM(D413:D414)</f>
        <v>7.9481669051370432</v>
      </c>
      <c r="E415" s="299" t="str">
        <f>CONCATENATE("(",ROUND((D415/$H415)*100,1),")")</f>
        <v>(40.5)</v>
      </c>
      <c r="F415" s="302">
        <f>SUM(F413:F414)</f>
        <v>1.7953797371024809</v>
      </c>
      <c r="G415" s="299" t="str">
        <f>CONCATENATE("(",ROUND((F415/$H415)*100,1),")")</f>
        <v>(9.2)</v>
      </c>
      <c r="H415" s="302">
        <f>SUM(H413:H414)</f>
        <v>19.602</v>
      </c>
      <c r="I415" s="299" t="str">
        <f>CONCATENATE("(",ROUND((H415/$H415)*100,1),")")</f>
        <v>(100)</v>
      </c>
      <c r="K415" s="302">
        <f t="shared" si="311"/>
        <v>1.0946807633148588</v>
      </c>
      <c r="L415" s="302">
        <f t="shared" si="312"/>
        <v>0.44641408547979289</v>
      </c>
      <c r="M415" s="302">
        <f t="shared" si="313"/>
        <v>0.19090515120538054</v>
      </c>
      <c r="N415" s="302">
        <f t="shared" si="314"/>
        <v>1.7320000000000322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4.0487285515780167</v>
      </c>
      <c r="C418" s="299" t="str">
        <f>CONCATENATE("(",ROUND((B418/$H420)*100,1),")")</f>
        <v>(19)</v>
      </c>
      <c r="D418" s="302">
        <f>'Ind T6'!W171</f>
        <v>1.6132484942160972</v>
      </c>
      <c r="E418" s="299" t="str">
        <f>CONCATENATE("(",ROUND((D418/$H420)*100,1),")")</f>
        <v>(7.6)</v>
      </c>
      <c r="F418" s="302">
        <f>'Ind T6'!X171</f>
        <v>0.89346495257656433</v>
      </c>
      <c r="G418" s="299" t="str">
        <f>CONCATENATE("(",ROUND((F418/$H420)*100,1),")")</f>
        <v>(4.2)</v>
      </c>
      <c r="H418" s="302">
        <f>SUM(B418,D418,F418)</f>
        <v>6.5554419983706778</v>
      </c>
      <c r="I418" s="299" t="str">
        <f>CONCATENATE("(",ROUND((H418/$H420)*100,1),")")</f>
        <v>(30.7)</v>
      </c>
      <c r="K418" s="302">
        <f>B418-B408</f>
        <v>0.46588338656875949</v>
      </c>
      <c r="L418" s="302">
        <f>D418-D408</f>
        <v>0.28680125185152217</v>
      </c>
      <c r="M418" s="302">
        <f>F418-F408</f>
        <v>0.16957179625760566</v>
      </c>
      <c r="N418" s="302">
        <f>SUM(K418:M418)</f>
        <v>0.92225643467788732</v>
      </c>
    </row>
    <row r="419" spans="1:14" x14ac:dyDescent="0.2">
      <c r="A419" s="282" t="s">
        <v>365</v>
      </c>
      <c r="B419" s="302">
        <f>'Ind T6'!V170</f>
        <v>6.9044055694973201</v>
      </c>
      <c r="C419" s="299" t="str">
        <f>CONCATENATE("(",ROUND((B419/$H420)*100,1),")")</f>
        <v>(32.4)</v>
      </c>
      <c r="D419" s="302">
        <f>'Ind T6'!W170</f>
        <v>6.7813324964007391</v>
      </c>
      <c r="E419" s="299" t="str">
        <f>CONCATENATE("(",ROUND((D419/$H420)*100,1),")")</f>
        <v>(31.8)</v>
      </c>
      <c r="F419" s="302">
        <f>'Ind T6'!X170</f>
        <v>1.0928199357312971</v>
      </c>
      <c r="G419" s="299" t="str">
        <f>CONCATENATE("(",ROUND((F419/$H420)*100,1),")")</f>
        <v>(5.1)</v>
      </c>
      <c r="H419" s="302">
        <f t="shared" ref="H419" si="315">SUM(B419,D419,F419)</f>
        <v>14.778558001629357</v>
      </c>
      <c r="I419" s="299" t="str">
        <f>CONCATENATE("(",ROUND((H419/$H420)*100,1),")")</f>
        <v>(69.3)</v>
      </c>
      <c r="K419" s="302">
        <f t="shared" ref="K419:K420" si="316">B419-B409</f>
        <v>1.4094199413842441</v>
      </c>
      <c r="L419" s="302">
        <f t="shared" ref="L419:L420" si="317">D419-D409</f>
        <v>0.61327295244271962</v>
      </c>
      <c r="M419" s="302">
        <f t="shared" ref="M419:M420" si="318">F419-F409</f>
        <v>0.17405067149519715</v>
      </c>
      <c r="N419" s="302">
        <f t="shared" ref="N419:N420" si="319">SUM(K419:M419)</f>
        <v>2.1967435653221608</v>
      </c>
    </row>
    <row r="420" spans="1:14" x14ac:dyDescent="0.2">
      <c r="A420" s="282" t="s">
        <v>363</v>
      </c>
      <c r="B420" s="302">
        <f>SUM(B418:B419)</f>
        <v>10.953134121075337</v>
      </c>
      <c r="C420" s="299" t="str">
        <f>CONCATENATE("(",ROUND((B420/$H420)*100,1),")")</f>
        <v>(51.3)</v>
      </c>
      <c r="D420" s="302">
        <f>SUM(D418:D419)</f>
        <v>8.394580990616836</v>
      </c>
      <c r="E420" s="299" t="str">
        <f>CONCATENATE("(",ROUND((D420/$H420)*100,1),")")</f>
        <v>(39.3)</v>
      </c>
      <c r="F420" s="302">
        <f>SUM(F418:F419)</f>
        <v>1.9862848883078614</v>
      </c>
      <c r="G420" s="299" t="str">
        <f>CONCATENATE("(",ROUND((F420/$H420)*100,1),")")</f>
        <v>(9.3)</v>
      </c>
      <c r="H420" s="302">
        <f>SUM(H418:H419)</f>
        <v>21.334000000000035</v>
      </c>
      <c r="I420" s="299" t="str">
        <f>CONCATENATE("(",ROUND((H420/$H420)*100,1),")")</f>
        <v>(100)</v>
      </c>
      <c r="K420" s="302">
        <f t="shared" si="316"/>
        <v>1.875303327953004</v>
      </c>
      <c r="L420" s="302">
        <f t="shared" si="317"/>
        <v>0.90007420429424201</v>
      </c>
      <c r="M420" s="302">
        <f t="shared" si="318"/>
        <v>0.34362246775280281</v>
      </c>
      <c r="N420" s="302">
        <f t="shared" si="319"/>
        <v>3.1190000000000486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5.1878117377045188</v>
      </c>
      <c r="C429" s="299" t="str">
        <f>CONCATENATE("(",ROUND((B429/$H431)*100,1),")")</f>
        <v>(14.9)</v>
      </c>
      <c r="D429" s="302">
        <f>'Ind T6'!M180</f>
        <v>1.7216303382344256</v>
      </c>
      <c r="E429" s="299" t="str">
        <f>CONCATENATE("(",ROUND((D429/$H431)*100,1),")")</f>
        <v>(4.9)</v>
      </c>
      <c r="F429" s="302">
        <f>'Ind T6'!N180</f>
        <v>0.65023515384296515</v>
      </c>
      <c r="G429" s="299" t="str">
        <f>CONCATENATE("(",ROUND((F429/$H431)*100,1),")")</f>
        <v>(1.9)</v>
      </c>
      <c r="H429" s="302">
        <f>SUM(B429,D429,F429)</f>
        <v>7.5596772297819097</v>
      </c>
      <c r="I429" s="299" t="str">
        <f>CONCATENATE("(",ROUND((H429/$H431)*100,1),")")</f>
        <v>(21.7)</v>
      </c>
      <c r="K429" s="302">
        <f>B434-B429</f>
        <v>0.40976492415490018</v>
      </c>
      <c r="L429" s="302">
        <f>D434-D429</f>
        <v>0.18489798073571362</v>
      </c>
      <c r="M429" s="302">
        <f>F434-F429</f>
        <v>1.1821775109107868E-2</v>
      </c>
      <c r="N429" s="302">
        <f>SUM(K429:M429)</f>
        <v>0.60648467999972167</v>
      </c>
    </row>
    <row r="430" spans="1:14" x14ac:dyDescent="0.2">
      <c r="A430" s="282" t="s">
        <v>365</v>
      </c>
      <c r="B430" s="302">
        <f>'Ind T6'!L179</f>
        <v>13.23912857045327</v>
      </c>
      <c r="C430" s="299" t="str">
        <f>CONCATENATE("(",ROUND((B430/$H431)*100,1),")")</f>
        <v>(38)</v>
      </c>
      <c r="D430" s="302">
        <f>'Ind T6'!M179</f>
        <v>12.045533565266725</v>
      </c>
      <c r="E430" s="299" t="str">
        <f>CONCATENATE("(",ROUND((D430/$H431)*100,1),")")</f>
        <v>(34.6)</v>
      </c>
      <c r="F430" s="302">
        <f>'Ind T6'!N179</f>
        <v>1.9986606344980766</v>
      </c>
      <c r="G430" s="299" t="str">
        <f>CONCATENATE("(",ROUND((F430/$H431)*100,1),")")</f>
        <v>(5.7)</v>
      </c>
      <c r="H430" s="302">
        <f t="shared" ref="H430" si="320">SUM(B430,D430,F430)</f>
        <v>27.283322770218071</v>
      </c>
      <c r="I430" s="299" t="str">
        <f>CONCATENATE("(",ROUND((H430/$H431)*100,1),")")</f>
        <v>(78.3)</v>
      </c>
      <c r="K430" s="302">
        <f t="shared" ref="K430:K431" si="321">B435-B430</f>
        <v>1.408542253158652</v>
      </c>
      <c r="L430" s="302">
        <f t="shared" ref="L430:L431" si="322">D435-D430</f>
        <v>0.55615200392472985</v>
      </c>
      <c r="M430" s="302">
        <f t="shared" ref="M430:M431" si="323">F435-F430</f>
        <v>0.28982106291688026</v>
      </c>
      <c r="N430" s="302">
        <f t="shared" ref="N430:N431" si="324">SUM(K430:M430)</f>
        <v>2.2545153200002623</v>
      </c>
    </row>
    <row r="431" spans="1:14" x14ac:dyDescent="0.2">
      <c r="A431" s="282" t="s">
        <v>363</v>
      </c>
      <c r="B431" s="302">
        <f>SUM(B429:B430)</f>
        <v>18.426940308157789</v>
      </c>
      <c r="C431" s="299" t="str">
        <f>CONCATENATE("(",ROUND((B431/$H431)*100,1),")")</f>
        <v>(52.9)</v>
      </c>
      <c r="D431" s="302">
        <f>SUM(D429:D430)</f>
        <v>13.767163903501149</v>
      </c>
      <c r="E431" s="299" t="str">
        <f>CONCATENATE("(",ROUND((D431/$H431)*100,1),")")</f>
        <v>(39.5)</v>
      </c>
      <c r="F431" s="302">
        <f>SUM(F429:F430)</f>
        <v>2.6488957883410418</v>
      </c>
      <c r="G431" s="299" t="str">
        <f>CONCATENATE("(",ROUND((F431/$H431)*100,1),")")</f>
        <v>(7.6)</v>
      </c>
      <c r="H431" s="302">
        <f>SUM(H429:H430)</f>
        <v>34.842999999999982</v>
      </c>
      <c r="I431" s="299" t="str">
        <f>CONCATENATE("(",ROUND((H431/$H431)*100,1),")")</f>
        <v>(100)</v>
      </c>
      <c r="K431" s="302">
        <f t="shared" si="321"/>
        <v>1.8183071773135495</v>
      </c>
      <c r="L431" s="302">
        <f t="shared" si="322"/>
        <v>0.74104998466044414</v>
      </c>
      <c r="M431" s="302">
        <f t="shared" si="323"/>
        <v>0.30164283802598835</v>
      </c>
      <c r="N431" s="302">
        <f t="shared" si="324"/>
        <v>2.860999999999982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5.5975766618594189</v>
      </c>
      <c r="C434" s="299" t="str">
        <f>CONCATENATE("(",ROUND((B434/$H436)*100,1),")")</f>
        <v>(14.8)</v>
      </c>
      <c r="D434" s="302">
        <f>'Ind T6'!R180</f>
        <v>1.9065283189701392</v>
      </c>
      <c r="E434" s="299" t="str">
        <f>CONCATENATE("(",ROUND((D434/$H436)*100,1),")")</f>
        <v>(5.1)</v>
      </c>
      <c r="F434" s="302">
        <f>'Ind T6'!S180</f>
        <v>0.66205692895207302</v>
      </c>
      <c r="G434" s="299" t="str">
        <f>CONCATENATE("(",ROUND((F434/$H436)*100,1),")")</f>
        <v>(1.8)</v>
      </c>
      <c r="H434" s="302">
        <f>SUM(B434,D434,F434)</f>
        <v>8.1661619097816303</v>
      </c>
      <c r="I434" s="299" t="str">
        <f>CONCATENATE("(",ROUND((H434/$H436)*100,1),")")</f>
        <v>(21.7)</v>
      </c>
      <c r="K434" s="302">
        <f>B439-B434</f>
        <v>0.53858641100189164</v>
      </c>
      <c r="L434" s="302">
        <f>D439-D434</f>
        <v>0.26918762336579483</v>
      </c>
      <c r="M434" s="302">
        <f>F439-F434</f>
        <v>-1.7476594637742648E-2</v>
      </c>
      <c r="N434" s="302">
        <f>SUM(K434:M434)</f>
        <v>0.79029743972994382</v>
      </c>
    </row>
    <row r="435" spans="1:14" x14ac:dyDescent="0.2">
      <c r="A435" s="282" t="s">
        <v>365</v>
      </c>
      <c r="B435" s="302">
        <f>'Ind T6'!Q179</f>
        <v>14.647670823611922</v>
      </c>
      <c r="C435" s="299" t="str">
        <f>CONCATENATE("(",ROUND((B435/$H436)*100,1),")")</f>
        <v>(38.8)</v>
      </c>
      <c r="D435" s="302">
        <f>'Ind T6'!R179</f>
        <v>12.601685569191455</v>
      </c>
      <c r="E435" s="299" t="str">
        <f>CONCATENATE("(",ROUND((D435/$H436)*100,1),")")</f>
        <v>(33.4)</v>
      </c>
      <c r="F435" s="302">
        <f>'Ind T6'!S179</f>
        <v>2.2884816974149569</v>
      </c>
      <c r="G435" s="299" t="str">
        <f>CONCATENATE("(",ROUND((F435/$H436)*100,1),")")</f>
        <v>(6.1)</v>
      </c>
      <c r="H435" s="302">
        <f t="shared" ref="H435" si="325">SUM(B435,D435,F435)</f>
        <v>29.537838090218337</v>
      </c>
      <c r="I435" s="299" t="str">
        <f>CONCATENATE("(",ROUND((H435/$H436)*100,1),")")</f>
        <v>(78.3)</v>
      </c>
      <c r="K435" s="302">
        <f t="shared" ref="K435:K436" si="326">B440-B435</f>
        <v>2.2101601106059192</v>
      </c>
      <c r="L435" s="302">
        <f t="shared" ref="L435:L436" si="327">D440-D435</f>
        <v>0.23195071989049687</v>
      </c>
      <c r="M435" s="302">
        <f t="shared" ref="M435:M436" si="328">F440-F435</f>
        <v>0.43659172977375471</v>
      </c>
      <c r="N435" s="302">
        <f t="shared" ref="N435:N436" si="329">SUM(K435:M435)</f>
        <v>2.8787025602701708</v>
      </c>
    </row>
    <row r="436" spans="1:14" x14ac:dyDescent="0.2">
      <c r="A436" s="282" t="s">
        <v>363</v>
      </c>
      <c r="B436" s="302">
        <f>SUM(B434:B435)</f>
        <v>20.245247485471339</v>
      </c>
      <c r="C436" s="299" t="str">
        <f>CONCATENATE("(",ROUND((B436/$H436)*100,1),")")</f>
        <v>(53.7)</v>
      </c>
      <c r="D436" s="302">
        <f>SUM(D434:D435)</f>
        <v>14.508213888161594</v>
      </c>
      <c r="E436" s="299" t="str">
        <f>CONCATENATE("(",ROUND((D436/$H436)*100,1),")")</f>
        <v>(38.5)</v>
      </c>
      <c r="F436" s="302">
        <f>SUM(F434:F435)</f>
        <v>2.9505386263670301</v>
      </c>
      <c r="G436" s="299" t="str">
        <f>CONCATENATE("(",ROUND((F436/$H436)*100,1),")")</f>
        <v>(7.8)</v>
      </c>
      <c r="H436" s="302">
        <f>SUM(H434:H435)</f>
        <v>37.703999999999965</v>
      </c>
      <c r="I436" s="299" t="str">
        <f>CONCATENATE("(",ROUND((H436/$H436)*100,1),")")</f>
        <v>(100)</v>
      </c>
      <c r="K436" s="302">
        <f t="shared" si="326"/>
        <v>2.7487465216078135</v>
      </c>
      <c r="L436" s="302">
        <f t="shared" si="327"/>
        <v>0.50113834325629192</v>
      </c>
      <c r="M436" s="302">
        <f t="shared" si="328"/>
        <v>0.41911513513601184</v>
      </c>
      <c r="N436" s="302">
        <f t="shared" si="329"/>
        <v>3.6690000000001173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6.1361630728613106</v>
      </c>
      <c r="C439" s="299" t="str">
        <f>CONCATENATE("(",ROUND((B439/$H441)*100,1),")")</f>
        <v>(14.8)</v>
      </c>
      <c r="D439" s="302">
        <f>'Ind T6'!W180</f>
        <v>2.175715942335934</v>
      </c>
      <c r="E439" s="299" t="str">
        <f>CONCATENATE("(",ROUND((D439/$H441)*100,1),")")</f>
        <v>(5.3)</v>
      </c>
      <c r="F439" s="302">
        <f>'Ind T6'!X180</f>
        <v>0.64458033431433037</v>
      </c>
      <c r="G439" s="299" t="str">
        <f>CONCATENATE("(",ROUND((F439/$H441)*100,1),")")</f>
        <v>(1.6)</v>
      </c>
      <c r="H439" s="302">
        <f>SUM(B439,D439,F439)</f>
        <v>8.9564593495115759</v>
      </c>
      <c r="I439" s="299" t="str">
        <f>CONCATENATE("(",ROUND((H439/$H441)*100,1),")")</f>
        <v>(21.6)</v>
      </c>
      <c r="K439" s="302">
        <f>B439-B429</f>
        <v>0.94835133515679182</v>
      </c>
      <c r="L439" s="302">
        <f>D439-D429</f>
        <v>0.45408560410150844</v>
      </c>
      <c r="M439" s="302">
        <f>F439-F429</f>
        <v>-5.6548195286347802E-3</v>
      </c>
      <c r="N439" s="302">
        <f>SUM(K439:M439)</f>
        <v>1.3967821197296655</v>
      </c>
    </row>
    <row r="440" spans="1:14" x14ac:dyDescent="0.2">
      <c r="A440" s="282" t="s">
        <v>365</v>
      </c>
      <c r="B440" s="302">
        <f>'Ind T6'!V179</f>
        <v>16.857830934217841</v>
      </c>
      <c r="C440" s="299" t="str">
        <f>CONCATENATE("(",ROUND((B440/$H441)*100,1),")")</f>
        <v>(40.7)</v>
      </c>
      <c r="D440" s="302">
        <f>'Ind T6'!W179</f>
        <v>12.833636289081952</v>
      </c>
      <c r="E440" s="299" t="str">
        <f>CONCATENATE("(",ROUND((D440/$H441)*100,1),")")</f>
        <v>(31)</v>
      </c>
      <c r="F440" s="302">
        <f>'Ind T6'!X179</f>
        <v>2.7250734271887116</v>
      </c>
      <c r="G440" s="299" t="str">
        <f>CONCATENATE("(",ROUND((F440/$H441)*100,1),")")</f>
        <v>(6.6)</v>
      </c>
      <c r="H440" s="302">
        <f t="shared" ref="H440" si="330">SUM(B440,D440,F440)</f>
        <v>32.416540650488507</v>
      </c>
      <c r="I440" s="299" t="str">
        <f>CONCATENATE("(",ROUND((H440/$H441)*100,1),")")</f>
        <v>(78.4)</v>
      </c>
      <c r="K440" s="302">
        <f t="shared" ref="K440:K441" si="331">B440-B430</f>
        <v>3.6187023637645712</v>
      </c>
      <c r="L440" s="302">
        <f t="shared" ref="L440:L441" si="332">D440-D430</f>
        <v>0.78810272381522672</v>
      </c>
      <c r="M440" s="302">
        <f t="shared" ref="M440:M441" si="333">F440-F430</f>
        <v>0.72641279269063497</v>
      </c>
      <c r="N440" s="302">
        <f t="shared" ref="N440:N441" si="334">SUM(K440:M440)</f>
        <v>5.1332178802704327</v>
      </c>
    </row>
    <row r="441" spans="1:14" x14ac:dyDescent="0.2">
      <c r="A441" s="282" t="s">
        <v>363</v>
      </c>
      <c r="B441" s="302">
        <f>SUM(B439:B440)</f>
        <v>22.993994007079152</v>
      </c>
      <c r="C441" s="299" t="str">
        <f>CONCATENATE("(",ROUND((B441/$H441)*100,1),")")</f>
        <v>(55.6)</v>
      </c>
      <c r="D441" s="302">
        <f>SUM(D439:D440)</f>
        <v>15.009352231417886</v>
      </c>
      <c r="E441" s="299" t="str">
        <f>CONCATENATE("(",ROUND((D441/$H441)*100,1),")")</f>
        <v>(36.3)</v>
      </c>
      <c r="F441" s="302">
        <f>SUM(F439:F440)</f>
        <v>3.369653761503042</v>
      </c>
      <c r="G441" s="299" t="str">
        <f>CONCATENATE("(",ROUND((F441/$H441)*100,1),")")</f>
        <v>(8.1)</v>
      </c>
      <c r="H441" s="302">
        <f>SUM(H439:H440)</f>
        <v>41.373000000000083</v>
      </c>
      <c r="I441" s="299" t="str">
        <f>CONCATENATE("(",ROUND((H441/$H441)*100,1),")")</f>
        <v>(100)</v>
      </c>
      <c r="K441" s="302">
        <f t="shared" si="331"/>
        <v>4.567053698921363</v>
      </c>
      <c r="L441" s="302">
        <f t="shared" si="332"/>
        <v>1.2421883279167361</v>
      </c>
      <c r="M441" s="302">
        <f t="shared" si="333"/>
        <v>0.72075797316200019</v>
      </c>
      <c r="N441" s="302">
        <f t="shared" si="334"/>
        <v>6.5300000000000988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1.2981232301481311</v>
      </c>
      <c r="C450" s="299" t="str">
        <f>CONCATENATE("(",ROUND((B450/$H452)*100,1),")")</f>
        <v>(18)</v>
      </c>
      <c r="D450" s="302">
        <f>'Ind T6'!M189</f>
        <v>1.6769299873121957</v>
      </c>
      <c r="E450" s="299" t="str">
        <f>CONCATENATE("(",ROUND((D450/$H452)*100,1),")")</f>
        <v>(23.3)</v>
      </c>
      <c r="F450" s="302">
        <f>'Ind T6'!N189</f>
        <v>0.69117468998271769</v>
      </c>
      <c r="G450" s="299" t="str">
        <f>CONCATENATE("(",ROUND((F450/$H452)*100,1),")")</f>
        <v>(9.6)</v>
      </c>
      <c r="H450" s="302">
        <f>SUM(B450,D450,F450)</f>
        <v>3.6662279074430448</v>
      </c>
      <c r="I450" s="299" t="str">
        <f>CONCATENATE("(",ROUND((H450/$H452)*100,1),")")</f>
        <v>(50.9)</v>
      </c>
      <c r="K450" s="302">
        <f>B455-B450</f>
        <v>-0.17597720206345757</v>
      </c>
      <c r="L450" s="302">
        <f>D455-D450</f>
        <v>-0.18236480216533613</v>
      </c>
      <c r="M450" s="302">
        <f>F455-F450</f>
        <v>-0.16892443665484236</v>
      </c>
      <c r="N450" s="302">
        <f>SUM(K450:M450)</f>
        <v>-0.52726644088363606</v>
      </c>
    </row>
    <row r="451" spans="1:14" x14ac:dyDescent="0.2">
      <c r="A451" s="282" t="s">
        <v>365</v>
      </c>
      <c r="B451" s="302">
        <f>'Ind T6'!L188</f>
        <v>0.97984962404981291</v>
      </c>
      <c r="C451" s="299" t="str">
        <f>CONCATENATE("(",ROUND((B451/$H452)*100,1),")")</f>
        <v>(13.6)</v>
      </c>
      <c r="D451" s="302">
        <f>'Ind T6'!M188</f>
        <v>2.0472297627356513</v>
      </c>
      <c r="E451" s="299" t="str">
        <f>CONCATENATE("(",ROUND((D451/$H452)*100,1),")")</f>
        <v>(28.4)</v>
      </c>
      <c r="F451" s="302">
        <f>'Ind T6'!N188</f>
        <v>0.50669270577148351</v>
      </c>
      <c r="G451" s="299" t="str">
        <f>CONCATENATE("(",ROUND((F451/$H452)*100,1),")")</f>
        <v>(7)</v>
      </c>
      <c r="H451" s="302">
        <f t="shared" ref="H451" si="335">SUM(B451,D451,F451)</f>
        <v>3.5337720925569478</v>
      </c>
      <c r="I451" s="299" t="str">
        <f>CONCATENATE("(",ROUND((H451/$H452)*100,1),")")</f>
        <v>(49.1)</v>
      </c>
      <c r="K451" s="302">
        <f t="shared" ref="K451:K452" si="336">B456-B451</f>
        <v>-0.18822083625947317</v>
      </c>
      <c r="L451" s="302">
        <f t="shared" ref="L451:L452" si="337">D456-D451</f>
        <v>-0.2714773210894097</v>
      </c>
      <c r="M451" s="302">
        <f t="shared" ref="M451:M452" si="338">F456-F451</f>
        <v>-0.13503540176747808</v>
      </c>
      <c r="N451" s="302">
        <f t="shared" ref="N451:N452" si="339">SUM(K451:M451)</f>
        <v>-0.59473355911636094</v>
      </c>
    </row>
    <row r="452" spans="1:14" x14ac:dyDescent="0.2">
      <c r="A452" s="282" t="s">
        <v>363</v>
      </c>
      <c r="B452" s="302">
        <f>SUM(B450:B451)</f>
        <v>2.277972854197944</v>
      </c>
      <c r="C452" s="299" t="str">
        <f>CONCATENATE("(",ROUND((B452/$H452)*100,1),")")</f>
        <v>(31.6)</v>
      </c>
      <c r="D452" s="302">
        <f>SUM(D450:D451)</f>
        <v>3.7241597500478472</v>
      </c>
      <c r="E452" s="299" t="str">
        <f>CONCATENATE("(",ROUND((D452/$H452)*100,1),")")</f>
        <v>(51.7)</v>
      </c>
      <c r="F452" s="302">
        <f>SUM(F450:F451)</f>
        <v>1.1978673957542012</v>
      </c>
      <c r="G452" s="299" t="str">
        <f>CONCATENATE("(",ROUND((F452/$H452)*100,1),")")</f>
        <v>(16.6)</v>
      </c>
      <c r="H452" s="302">
        <f>SUM(H450:H451)</f>
        <v>7.1999999999999922</v>
      </c>
      <c r="I452" s="299" t="str">
        <f>CONCATENATE("(",ROUND((H452/$H452)*100,1),")")</f>
        <v>(100)</v>
      </c>
      <c r="K452" s="302">
        <f t="shared" si="336"/>
        <v>-0.36419803832293063</v>
      </c>
      <c r="L452" s="302">
        <f t="shared" si="337"/>
        <v>-0.45384212325474582</v>
      </c>
      <c r="M452" s="302">
        <f t="shared" si="338"/>
        <v>-0.30395983842232044</v>
      </c>
      <c r="N452" s="302">
        <f t="shared" si="339"/>
        <v>-1.1219999999999968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1.1221460280846736</v>
      </c>
      <c r="C455" s="299" t="str">
        <f>CONCATENATE("(",ROUND((B455/$H457)*100,1),")")</f>
        <v>(18.5)</v>
      </c>
      <c r="D455" s="302">
        <f>'Ind T6'!R189</f>
        <v>1.4945651851468595</v>
      </c>
      <c r="E455" s="299" t="str">
        <f>CONCATENATE("(",ROUND((D455/$H457)*100,1),")")</f>
        <v>(24.6)</v>
      </c>
      <c r="F455" s="302">
        <f>'Ind T6'!S189</f>
        <v>0.52225025332787534</v>
      </c>
      <c r="G455" s="299" t="str">
        <f>CONCATENATE("(",ROUND((F455/$H457)*100,1),")")</f>
        <v>(8.6)</v>
      </c>
      <c r="H455" s="302">
        <f>SUM(B455,D455,F455)</f>
        <v>3.1389614665594086</v>
      </c>
      <c r="I455" s="299" t="str">
        <f>CONCATENATE("(",ROUND((H455/$H457)*100,1),")")</f>
        <v>(51.6)</v>
      </c>
      <c r="K455" s="302">
        <f>B460-B455</f>
        <v>5.1440926913078E-2</v>
      </c>
      <c r="L455" s="302">
        <f>D460-D455</f>
        <v>0.12119475857817852</v>
      </c>
      <c r="M455" s="302">
        <f>F460-F455</f>
        <v>1.232177249239641E-2</v>
      </c>
      <c r="N455" s="302">
        <f>SUM(K455:M455)</f>
        <v>0.18495745798365293</v>
      </c>
    </row>
    <row r="456" spans="1:14" x14ac:dyDescent="0.2">
      <c r="A456" s="282" t="s">
        <v>365</v>
      </c>
      <c r="B456" s="302">
        <f>'Ind T6'!Q188</f>
        <v>0.79162878779033974</v>
      </c>
      <c r="C456" s="299" t="str">
        <f>CONCATENATE("(",ROUND((B456/$H457)*100,1),")")</f>
        <v>(13)</v>
      </c>
      <c r="D456" s="302">
        <f>'Ind T6'!R188</f>
        <v>1.7757524416462416</v>
      </c>
      <c r="E456" s="299" t="str">
        <f>CONCATENATE("(",ROUND((D456/$H457)*100,1),")")</f>
        <v>(29.2)</v>
      </c>
      <c r="F456" s="302">
        <f>'Ind T6'!S188</f>
        <v>0.37165730400400543</v>
      </c>
      <c r="G456" s="299" t="str">
        <f>CONCATENATE("(",ROUND((F456/$H457)*100,1),")")</f>
        <v>(6.1)</v>
      </c>
      <c r="H456" s="302">
        <f t="shared" ref="H456" si="340">SUM(B456,D456,F456)</f>
        <v>2.9390385334405869</v>
      </c>
      <c r="I456" s="299" t="str">
        <f>CONCATENATE("(",ROUND((H456/$H457)*100,1),")")</f>
        <v>(48.4)</v>
      </c>
      <c r="K456" s="302">
        <f t="shared" ref="K456:K457" si="341">B461-B456</f>
        <v>-1.9943143417380682E-2</v>
      </c>
      <c r="L456" s="302">
        <f t="shared" ref="L456:L457" si="342">D461-D456</f>
        <v>6.1125360683474517E-2</v>
      </c>
      <c r="M456" s="302">
        <f t="shared" ref="M456:M457" si="343">F461-F456</f>
        <v>2.7860324750259402E-2</v>
      </c>
      <c r="N456" s="302">
        <f t="shared" ref="N456:N457" si="344">SUM(K456:M456)</f>
        <v>6.9042542016353237E-2</v>
      </c>
    </row>
    <row r="457" spans="1:14" x14ac:dyDescent="0.2">
      <c r="A457" s="282" t="s">
        <v>363</v>
      </c>
      <c r="B457" s="302">
        <f>SUM(B455:B456)</f>
        <v>1.9137748158750134</v>
      </c>
      <c r="C457" s="299" t="str">
        <f>CONCATENATE("(",ROUND((B457/$H457)*100,1),")")</f>
        <v>(31.5)</v>
      </c>
      <c r="D457" s="302">
        <f>SUM(D455:D456)</f>
        <v>3.2703176267931013</v>
      </c>
      <c r="E457" s="299" t="str">
        <f>CONCATENATE("(",ROUND((D457/$H457)*100,1),")")</f>
        <v>(53.8)</v>
      </c>
      <c r="F457" s="302">
        <f>SUM(F455:F456)</f>
        <v>0.89390755733188076</v>
      </c>
      <c r="G457" s="299" t="str">
        <f>CONCATENATE("(",ROUND((F457/$H457)*100,1),")")</f>
        <v>(14.7)</v>
      </c>
      <c r="H457" s="302">
        <f>SUM(H455:H456)</f>
        <v>6.0779999999999959</v>
      </c>
      <c r="I457" s="299" t="str">
        <f>CONCATENATE("(",ROUND((H457/$H457)*100,1),")")</f>
        <v>(100)</v>
      </c>
      <c r="K457" s="302">
        <f t="shared" si="341"/>
        <v>3.1497783495697096E-2</v>
      </c>
      <c r="L457" s="302">
        <f t="shared" si="342"/>
        <v>0.18232011926165281</v>
      </c>
      <c r="M457" s="302">
        <f t="shared" si="343"/>
        <v>4.0182097242655757E-2</v>
      </c>
      <c r="N457" s="302">
        <f t="shared" si="344"/>
        <v>0.25400000000000567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1.1735869549977516</v>
      </c>
      <c r="C460" s="299" t="str">
        <f>CONCATENATE("(",ROUND((B460/$H462)*100,1),")")</f>
        <v>(18.5)</v>
      </c>
      <c r="D460" s="302">
        <f>'Ind T6'!W189</f>
        <v>1.6157599437250381</v>
      </c>
      <c r="E460" s="299" t="str">
        <f>CONCATENATE("(",ROUND((D460/$H462)*100,1),")")</f>
        <v>(25.5)</v>
      </c>
      <c r="F460" s="302">
        <f>'Ind T6'!X189</f>
        <v>0.53457202582027175</v>
      </c>
      <c r="G460" s="299" t="str">
        <f>CONCATENATE("(",ROUND((F460/$H462)*100,1),")")</f>
        <v>(8.4)</v>
      </c>
      <c r="H460" s="302">
        <f>SUM(B460,D460,F460)</f>
        <v>3.3239189245430616</v>
      </c>
      <c r="I460" s="299" t="str">
        <f>CONCATENATE("(",ROUND((H460/$H462)*100,1),")")</f>
        <v>(52.5)</v>
      </c>
      <c r="K460" s="302">
        <f>B460-B450</f>
        <v>-0.12453627515037957</v>
      </c>
      <c r="L460" s="302">
        <f>D460-D450</f>
        <v>-6.1170043587157608E-2</v>
      </c>
      <c r="M460" s="302">
        <f>F460-F450</f>
        <v>-0.15660266416244595</v>
      </c>
      <c r="N460" s="302">
        <f>SUM(K460:M460)</f>
        <v>-0.34230898289998313</v>
      </c>
    </row>
    <row r="461" spans="1:14" x14ac:dyDescent="0.2">
      <c r="A461" s="282" t="s">
        <v>365</v>
      </c>
      <c r="B461" s="302">
        <f>'Ind T6'!V188</f>
        <v>0.77168564437295906</v>
      </c>
      <c r="C461" s="299" t="str">
        <f>CONCATENATE("(",ROUND((B461/$H462)*100,1),")")</f>
        <v>(12.2)</v>
      </c>
      <c r="D461" s="302">
        <f>'Ind T6'!W188</f>
        <v>1.8368778023297161</v>
      </c>
      <c r="E461" s="299" t="str">
        <f>CONCATENATE("(",ROUND((D461/$H462)*100,1),")")</f>
        <v>(29)</v>
      </c>
      <c r="F461" s="302">
        <f>'Ind T6'!X188</f>
        <v>0.39951762875426483</v>
      </c>
      <c r="G461" s="299" t="str">
        <f>CONCATENATE("(",ROUND((F461/$H462)*100,1),")")</f>
        <v>(6.3)</v>
      </c>
      <c r="H461" s="302">
        <f t="shared" ref="H461" si="345">SUM(B461,D461,F461)</f>
        <v>3.00808107545694</v>
      </c>
      <c r="I461" s="299" t="str">
        <f>CONCATENATE("(",ROUND((H461/$H462)*100,1),")")</f>
        <v>(47.5)</v>
      </c>
      <c r="K461" s="302">
        <f t="shared" ref="K461:K462" si="346">B461-B451</f>
        <v>-0.20816397967685385</v>
      </c>
      <c r="L461" s="302">
        <f t="shared" ref="L461:L462" si="347">D461-D451</f>
        <v>-0.21035196040593518</v>
      </c>
      <c r="M461" s="302">
        <f t="shared" ref="M461:M462" si="348">F461-F451</f>
        <v>-0.10717507701721868</v>
      </c>
      <c r="N461" s="302">
        <f t="shared" ref="N461:N462" si="349">SUM(K461:M461)</f>
        <v>-0.52569101710000776</v>
      </c>
    </row>
    <row r="462" spans="1:14" x14ac:dyDescent="0.2">
      <c r="A462" s="282" t="s">
        <v>363</v>
      </c>
      <c r="B462" s="302">
        <f>SUM(B460:B461)</f>
        <v>1.9452725993707105</v>
      </c>
      <c r="C462" s="299" t="str">
        <f>CONCATENATE("(",ROUND((B462/$H462)*100,1),")")</f>
        <v>(30.7)</v>
      </c>
      <c r="D462" s="302">
        <f>SUM(D460:D461)</f>
        <v>3.4526377460547542</v>
      </c>
      <c r="E462" s="299" t="str">
        <f>CONCATENATE("(",ROUND((D462/$H462)*100,1),")")</f>
        <v>(54.5)</v>
      </c>
      <c r="F462" s="302">
        <f>SUM(F460:F461)</f>
        <v>0.93408965457453652</v>
      </c>
      <c r="G462" s="299" t="str">
        <f>CONCATENATE("(",ROUND((F462/$H462)*100,1),")")</f>
        <v>(14.8)</v>
      </c>
      <c r="H462" s="302">
        <f>SUM(H460:H461)</f>
        <v>6.3320000000000016</v>
      </c>
      <c r="I462" s="299" t="str">
        <f>CONCATENATE("(",ROUND((H462/$H462)*100,1),")")</f>
        <v>(100)</v>
      </c>
      <c r="K462" s="302">
        <f t="shared" si="346"/>
        <v>-0.33270025482723353</v>
      </c>
      <c r="L462" s="302">
        <f t="shared" si="347"/>
        <v>-0.27152200399309301</v>
      </c>
      <c r="M462" s="302">
        <f t="shared" si="348"/>
        <v>-0.26377774117966468</v>
      </c>
      <c r="N462" s="302">
        <f t="shared" si="349"/>
        <v>-0.86799999999999122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1.613506439353388</v>
      </c>
      <c r="C471" s="299" t="str">
        <f>CONCATENATE("(",ROUND((B471/$H473)*100,1),")")</f>
        <v>(21)</v>
      </c>
      <c r="D471" s="302">
        <f>'Ind T6'!M198</f>
        <v>0.20558952819470402</v>
      </c>
      <c r="E471" s="299" t="str">
        <f>CONCATENATE("(",ROUND((D471/$H473)*100,1),")")</f>
        <v>(2.7)</v>
      </c>
      <c r="F471" s="302">
        <f>'Ind T6'!N198</f>
        <v>0.96837250482848836</v>
      </c>
      <c r="G471" s="299" t="str">
        <f>CONCATENATE("(",ROUND((F471/$H473)*100,1),")")</f>
        <v>(12.6)</v>
      </c>
      <c r="H471" s="302">
        <f>SUM(B471,D471,F471)</f>
        <v>2.7874684723765801</v>
      </c>
      <c r="I471" s="299" t="str">
        <f>CONCATENATE("(",ROUND((H471/$H473)*100,1),")")</f>
        <v>(36.3)</v>
      </c>
      <c r="K471" s="302">
        <f>B476-B471</f>
        <v>5.8933689724944838E-3</v>
      </c>
      <c r="L471" s="302">
        <f>D476-D471</f>
        <v>-6.468807492406331E-3</v>
      </c>
      <c r="M471" s="302">
        <f>F476-F471</f>
        <v>2.4491836409160639E-3</v>
      </c>
      <c r="N471" s="302">
        <f>SUM(K471:M471)</f>
        <v>1.8737451210042166E-3</v>
      </c>
    </row>
    <row r="472" spans="1:14" x14ac:dyDescent="0.2">
      <c r="A472" s="282" t="s">
        <v>365</v>
      </c>
      <c r="B472" s="302">
        <f>'Ind T6'!L197</f>
        <v>1.7139308399416862</v>
      </c>
      <c r="C472" s="299" t="str">
        <f>CONCATENATE("(",ROUND((B472/$H473)*100,1),")")</f>
        <v>(22.3)</v>
      </c>
      <c r="D472" s="302">
        <f>'Ind T6'!M197</f>
        <v>1.5073141542596087</v>
      </c>
      <c r="E472" s="299" t="str">
        <f>CONCATENATE("(",ROUND((D472/$H473)*100,1),")")</f>
        <v>(19.6)</v>
      </c>
      <c r="F472" s="302">
        <f>'Ind T6'!N197</f>
        <v>1.6662865334221231</v>
      </c>
      <c r="G472" s="299" t="str">
        <f>CONCATENATE("(",ROUND((F472/$H473)*100,1),")")</f>
        <v>(21.7)</v>
      </c>
      <c r="H472" s="302">
        <f t="shared" ref="H472" si="350">SUM(B472,D472,F472)</f>
        <v>4.8875315276234179</v>
      </c>
      <c r="I472" s="299" t="str">
        <f>CONCATENATE("(",ROUND((H472/$H473)*100,1),")")</f>
        <v>(63.7)</v>
      </c>
      <c r="K472" s="302">
        <f t="shared" ref="K472:K473" si="351">B477-B472</f>
        <v>-0.10043148756799969</v>
      </c>
      <c r="L472" s="302">
        <f t="shared" ref="L472:L473" si="352">D477-D472</f>
        <v>-6.3433242728957895E-2</v>
      </c>
      <c r="M472" s="302">
        <f t="shared" ref="M472:M473" si="353">F477-F472</f>
        <v>-4.2009014824047286E-2</v>
      </c>
      <c r="N472" s="302">
        <f t="shared" ref="N472:N473" si="354">SUM(K472:M472)</f>
        <v>-0.20587374512100487</v>
      </c>
    </row>
    <row r="473" spans="1:14" x14ac:dyDescent="0.2">
      <c r="A473" s="282" t="s">
        <v>363</v>
      </c>
      <c r="B473" s="302">
        <f>SUM(B471:B472)</f>
        <v>3.3274372792950739</v>
      </c>
      <c r="C473" s="299" t="str">
        <f>CONCATENATE("(",ROUND((B473/$H473)*100,1),")")</f>
        <v>(43.4)</v>
      </c>
      <c r="D473" s="302">
        <f>SUM(D471:D472)</f>
        <v>1.7129036824543127</v>
      </c>
      <c r="E473" s="299" t="str">
        <f>CONCATENATE("(",ROUND((D473/$H473)*100,1),")")</f>
        <v>(22.3)</v>
      </c>
      <c r="F473" s="302">
        <f>SUM(F471:F472)</f>
        <v>2.6346590382506117</v>
      </c>
      <c r="G473" s="299" t="str">
        <f>CONCATENATE("(",ROUND((F473/$H473)*100,1),")")</f>
        <v>(34.3)</v>
      </c>
      <c r="H473" s="302">
        <f>SUM(H471:H472)</f>
        <v>7.674999999999998</v>
      </c>
      <c r="I473" s="299" t="str">
        <f>CONCATENATE("(",ROUND((H473/$H473)*100,1),")")</f>
        <v>(100)</v>
      </c>
      <c r="K473" s="302">
        <f t="shared" si="351"/>
        <v>-9.4538118595504983E-2</v>
      </c>
      <c r="L473" s="302">
        <f t="shared" si="352"/>
        <v>-6.9902050221364087E-2</v>
      </c>
      <c r="M473" s="302">
        <f t="shared" si="353"/>
        <v>-3.9559831183131333E-2</v>
      </c>
      <c r="N473" s="302">
        <f t="shared" si="354"/>
        <v>-0.2040000000000004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1.6193998083258825</v>
      </c>
      <c r="C476" s="299" t="str">
        <f>CONCATENATE("(",ROUND((B476/$H478)*100,1),")")</f>
        <v>(21.7)</v>
      </c>
      <c r="D476" s="302">
        <f>'Ind T6'!R198</f>
        <v>0.19912072070229769</v>
      </c>
      <c r="E476" s="299" t="str">
        <f>CONCATENATE("(",ROUND((D476/$H478)*100,1),")")</f>
        <v>(2.7)</v>
      </c>
      <c r="F476" s="302">
        <f>'Ind T6'!S198</f>
        <v>0.97082168846940442</v>
      </c>
      <c r="G476" s="299" t="str">
        <f>CONCATENATE("(",ROUND((F476/$H478)*100,1),")")</f>
        <v>(13)</v>
      </c>
      <c r="H476" s="302">
        <f>SUM(B476,D476,F476)</f>
        <v>2.7893422174975848</v>
      </c>
      <c r="I476" s="299" t="str">
        <f>CONCATENATE("(",ROUND((H476/$H478)*100,1),")")</f>
        <v>(37.3)</v>
      </c>
      <c r="K476" s="302">
        <f>B481-B476</f>
        <v>8.2958880441267979E-2</v>
      </c>
      <c r="L476" s="302">
        <f>D481-D476</f>
        <v>1.2678009199046103E-3</v>
      </c>
      <c r="M476" s="302">
        <f>F481-F476</f>
        <v>4.551303090419101E-2</v>
      </c>
      <c r="N476" s="302">
        <f>SUM(K476:M476)</f>
        <v>0.1297397122653636</v>
      </c>
    </row>
    <row r="477" spans="1:14" x14ac:dyDescent="0.2">
      <c r="A477" s="282" t="s">
        <v>365</v>
      </c>
      <c r="B477" s="302">
        <f>'Ind T6'!Q197</f>
        <v>1.6134993523736865</v>
      </c>
      <c r="C477" s="299" t="str">
        <f>CONCATENATE("(",ROUND((B477/$H478)*100,1),")")</f>
        <v>(21.6)</v>
      </c>
      <c r="D477" s="302">
        <f>'Ind T6'!R197</f>
        <v>1.4438809115306508</v>
      </c>
      <c r="E477" s="299" t="str">
        <f>CONCATENATE("(",ROUND((D477/$H478)*100,1),")")</f>
        <v>(19.3)</v>
      </c>
      <c r="F477" s="302">
        <f>'Ind T6'!S197</f>
        <v>1.6242775185980758</v>
      </c>
      <c r="G477" s="299" t="str">
        <f>CONCATENATE("(",ROUND((F477/$H478)*100,1),")")</f>
        <v>(21.7)</v>
      </c>
      <c r="H477" s="302">
        <f t="shared" ref="H477" si="355">SUM(B477,D477,F477)</f>
        <v>4.6816577825024126</v>
      </c>
      <c r="I477" s="299" t="str">
        <f>CONCATENATE("(",ROUND((H477/$H478)*100,1),")")</f>
        <v>(62.7)</v>
      </c>
      <c r="K477" s="302">
        <f t="shared" ref="K477:K478" si="356">B482-B477</f>
        <v>-6.8038269800209994E-2</v>
      </c>
      <c r="L477" s="302">
        <f t="shared" ref="L477:L478" si="357">D482-D477</f>
        <v>-4.1554487247526861E-2</v>
      </c>
      <c r="M477" s="302">
        <f t="shared" ref="M477:M478" si="358">F482-F477</f>
        <v>-2.0146955217626328E-2</v>
      </c>
      <c r="N477" s="302">
        <f t="shared" ref="N477:N478" si="359">SUM(K477:M477)</f>
        <v>-0.12973971226536318</v>
      </c>
    </row>
    <row r="478" spans="1:14" x14ac:dyDescent="0.2">
      <c r="A478" s="282" t="s">
        <v>363</v>
      </c>
      <c r="B478" s="302">
        <f>SUM(B476:B477)</f>
        <v>3.232899160699569</v>
      </c>
      <c r="C478" s="299" t="str">
        <f>CONCATENATE("(",ROUND((B478/$H478)*100,1),")")</f>
        <v>(43.3)</v>
      </c>
      <c r="D478" s="302">
        <f>SUM(D476:D477)</f>
        <v>1.6430016322329486</v>
      </c>
      <c r="E478" s="299" t="str">
        <f>CONCATENATE("(",ROUND((D478/$H478)*100,1),")")</f>
        <v>(22)</v>
      </c>
      <c r="F478" s="302">
        <f>SUM(F476:F477)</f>
        <v>2.5950992070674803</v>
      </c>
      <c r="G478" s="299" t="str">
        <f>CONCATENATE("(",ROUND((F478/$H478)*100,1),")")</f>
        <v>(34.7)</v>
      </c>
      <c r="H478" s="302">
        <f>SUM(H476:H477)</f>
        <v>7.4709999999999974</v>
      </c>
      <c r="I478" s="299" t="str">
        <f>CONCATENATE("(",ROUND((H478/$H478)*100,1),")")</f>
        <v>(100)</v>
      </c>
      <c r="K478" s="302">
        <f t="shared" si="356"/>
        <v>1.4920610641057763E-2</v>
      </c>
      <c r="L478" s="302">
        <f t="shared" si="357"/>
        <v>-4.0286686327622334E-2</v>
      </c>
      <c r="M478" s="302">
        <f t="shared" si="358"/>
        <v>2.5366075686564571E-2</v>
      </c>
      <c r="N478" s="302">
        <f t="shared" si="359"/>
        <v>0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1.7023586887671505</v>
      </c>
      <c r="C481" s="299" t="str">
        <f>CONCATENATE("(",ROUND((B481/$H483)*100,1),")")</f>
        <v>(22.8)</v>
      </c>
      <c r="D481" s="302">
        <f>'Ind T6'!W198</f>
        <v>0.2003885216222023</v>
      </c>
      <c r="E481" s="299" t="str">
        <f>CONCATENATE("(",ROUND((D481/$H483)*100,1),")")</f>
        <v>(2.7)</v>
      </c>
      <c r="F481" s="302">
        <f>'Ind T6'!X198</f>
        <v>1.0163347193735954</v>
      </c>
      <c r="G481" s="299" t="str">
        <f>CONCATENATE("(",ROUND((F481/$H483)*100,1),")")</f>
        <v>(13.6)</v>
      </c>
      <c r="H481" s="302">
        <f>SUM(B481,D481,F481)</f>
        <v>2.9190819297629482</v>
      </c>
      <c r="I481" s="299" t="str">
        <f>CONCATENATE("(",ROUND((H481/$H483)*100,1),")")</f>
        <v>(39.1)</v>
      </c>
      <c r="K481" s="302">
        <f>B481-B471</f>
        <v>8.8852249413762463E-2</v>
      </c>
      <c r="L481" s="302">
        <f>D481-D471</f>
        <v>-5.2010065725017207E-3</v>
      </c>
      <c r="M481" s="302">
        <f>F481-F471</f>
        <v>4.7962214545107074E-2</v>
      </c>
      <c r="N481" s="302">
        <f>SUM(K481:M481)</f>
        <v>0.13161345738636782</v>
      </c>
    </row>
    <row r="482" spans="1:14" x14ac:dyDescent="0.2">
      <c r="A482" s="282" t="s">
        <v>365</v>
      </c>
      <c r="B482" s="302">
        <f>'Ind T6'!V197</f>
        <v>1.5454610825734765</v>
      </c>
      <c r="C482" s="299" t="str">
        <f>CONCATENATE("(",ROUND((B482/$H483)*100,1),")")</f>
        <v>(20.7)</v>
      </c>
      <c r="D482" s="302">
        <f>'Ind T6'!W197</f>
        <v>1.4023264242831239</v>
      </c>
      <c r="E482" s="299" t="str">
        <f>CONCATENATE("(",ROUND((D482/$H483)*100,1),")")</f>
        <v>(18.8)</v>
      </c>
      <c r="F482" s="302">
        <f>'Ind T6'!X197</f>
        <v>1.6041305633804495</v>
      </c>
      <c r="G482" s="299" t="str">
        <f>CONCATENATE("(",ROUND((F482/$H483)*100,1),")")</f>
        <v>(21.5)</v>
      </c>
      <c r="H482" s="302">
        <f t="shared" ref="H482" si="360">SUM(B482,D482,F482)</f>
        <v>4.5519180702370496</v>
      </c>
      <c r="I482" s="299" t="str">
        <f>CONCATENATE("(",ROUND((H482/$H483)*100,1),")")</f>
        <v>(60.9)</v>
      </c>
      <c r="K482" s="302">
        <f t="shared" ref="K482:K483" si="361">B482-B472</f>
        <v>-0.16846975736820968</v>
      </c>
      <c r="L482" s="302">
        <f t="shared" ref="L482:L483" si="362">D482-D472</f>
        <v>-0.10498772997648476</v>
      </c>
      <c r="M482" s="302">
        <f t="shared" ref="M482:M483" si="363">F482-F472</f>
        <v>-6.2155970041673614E-2</v>
      </c>
      <c r="N482" s="302">
        <f t="shared" ref="N482:N483" si="364">SUM(K482:M482)</f>
        <v>-0.33561345738636805</v>
      </c>
    </row>
    <row r="483" spans="1:14" x14ac:dyDescent="0.2">
      <c r="A483" s="282" t="s">
        <v>363</v>
      </c>
      <c r="B483" s="302">
        <f>SUM(B481:B482)</f>
        <v>3.2478197713406267</v>
      </c>
      <c r="C483" s="299" t="str">
        <f>CONCATENATE("(",ROUND((B483/$H483)*100,1),")")</f>
        <v>(43.5)</v>
      </c>
      <c r="D483" s="302">
        <f>SUM(D481:D482)</f>
        <v>1.6027149459053263</v>
      </c>
      <c r="E483" s="299" t="str">
        <f>CONCATENATE("(",ROUND((D483/$H483)*100,1),")")</f>
        <v>(21.5)</v>
      </c>
      <c r="F483" s="302">
        <f>SUM(F481:F482)</f>
        <v>2.6204652827540449</v>
      </c>
      <c r="G483" s="299" t="str">
        <f>CONCATENATE("(",ROUND((F483/$H483)*100,1),")")</f>
        <v>(35.1)</v>
      </c>
      <c r="H483" s="302">
        <f>SUM(H481:H482)</f>
        <v>7.4709999999999983</v>
      </c>
      <c r="I483" s="299" t="str">
        <f>CONCATENATE("(",ROUND((H483/$H483)*100,1),")")</f>
        <v>(100)</v>
      </c>
      <c r="K483" s="302">
        <f t="shared" si="361"/>
        <v>-7.961750795444722E-2</v>
      </c>
      <c r="L483" s="302">
        <f t="shared" si="362"/>
        <v>-0.11018873654898642</v>
      </c>
      <c r="M483" s="302">
        <f t="shared" si="363"/>
        <v>-1.4193755496566762E-2</v>
      </c>
      <c r="N483" s="302">
        <f t="shared" si="364"/>
        <v>-0.2040000000000004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Cumbria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0.32607096340981356</v>
      </c>
      <c r="C8" s="300">
        <v>0.17738386549302898</v>
      </c>
      <c r="D8" s="300">
        <v>0.8498658089173694</v>
      </c>
      <c r="E8" s="300">
        <f>SUM(B8:D8)</f>
        <v>1.3533206378202118</v>
      </c>
      <c r="F8" s="300"/>
      <c r="G8" s="300">
        <v>0.41478238007734725</v>
      </c>
      <c r="H8" s="300">
        <v>1.656783632005605E-2</v>
      </c>
      <c r="I8" s="300">
        <v>0.46038058448227603</v>
      </c>
      <c r="J8" s="300">
        <f>SUM(G8:I8)</f>
        <v>0.89173080087967938</v>
      </c>
      <c r="K8" s="300"/>
      <c r="L8" s="300">
        <v>0.33523578985319713</v>
      </c>
      <c r="M8" s="300">
        <v>0.11749327595695717</v>
      </c>
      <c r="N8" s="300">
        <v>0.55546261430060972</v>
      </c>
      <c r="O8" s="300">
        <f>SUM(L8:N8)</f>
        <v>1.008191680110764</v>
      </c>
      <c r="P8" s="300"/>
      <c r="Q8" s="300">
        <v>0.34402078499249805</v>
      </c>
      <c r="R8" s="300">
        <v>0.11690026674520095</v>
      </c>
      <c r="S8" s="300">
        <v>0.57825697164010637</v>
      </c>
      <c r="T8" s="300">
        <f>SUM(Q8:S8)</f>
        <v>1.0391780233778054</v>
      </c>
      <c r="U8" s="300"/>
      <c r="V8" s="300">
        <v>0.3485071628566111</v>
      </c>
      <c r="W8" s="300">
        <v>0.11015367243484356</v>
      </c>
      <c r="X8" s="300">
        <v>0.60389621465818843</v>
      </c>
      <c r="Y8" s="300">
        <f>SUM(V8:X8)</f>
        <v>1.0625570499496431</v>
      </c>
    </row>
    <row r="9" spans="1:25" x14ac:dyDescent="0.2">
      <c r="A9" s="260" t="s">
        <v>364</v>
      </c>
      <c r="B9" s="300">
        <v>1.0808590203992565</v>
      </c>
      <c r="C9" s="300">
        <v>9.460472826242166E-3</v>
      </c>
      <c r="D9" s="300">
        <v>1.5513598689542967</v>
      </c>
      <c r="E9" s="300">
        <f t="shared" ref="E9:E10" si="0">SUM(B9:D9)</f>
        <v>2.6416793621797954</v>
      </c>
      <c r="F9" s="300"/>
      <c r="G9" s="300">
        <v>1.0664994813392941</v>
      </c>
      <c r="H9" s="300">
        <v>8.7970812318462228E-3</v>
      </c>
      <c r="I9" s="300">
        <v>2.131972636549178</v>
      </c>
      <c r="J9" s="300">
        <f t="shared" ref="J9:J10" si="1">SUM(G9:I9)</f>
        <v>3.2072691991203186</v>
      </c>
      <c r="K9" s="300"/>
      <c r="L9" s="300">
        <v>1.5263896360243623</v>
      </c>
      <c r="M9" s="300">
        <v>9.0604267528822217E-3</v>
      </c>
      <c r="N9" s="300">
        <v>1.5313582571119915</v>
      </c>
      <c r="O9" s="300">
        <f t="shared" ref="O9:O10" si="2">SUM(L9:N9)</f>
        <v>3.066808319889236</v>
      </c>
      <c r="P9" s="300"/>
      <c r="Q9" s="300">
        <v>1.6191776076781059</v>
      </c>
      <c r="R9" s="300">
        <v>9.2939342503745997E-3</v>
      </c>
      <c r="S9" s="300">
        <v>1.5243504346937142</v>
      </c>
      <c r="T9" s="300">
        <f t="shared" ref="T9:T10" si="3">SUM(Q9:S9)</f>
        <v>3.152821976622195</v>
      </c>
      <c r="U9" s="300"/>
      <c r="V9" s="300">
        <v>1.7800717969758855</v>
      </c>
      <c r="W9" s="300">
        <v>9.5283648500640149E-3</v>
      </c>
      <c r="X9" s="300">
        <v>1.4308427882244084</v>
      </c>
      <c r="Y9" s="300">
        <f t="shared" ref="Y9:Y10" si="4">SUM(V9:X9)</f>
        <v>3.2204429500503577</v>
      </c>
    </row>
    <row r="10" spans="1:25" x14ac:dyDescent="0.2">
      <c r="A10" s="264" t="s">
        <v>363</v>
      </c>
      <c r="B10" s="301">
        <f>SUM(B8:B9)</f>
        <v>1.4069299838090701</v>
      </c>
      <c r="C10" s="301">
        <f t="shared" ref="C10:D10" si="5">SUM(C8:C9)</f>
        <v>0.18684433831927114</v>
      </c>
      <c r="D10" s="301">
        <f t="shared" si="5"/>
        <v>2.4012256778716661</v>
      </c>
      <c r="E10" s="301">
        <f t="shared" si="0"/>
        <v>3.9950000000000072</v>
      </c>
      <c r="F10" s="301"/>
      <c r="G10" s="301">
        <f>SUM(G8:G9)</f>
        <v>1.4812818614166412</v>
      </c>
      <c r="H10" s="301">
        <f t="shared" ref="H10" si="6">SUM(H8:H9)</f>
        <v>2.5364917551902275E-2</v>
      </c>
      <c r="I10" s="301">
        <f t="shared" ref="I10" si="7">SUM(I8:I9)</f>
        <v>2.5923532210314542</v>
      </c>
      <c r="J10" s="301">
        <f t="shared" si="1"/>
        <v>4.0989999999999975</v>
      </c>
      <c r="K10" s="301"/>
      <c r="L10" s="301">
        <f>SUM(L8:L9)</f>
        <v>1.8616254258775595</v>
      </c>
      <c r="M10" s="301">
        <f t="shared" ref="M10" si="8">SUM(M8:M9)</f>
        <v>0.1265537027098394</v>
      </c>
      <c r="N10" s="301">
        <f t="shared" ref="N10" si="9">SUM(N8:N9)</f>
        <v>2.0868208714126011</v>
      </c>
      <c r="O10" s="301">
        <f t="shared" si="2"/>
        <v>4.0750000000000002</v>
      </c>
      <c r="P10" s="301"/>
      <c r="Q10" s="301">
        <f>SUM(Q8:Q9)</f>
        <v>1.963198392670604</v>
      </c>
      <c r="R10" s="301">
        <f t="shared" ref="R10" si="10">SUM(R8:R9)</f>
        <v>0.12619420099557555</v>
      </c>
      <c r="S10" s="301">
        <f t="shared" ref="S10" si="11">SUM(S8:S9)</f>
        <v>2.1026074063338207</v>
      </c>
      <c r="T10" s="301">
        <f t="shared" si="3"/>
        <v>4.1920000000000002</v>
      </c>
      <c r="U10" s="301"/>
      <c r="V10" s="301">
        <f>SUM(V8:V9)</f>
        <v>2.1285789598324967</v>
      </c>
      <c r="W10" s="301">
        <f t="shared" ref="W10" si="12">SUM(W8:W9)</f>
        <v>0.11968203728490757</v>
      </c>
      <c r="X10" s="301">
        <f t="shared" ref="X10" si="13">SUM(X8:X9)</f>
        <v>2.0347390028825969</v>
      </c>
      <c r="Y10" s="301">
        <f t="shared" si="4"/>
        <v>4.2830000000000013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3.8783590962678416E-2</v>
      </c>
      <c r="C17" s="300">
        <v>4.8228299642814757E-3</v>
      </c>
      <c r="D17" s="300">
        <v>2.00951248513838E-4</v>
      </c>
      <c r="E17" s="300">
        <f>SUM(B17:D17)</f>
        <v>4.380737217547373E-2</v>
      </c>
      <c r="F17" s="300"/>
      <c r="G17" s="300">
        <v>8.9287294669186765E-2</v>
      </c>
      <c r="H17" s="300">
        <v>1.4264834059529847E-2</v>
      </c>
      <c r="I17" s="300">
        <v>2.6416359369851747E-4</v>
      </c>
      <c r="J17" s="300">
        <f>SUM(G17:I17)</f>
        <v>0.10381629232241513</v>
      </c>
      <c r="K17" s="300"/>
      <c r="L17" s="300">
        <v>0.10557063403670332</v>
      </c>
      <c r="M17" s="300">
        <v>2.0527623284896847E-2</v>
      </c>
      <c r="N17" s="300">
        <v>0</v>
      </c>
      <c r="O17" s="300">
        <f>SUM(L17:N17)</f>
        <v>0.12609825732160015</v>
      </c>
      <c r="P17" s="300"/>
      <c r="Q17" s="300">
        <v>8.5443303779025745E-2</v>
      </c>
      <c r="R17" s="300">
        <v>1.6924871674843304E-2</v>
      </c>
      <c r="S17" s="300">
        <v>0</v>
      </c>
      <c r="T17" s="300">
        <f>SUM(Q17:S17)</f>
        <v>0.10236817545386905</v>
      </c>
      <c r="U17" s="300"/>
      <c r="V17" s="300">
        <v>6.1436363637091512E-2</v>
      </c>
      <c r="W17" s="300">
        <v>1.2963636363468598E-2</v>
      </c>
      <c r="X17" s="300">
        <v>0</v>
      </c>
      <c r="Y17" s="300">
        <f>SUM(V17:X17)</f>
        <v>7.4400000000560115E-2</v>
      </c>
    </row>
    <row r="18" spans="1:25" x14ac:dyDescent="0.2">
      <c r="A18" s="260" t="s">
        <v>364</v>
      </c>
      <c r="B18" s="300">
        <v>0.29017360285424948</v>
      </c>
      <c r="C18" s="300">
        <v>4.0190249702765314E-3</v>
      </c>
      <c r="D18" s="300">
        <v>0</v>
      </c>
      <c r="E18" s="300">
        <f t="shared" ref="E18:E19" si="14">SUM(B18:D18)</f>
        <v>0.29419262782452599</v>
      </c>
      <c r="F18" s="300"/>
      <c r="G18" s="300">
        <v>0.64376667784184949</v>
      </c>
      <c r="H18" s="300">
        <v>4.0417029835735557E-2</v>
      </c>
      <c r="I18" s="300">
        <v>0</v>
      </c>
      <c r="J18" s="300">
        <f t="shared" ref="J18:J19" si="15">SUM(G18:I18)</f>
        <v>0.68418370767758507</v>
      </c>
      <c r="K18" s="300"/>
      <c r="L18" s="300">
        <v>0.58410418984191836</v>
      </c>
      <c r="M18" s="300">
        <v>8.797552836481053E-3</v>
      </c>
      <c r="N18" s="300">
        <v>0</v>
      </c>
      <c r="O18" s="300">
        <f t="shared" ref="O18:O19" si="16">SUM(L18:N18)</f>
        <v>0.59290174267839946</v>
      </c>
      <c r="P18" s="300"/>
      <c r="Q18" s="300">
        <v>0.47526131591339832</v>
      </c>
      <c r="R18" s="300">
        <v>7.3705086327332785E-3</v>
      </c>
      <c r="S18" s="300">
        <v>0</v>
      </c>
      <c r="T18" s="300">
        <f t="shared" ref="T18:T19" si="17">SUM(Q18:S18)</f>
        <v>0.48263182454613157</v>
      </c>
      <c r="U18" s="300"/>
      <c r="V18" s="300">
        <v>0.35368181818127375</v>
      </c>
      <c r="W18" s="300">
        <v>5.9181818181669168E-3</v>
      </c>
      <c r="X18" s="300">
        <v>0</v>
      </c>
      <c r="Y18" s="300">
        <f t="shared" ref="Y18:Y19" si="18">SUM(V18:X18)</f>
        <v>0.35959999999944064</v>
      </c>
    </row>
    <row r="19" spans="1:25" x14ac:dyDescent="0.2">
      <c r="A19" s="264" t="s">
        <v>363</v>
      </c>
      <c r="B19" s="301">
        <f>SUM(B17:B18)</f>
        <v>0.3289571938169279</v>
      </c>
      <c r="C19" s="301">
        <f t="shared" ref="C19" si="19">SUM(C17:C18)</f>
        <v>8.8418549345580071E-3</v>
      </c>
      <c r="D19" s="301">
        <f t="shared" ref="D19" si="20">SUM(D17:D18)</f>
        <v>2.00951248513838E-4</v>
      </c>
      <c r="E19" s="301">
        <f t="shared" si="14"/>
        <v>0.33799999999999975</v>
      </c>
      <c r="F19" s="301"/>
      <c r="G19" s="301">
        <f>SUM(G17:G18)</f>
        <v>0.73305397251103621</v>
      </c>
      <c r="H19" s="301">
        <f t="shared" ref="H19" si="21">SUM(H17:H18)</f>
        <v>5.4681863895265401E-2</v>
      </c>
      <c r="I19" s="301">
        <f t="shared" ref="I19" si="22">SUM(I17:I18)</f>
        <v>2.6416359369851747E-4</v>
      </c>
      <c r="J19" s="301">
        <f t="shared" si="15"/>
        <v>0.78800000000000014</v>
      </c>
      <c r="K19" s="301"/>
      <c r="L19" s="301">
        <f>SUM(L17:L18)</f>
        <v>0.68967482387862167</v>
      </c>
      <c r="M19" s="301">
        <f t="shared" ref="M19" si="23">SUM(M17:M18)</f>
        <v>2.9325176121377902E-2</v>
      </c>
      <c r="N19" s="301">
        <f t="shared" ref="N19" si="24">SUM(N17:N18)</f>
        <v>0</v>
      </c>
      <c r="O19" s="301">
        <f t="shared" si="16"/>
        <v>0.71899999999999953</v>
      </c>
      <c r="P19" s="301"/>
      <c r="Q19" s="301">
        <f>SUM(Q17:Q18)</f>
        <v>0.56070461969242402</v>
      </c>
      <c r="R19" s="301">
        <f t="shared" ref="R19" si="25">SUM(R17:R18)</f>
        <v>2.4295380307576581E-2</v>
      </c>
      <c r="S19" s="301">
        <f t="shared" ref="S19" si="26">SUM(S17:S18)</f>
        <v>0</v>
      </c>
      <c r="T19" s="301">
        <f t="shared" si="17"/>
        <v>0.58500000000000063</v>
      </c>
      <c r="U19" s="301"/>
      <c r="V19" s="301">
        <f>SUM(V17:V18)</f>
        <v>0.41511818181836524</v>
      </c>
      <c r="W19" s="301">
        <f t="shared" ref="W19" si="27">SUM(W17:W18)</f>
        <v>1.8881818181635514E-2</v>
      </c>
      <c r="X19" s="301">
        <f t="shared" ref="X19" si="28">SUM(X17:X18)</f>
        <v>0</v>
      </c>
      <c r="Y19" s="301">
        <f t="shared" si="18"/>
        <v>0.43400000000000077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1.4934808028485163</v>
      </c>
      <c r="C26" s="300">
        <v>0.56877537156763858</v>
      </c>
      <c r="D26" s="300">
        <v>4.7622923649678489E-2</v>
      </c>
      <c r="E26" s="300">
        <f>SUM(B26:D26)</f>
        <v>2.1098790980658335</v>
      </c>
      <c r="F26" s="300"/>
      <c r="G26" s="300">
        <v>1.4581986816487034</v>
      </c>
      <c r="H26" s="300">
        <v>0.51723880490924123</v>
      </c>
      <c r="I26" s="300">
        <v>0.10079576556798114</v>
      </c>
      <c r="J26" s="300">
        <f>SUM(G26:I26)</f>
        <v>2.0762332521259257</v>
      </c>
      <c r="K26" s="300"/>
      <c r="L26" s="300">
        <v>1.4734229903315834</v>
      </c>
      <c r="M26" s="300">
        <v>0.55453866822439679</v>
      </c>
      <c r="N26" s="300">
        <v>5.8382978722435822E-2</v>
      </c>
      <c r="O26" s="300">
        <f>SUM(L26:N26)</f>
        <v>2.0863446372784162</v>
      </c>
      <c r="P26" s="300"/>
      <c r="Q26" s="300">
        <v>1.4939533121696229</v>
      </c>
      <c r="R26" s="300">
        <v>0.5409484511401762</v>
      </c>
      <c r="S26" s="300">
        <v>5.8623484399752873E-2</v>
      </c>
      <c r="T26" s="300">
        <f>SUM(Q26:S26)</f>
        <v>2.0935252477095521</v>
      </c>
      <c r="U26" s="300"/>
      <c r="V26" s="300">
        <v>1.4534152338393684</v>
      </c>
      <c r="W26" s="300">
        <v>0.4890986662436051</v>
      </c>
      <c r="X26" s="300">
        <v>5.562220793751875E-2</v>
      </c>
      <c r="Y26" s="300">
        <f>SUM(V26:X26)</f>
        <v>1.9981361080204922</v>
      </c>
    </row>
    <row r="27" spans="1:25" x14ac:dyDescent="0.2">
      <c r="A27" s="260" t="s">
        <v>364</v>
      </c>
      <c r="B27" s="300">
        <v>3.6124309339912468</v>
      </c>
      <c r="C27" s="300">
        <v>0.14286877094468589</v>
      </c>
      <c r="D27" s="300">
        <v>6.3821196998234173E-2</v>
      </c>
      <c r="E27" s="300">
        <f t="shared" ref="E27:E28" si="29">SUM(B27:D27)</f>
        <v>3.8191209019341668</v>
      </c>
      <c r="F27" s="300"/>
      <c r="G27" s="300">
        <v>3.2832899620322196</v>
      </c>
      <c r="H27" s="300">
        <v>0.18783305867987771</v>
      </c>
      <c r="I27" s="300">
        <v>1.8643727161983252E-2</v>
      </c>
      <c r="J27" s="300">
        <f t="shared" ref="J27:J28" si="30">SUM(G27:I27)</f>
        <v>3.4897667478740804</v>
      </c>
      <c r="K27" s="300"/>
      <c r="L27" s="300">
        <v>3.1644371505410946</v>
      </c>
      <c r="M27" s="300">
        <v>0.21589746568437684</v>
      </c>
      <c r="N27" s="300">
        <v>2.1320746496102629E-2</v>
      </c>
      <c r="O27" s="300">
        <f t="shared" ref="O27:O28" si="31">SUM(L27:N27)</f>
        <v>3.401655362721574</v>
      </c>
      <c r="P27" s="300"/>
      <c r="Q27" s="300">
        <v>3.0593695475046272</v>
      </c>
      <c r="R27" s="300">
        <v>0.2110047316231507</v>
      </c>
      <c r="S27" s="300">
        <v>2.1100473162673085E-2</v>
      </c>
      <c r="T27" s="300">
        <f t="shared" ref="T27:T28" si="32">SUM(Q27:S27)</f>
        <v>3.2914747522904513</v>
      </c>
      <c r="U27" s="300"/>
      <c r="V27" s="300">
        <v>2.725785633908242</v>
      </c>
      <c r="W27" s="300">
        <v>0.19214944560136854</v>
      </c>
      <c r="X27" s="300">
        <v>1.9928812469896123E-2</v>
      </c>
      <c r="Y27" s="300">
        <f t="shared" ref="Y27:Y28" si="33">SUM(V27:X27)</f>
        <v>2.9378638919795064</v>
      </c>
    </row>
    <row r="28" spans="1:25" x14ac:dyDescent="0.2">
      <c r="A28" s="264" t="s">
        <v>363</v>
      </c>
      <c r="B28" s="301">
        <f>SUM(B26:B27)</f>
        <v>5.1059117368397633</v>
      </c>
      <c r="C28" s="301">
        <f t="shared" ref="C28" si="34">SUM(C26:C27)</f>
        <v>0.71164414251232444</v>
      </c>
      <c r="D28" s="301">
        <f t="shared" ref="D28" si="35">SUM(D26:D27)</f>
        <v>0.11144412064791266</v>
      </c>
      <c r="E28" s="301">
        <f t="shared" si="29"/>
        <v>5.9290000000000003</v>
      </c>
      <c r="F28" s="301"/>
      <c r="G28" s="301">
        <f>SUM(G26:G27)</f>
        <v>4.7414886436809232</v>
      </c>
      <c r="H28" s="301">
        <f t="shared" ref="H28" si="36">SUM(H26:H27)</f>
        <v>0.70507186358911889</v>
      </c>
      <c r="I28" s="301">
        <f t="shared" ref="I28" si="37">SUM(I26:I27)</f>
        <v>0.1194394927299644</v>
      </c>
      <c r="J28" s="301">
        <f t="shared" si="30"/>
        <v>5.5660000000000061</v>
      </c>
      <c r="K28" s="301"/>
      <c r="L28" s="301">
        <f>SUM(L26:L27)</f>
        <v>4.6378601408726778</v>
      </c>
      <c r="M28" s="301">
        <f t="shared" ref="M28" si="38">SUM(M26:M27)</f>
        <v>0.77043613390877363</v>
      </c>
      <c r="N28" s="301">
        <f t="shared" ref="N28" si="39">SUM(N26:N27)</f>
        <v>7.9703725218538454E-2</v>
      </c>
      <c r="O28" s="301">
        <f t="shared" si="31"/>
        <v>5.4879999999999907</v>
      </c>
      <c r="P28" s="301"/>
      <c r="Q28" s="301">
        <f>SUM(Q26:Q27)</f>
        <v>4.5533228596742497</v>
      </c>
      <c r="R28" s="301">
        <f t="shared" ref="R28" si="40">SUM(R26:R27)</f>
        <v>0.7519531827633269</v>
      </c>
      <c r="S28" s="301">
        <f t="shared" ref="S28" si="41">SUM(S26:S27)</f>
        <v>7.9723957562425951E-2</v>
      </c>
      <c r="T28" s="301">
        <f t="shared" si="32"/>
        <v>5.3850000000000025</v>
      </c>
      <c r="U28" s="301"/>
      <c r="V28" s="301">
        <f>SUM(V26:V27)</f>
        <v>4.1792008677476105</v>
      </c>
      <c r="W28" s="301">
        <f t="shared" ref="W28" si="42">SUM(W26:W27)</f>
        <v>0.68124811184497358</v>
      </c>
      <c r="X28" s="301">
        <f t="shared" ref="X28" si="43">SUM(X26:X27)</f>
        <v>7.5551020407414876E-2</v>
      </c>
      <c r="Y28" s="301">
        <f t="shared" si="33"/>
        <v>4.9359999999999991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0.46639262269385751</v>
      </c>
      <c r="C35" s="300">
        <v>0.13011316036532211</v>
      </c>
      <c r="D35" s="300">
        <v>1.0535167239899003E-2</v>
      </c>
      <c r="E35" s="300">
        <f>SUM(B35:D35)</f>
        <v>0.60704095029907856</v>
      </c>
      <c r="F35" s="300"/>
      <c r="G35" s="300">
        <v>0.33807479920908068</v>
      </c>
      <c r="H35" s="300">
        <v>7.6476291194966753E-2</v>
      </c>
      <c r="I35" s="300">
        <v>4.854808929091451E-2</v>
      </c>
      <c r="J35" s="300">
        <f>SUM(G35:I35)</f>
        <v>0.46309917969496195</v>
      </c>
      <c r="K35" s="300"/>
      <c r="L35" s="300">
        <v>0.39162681339010741</v>
      </c>
      <c r="M35" s="300">
        <v>7.9119156851983091E-2</v>
      </c>
      <c r="N35" s="300">
        <v>2.7392405455564775E-2</v>
      </c>
      <c r="O35" s="300">
        <f>SUM(L35:N35)</f>
        <v>0.49813837569765529</v>
      </c>
      <c r="P35" s="300"/>
      <c r="Q35" s="300">
        <v>0.4319830455101874</v>
      </c>
      <c r="R35" s="300">
        <v>8.7889452131544851E-2</v>
      </c>
      <c r="S35" s="300">
        <v>3.1605235272288042E-2</v>
      </c>
      <c r="T35" s="300">
        <f>SUM(Q35:S35)</f>
        <v>0.55147773291402036</v>
      </c>
      <c r="U35" s="300"/>
      <c r="V35" s="300">
        <v>0.41821154016606199</v>
      </c>
      <c r="W35" s="300">
        <v>8.7629230363137536E-2</v>
      </c>
      <c r="X35" s="300">
        <v>3.3916526758923198E-2</v>
      </c>
      <c r="Y35" s="300">
        <f>SUM(V35:X35)</f>
        <v>0.53975729728812272</v>
      </c>
    </row>
    <row r="36" spans="1:25" x14ac:dyDescent="0.2">
      <c r="A36" s="260" t="s">
        <v>364</v>
      </c>
      <c r="B36" s="300">
        <v>2.2027727414787881</v>
      </c>
      <c r="C36" s="300">
        <v>6.7440450140970276E-2</v>
      </c>
      <c r="D36" s="300">
        <v>7.4745858081166849E-2</v>
      </c>
      <c r="E36" s="300">
        <f t="shared" ref="E36:E37" si="44">SUM(B36:D36)</f>
        <v>2.3449590497009254</v>
      </c>
      <c r="F36" s="300"/>
      <c r="G36" s="300">
        <v>1.6520053448415144</v>
      </c>
      <c r="H36" s="300">
        <v>3.7911881556081252E-2</v>
      </c>
      <c r="I36" s="300">
        <v>0.12998359390744124</v>
      </c>
      <c r="J36" s="300">
        <f t="shared" ref="J36:J37" si="45">SUM(G36:I36)</f>
        <v>1.8199008203050369</v>
      </c>
      <c r="K36" s="300"/>
      <c r="L36" s="300">
        <v>1.5107464662112342</v>
      </c>
      <c r="M36" s="300">
        <v>5.7452479851638448E-2</v>
      </c>
      <c r="N36" s="300">
        <v>3.2662678239473851E-2</v>
      </c>
      <c r="O36" s="300">
        <f t="shared" ref="O36:O37" si="46">SUM(L36:N36)</f>
        <v>1.6008616243023466</v>
      </c>
      <c r="P36" s="300"/>
      <c r="Q36" s="300">
        <v>1.6934354039536459</v>
      </c>
      <c r="R36" s="300">
        <v>6.6102013345770871E-2</v>
      </c>
      <c r="S36" s="300">
        <v>3.6984849786563273E-2</v>
      </c>
      <c r="T36" s="300">
        <f t="shared" ref="T36:T37" si="47">SUM(Q36:S36)</f>
        <v>1.79652226708598</v>
      </c>
      <c r="U36" s="300"/>
      <c r="V36" s="300">
        <v>1.7018482518863156</v>
      </c>
      <c r="W36" s="300">
        <v>6.9840358162818653E-2</v>
      </c>
      <c r="X36" s="300">
        <v>3.8554092662742873E-2</v>
      </c>
      <c r="Y36" s="300">
        <f t="shared" ref="Y36:Y37" si="48">SUM(V36:X36)</f>
        <v>1.810242702711877</v>
      </c>
    </row>
    <row r="37" spans="1:25" x14ac:dyDescent="0.2">
      <c r="A37" s="264" t="s">
        <v>363</v>
      </c>
      <c r="B37" s="301">
        <f>SUM(B35:B36)</f>
        <v>2.6691653641726454</v>
      </c>
      <c r="C37" s="301">
        <f t="shared" ref="C37" si="49">SUM(C35:C36)</f>
        <v>0.19755361050629239</v>
      </c>
      <c r="D37" s="301">
        <f t="shared" ref="D37" si="50">SUM(D35:D36)</f>
        <v>8.5281025321065851E-2</v>
      </c>
      <c r="E37" s="301">
        <f t="shared" si="44"/>
        <v>2.9520000000000035</v>
      </c>
      <c r="F37" s="301"/>
      <c r="G37" s="301">
        <f>SUM(G35:G36)</f>
        <v>1.9900801440505951</v>
      </c>
      <c r="H37" s="301">
        <f t="shared" ref="H37" si="51">SUM(H35:H36)</f>
        <v>0.11438817275104801</v>
      </c>
      <c r="I37" s="301">
        <f t="shared" ref="I37" si="52">SUM(I35:I36)</f>
        <v>0.17853168319835575</v>
      </c>
      <c r="J37" s="301">
        <f t="shared" si="45"/>
        <v>2.2829999999999986</v>
      </c>
      <c r="K37" s="301"/>
      <c r="L37" s="301">
        <f>SUM(L35:L36)</f>
        <v>1.9023732796013415</v>
      </c>
      <c r="M37" s="301">
        <f t="shared" ref="M37" si="53">SUM(M35:M36)</f>
        <v>0.13657163670362155</v>
      </c>
      <c r="N37" s="301">
        <f t="shared" ref="N37" si="54">SUM(N35:N36)</f>
        <v>6.0055083695038626E-2</v>
      </c>
      <c r="O37" s="301">
        <f t="shared" si="46"/>
        <v>2.0990000000000015</v>
      </c>
      <c r="P37" s="301"/>
      <c r="Q37" s="301">
        <f>SUM(Q35:Q36)</f>
        <v>2.1254184494638331</v>
      </c>
      <c r="R37" s="301">
        <f t="shared" ref="R37" si="55">SUM(R35:R36)</f>
        <v>0.15399146547731574</v>
      </c>
      <c r="S37" s="301">
        <f t="shared" ref="S37" si="56">SUM(S35:S36)</f>
        <v>6.8590085058851308E-2</v>
      </c>
      <c r="T37" s="301">
        <f t="shared" si="47"/>
        <v>2.3480000000000003</v>
      </c>
      <c r="U37" s="301"/>
      <c r="V37" s="301">
        <f>SUM(V35:V36)</f>
        <v>2.1200597920523778</v>
      </c>
      <c r="W37" s="301">
        <f t="shared" ref="W37" si="57">SUM(W35:W36)</f>
        <v>0.15746958852595619</v>
      </c>
      <c r="X37" s="301">
        <f t="shared" ref="X37" si="58">SUM(X35:X36)</f>
        <v>7.2470619421666077E-2</v>
      </c>
      <c r="Y37" s="301">
        <f t="shared" si="48"/>
        <v>2.35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4.4772699720597959</v>
      </c>
      <c r="C44" s="300">
        <v>1.7980417885765387</v>
      </c>
      <c r="D44" s="300">
        <v>0.46126500346736804</v>
      </c>
      <c r="E44" s="300">
        <f>SUM(B44:D44)</f>
        <v>6.7365767641037024</v>
      </c>
      <c r="F44" s="300"/>
      <c r="G44" s="300">
        <v>4.8664871540715646</v>
      </c>
      <c r="H44" s="300">
        <v>1.1958776538284137</v>
      </c>
      <c r="I44" s="300">
        <v>1.0399458971752387</v>
      </c>
      <c r="J44" s="300">
        <f>SUM(G44:I44)</f>
        <v>7.102310705075217</v>
      </c>
      <c r="K44" s="300"/>
      <c r="L44" s="300">
        <v>5.0270355080374323</v>
      </c>
      <c r="M44" s="300">
        <v>1.2084182156214376</v>
      </c>
      <c r="N44" s="300">
        <v>0.68719117880050784</v>
      </c>
      <c r="O44" s="300">
        <f>SUM(L44:N44)</f>
        <v>6.9226449024593775</v>
      </c>
      <c r="P44" s="300"/>
      <c r="Q44" s="300">
        <v>4.7175544328013626</v>
      </c>
      <c r="R44" s="300">
        <v>1.1272546927427234</v>
      </c>
      <c r="S44" s="300">
        <v>0.60352673926203237</v>
      </c>
      <c r="T44" s="300">
        <f>SUM(Q44:S44)</f>
        <v>6.4483358648061184</v>
      </c>
      <c r="U44" s="300"/>
      <c r="V44" s="300">
        <v>4.4177764960567503</v>
      </c>
      <c r="W44" s="300">
        <v>1.0565834913900887</v>
      </c>
      <c r="X44" s="300">
        <v>0.5273313316543905</v>
      </c>
      <c r="Y44" s="300">
        <f>SUM(V44:X44)</f>
        <v>6.0016913191012291</v>
      </c>
    </row>
    <row r="45" spans="1:25" x14ac:dyDescent="0.2">
      <c r="A45" s="260" t="s">
        <v>364</v>
      </c>
      <c r="B45" s="300">
        <v>22.593067919995491</v>
      </c>
      <c r="C45" s="300">
        <v>0.74148281752446399</v>
      </c>
      <c r="D45" s="300">
        <v>2.1248724983763219</v>
      </c>
      <c r="E45" s="300">
        <f t="shared" ref="E45:E46" si="59">SUM(B45:D45)</f>
        <v>25.459423235896278</v>
      </c>
      <c r="F45" s="300"/>
      <c r="G45" s="300">
        <v>24.277786166103144</v>
      </c>
      <c r="H45" s="300">
        <v>0.68505751185840646</v>
      </c>
      <c r="I45" s="300">
        <v>1.8388456169631873</v>
      </c>
      <c r="J45" s="300">
        <f t="shared" ref="J45:J46" si="60">SUM(G45:I45)</f>
        <v>26.801689294924739</v>
      </c>
      <c r="K45" s="300"/>
      <c r="L45" s="300">
        <v>21.924964341968426</v>
      </c>
      <c r="M45" s="300">
        <v>1.0718189770892013</v>
      </c>
      <c r="N45" s="300">
        <v>1.5505717784829747</v>
      </c>
      <c r="O45" s="300">
        <f t="shared" ref="O45:O46" si="61">SUM(L45:N45)</f>
        <v>24.547355097540603</v>
      </c>
      <c r="P45" s="300"/>
      <c r="Q45" s="300">
        <v>20.252880188069746</v>
      </c>
      <c r="R45" s="300">
        <v>1.0102681232326183</v>
      </c>
      <c r="S45" s="300">
        <v>1.4485158238915075</v>
      </c>
      <c r="T45" s="300">
        <f t="shared" ref="T45:T46" si="62">SUM(Q45:S45)</f>
        <v>22.711664135193871</v>
      </c>
      <c r="U45" s="300"/>
      <c r="V45" s="300">
        <v>18.391288453361483</v>
      </c>
      <c r="W45" s="300">
        <v>0.94133380742090511</v>
      </c>
      <c r="X45" s="300">
        <v>1.406686420116384</v>
      </c>
      <c r="Y45" s="300">
        <f t="shared" ref="Y45:Y46" si="63">SUM(V45:X45)</f>
        <v>20.73930868089877</v>
      </c>
    </row>
    <row r="46" spans="1:25" x14ac:dyDescent="0.2">
      <c r="A46" s="264" t="s">
        <v>363</v>
      </c>
      <c r="B46" s="301">
        <f>SUM(B44:B45)</f>
        <v>27.070337892055285</v>
      </c>
      <c r="C46" s="301">
        <f t="shared" ref="C46" si="64">SUM(C44:C45)</f>
        <v>2.5395246061010028</v>
      </c>
      <c r="D46" s="301">
        <f t="shared" ref="D46" si="65">SUM(D44:D45)</f>
        <v>2.5861375018436901</v>
      </c>
      <c r="E46" s="301">
        <f t="shared" si="59"/>
        <v>32.195999999999977</v>
      </c>
      <c r="F46" s="301"/>
      <c r="G46" s="301">
        <f>SUM(G44:G45)</f>
        <v>29.144273320174708</v>
      </c>
      <c r="H46" s="301">
        <f t="shared" ref="H46" si="66">SUM(H44:H45)</f>
        <v>1.8809351656868203</v>
      </c>
      <c r="I46" s="301">
        <f t="shared" ref="I46" si="67">SUM(I44:I45)</f>
        <v>2.8787915141384257</v>
      </c>
      <c r="J46" s="301">
        <f t="shared" si="60"/>
        <v>33.903999999999954</v>
      </c>
      <c r="K46" s="301"/>
      <c r="L46" s="301">
        <f>SUM(L44:L45)</f>
        <v>26.951999850005858</v>
      </c>
      <c r="M46" s="301">
        <f t="shared" ref="M46" si="68">SUM(M44:M45)</f>
        <v>2.2802371927106391</v>
      </c>
      <c r="N46" s="301">
        <f t="shared" ref="N46" si="69">SUM(N44:N45)</f>
        <v>2.2377629572834827</v>
      </c>
      <c r="O46" s="301">
        <f t="shared" si="61"/>
        <v>31.469999999999981</v>
      </c>
      <c r="P46" s="301"/>
      <c r="Q46" s="301">
        <f>SUM(Q44:Q45)</f>
        <v>24.97043462087111</v>
      </c>
      <c r="R46" s="301">
        <f t="shared" ref="R46" si="70">SUM(R44:R45)</f>
        <v>2.1375228159753417</v>
      </c>
      <c r="S46" s="301">
        <f t="shared" ref="S46" si="71">SUM(S44:S45)</f>
        <v>2.0520425631535399</v>
      </c>
      <c r="T46" s="301">
        <f t="shared" si="62"/>
        <v>29.159999999999989</v>
      </c>
      <c r="U46" s="301"/>
      <c r="V46" s="301">
        <f>SUM(V44:V45)</f>
        <v>22.809064949418232</v>
      </c>
      <c r="W46" s="301">
        <f t="shared" ref="W46" si="72">SUM(W44:W45)</f>
        <v>1.9979172988109939</v>
      </c>
      <c r="X46" s="301">
        <f t="shared" ref="X46" si="73">SUM(X44:X45)</f>
        <v>1.9340177517707744</v>
      </c>
      <c r="Y46" s="301">
        <f t="shared" si="63"/>
        <v>26.741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0.13157336996953897</v>
      </c>
      <c r="C53" s="300">
        <v>3.6054581910968483E-2</v>
      </c>
      <c r="D53" s="300">
        <v>4.7007277588687699E-5</v>
      </c>
      <c r="E53" s="300">
        <f>SUM(B53:D53)</f>
        <v>0.16767495915809613</v>
      </c>
      <c r="F53" s="300"/>
      <c r="G53" s="300">
        <v>0.16613838288566099</v>
      </c>
      <c r="H53" s="300">
        <v>3.4878741252593534E-2</v>
      </c>
      <c r="I53" s="300">
        <v>3.4397180722208197E-5</v>
      </c>
      <c r="J53" s="300">
        <f>SUM(G53:I53)</f>
        <v>0.20105152131897672</v>
      </c>
      <c r="K53" s="300"/>
      <c r="L53" s="300">
        <v>0.128357204887148</v>
      </c>
      <c r="M53" s="300">
        <v>4.1179181382546164E-2</v>
      </c>
      <c r="N53" s="300">
        <v>0</v>
      </c>
      <c r="O53" s="300">
        <f>SUM(L53:N53)</f>
        <v>0.16953638626969417</v>
      </c>
      <c r="P53" s="300"/>
      <c r="Q53" s="300">
        <v>0.12659187729410579</v>
      </c>
      <c r="R53" s="300">
        <v>4.0222443024288991E-2</v>
      </c>
      <c r="S53" s="300">
        <v>0</v>
      </c>
      <c r="T53" s="300">
        <f>SUM(Q53:S53)</f>
        <v>0.16681432031839477</v>
      </c>
      <c r="U53" s="300"/>
      <c r="V53" s="300">
        <v>0.1277004285193398</v>
      </c>
      <c r="W53" s="300">
        <v>3.9787105571577761E-2</v>
      </c>
      <c r="X53" s="300">
        <v>0</v>
      </c>
      <c r="Y53" s="300">
        <f>SUM(V53:X53)</f>
        <v>0.16748753409091754</v>
      </c>
    </row>
    <row r="54" spans="1:25" x14ac:dyDescent="0.2">
      <c r="A54" s="260" t="s">
        <v>364</v>
      </c>
      <c r="B54" s="300">
        <v>0.40524974008438258</v>
      </c>
      <c r="C54" s="300">
        <v>1.0999702955719786E-2</v>
      </c>
      <c r="D54" s="300">
        <v>4.9075597801800527E-2</v>
      </c>
      <c r="E54" s="300">
        <f t="shared" ref="E54:E55" si="74">SUM(B54:D54)</f>
        <v>0.4653250408419029</v>
      </c>
      <c r="F54" s="300"/>
      <c r="G54" s="300">
        <v>0.4545243460556716</v>
      </c>
      <c r="H54" s="300">
        <v>9.768799325061462E-3</v>
      </c>
      <c r="I54" s="300">
        <v>2.7655333300291188E-2</v>
      </c>
      <c r="J54" s="300">
        <f t="shared" ref="J54:J55" si="75">SUM(G54:I54)</f>
        <v>0.49194847868102426</v>
      </c>
      <c r="K54" s="300"/>
      <c r="L54" s="300">
        <v>0.48697852138958136</v>
      </c>
      <c r="M54" s="300">
        <v>9.4850923407245255E-3</v>
      </c>
      <c r="N54" s="300">
        <v>0</v>
      </c>
      <c r="O54" s="300">
        <f t="shared" ref="O54:O55" si="76">SUM(L54:N54)</f>
        <v>0.4964636137303059</v>
      </c>
      <c r="P54" s="300"/>
      <c r="Q54" s="300">
        <v>0.47275476618713724</v>
      </c>
      <c r="R54" s="300">
        <v>9.4309134944675441E-3</v>
      </c>
      <c r="S54" s="300">
        <v>0</v>
      </c>
      <c r="T54" s="300">
        <f t="shared" ref="T54:T55" si="77">SUM(Q54:S54)</f>
        <v>0.48218567968160481</v>
      </c>
      <c r="U54" s="300"/>
      <c r="V54" s="300">
        <v>0.46192871055254237</v>
      </c>
      <c r="W54" s="300">
        <v>9.5837553565405586E-3</v>
      </c>
      <c r="X54" s="300">
        <v>0</v>
      </c>
      <c r="Y54" s="300">
        <f t="shared" ref="Y54:Y55" si="78">SUM(V54:X54)</f>
        <v>0.47151246590908291</v>
      </c>
    </row>
    <row r="55" spans="1:25" x14ac:dyDescent="0.2">
      <c r="A55" s="264" t="s">
        <v>363</v>
      </c>
      <c r="B55" s="301">
        <f>SUM(B53:B54)</f>
        <v>0.53682311005392158</v>
      </c>
      <c r="C55" s="301">
        <f t="shared" ref="C55" si="79">SUM(C53:C54)</f>
        <v>4.7054284866688272E-2</v>
      </c>
      <c r="D55" s="301">
        <f t="shared" ref="D55" si="80">SUM(D53:D54)</f>
        <v>4.9122605079389217E-2</v>
      </c>
      <c r="E55" s="301">
        <f t="shared" si="74"/>
        <v>0.63299999999999912</v>
      </c>
      <c r="F55" s="301"/>
      <c r="G55" s="301">
        <f>SUM(G53:G54)</f>
        <v>0.62066272894133256</v>
      </c>
      <c r="H55" s="301">
        <f t="shared" ref="H55" si="81">SUM(H53:H54)</f>
        <v>4.4647540577654993E-2</v>
      </c>
      <c r="I55" s="301">
        <f t="shared" ref="I55" si="82">SUM(I53:I54)</f>
        <v>2.7689730481013395E-2</v>
      </c>
      <c r="J55" s="301">
        <f t="shared" si="75"/>
        <v>0.69300000000000095</v>
      </c>
      <c r="K55" s="301"/>
      <c r="L55" s="301">
        <f>SUM(L53:L54)</f>
        <v>0.61533572627672939</v>
      </c>
      <c r="M55" s="301">
        <f t="shared" ref="M55" si="83">SUM(M53:M54)</f>
        <v>5.0664273723270689E-2</v>
      </c>
      <c r="N55" s="301">
        <f t="shared" ref="N55" si="84">SUM(N53:N54)</f>
        <v>0</v>
      </c>
      <c r="O55" s="301">
        <f t="shared" si="76"/>
        <v>0.66600000000000004</v>
      </c>
      <c r="P55" s="301"/>
      <c r="Q55" s="301">
        <f>SUM(Q53:Q54)</f>
        <v>0.599346643481243</v>
      </c>
      <c r="R55" s="301">
        <f t="shared" ref="R55" si="85">SUM(R53:R54)</f>
        <v>4.9653356518756533E-2</v>
      </c>
      <c r="S55" s="301">
        <f t="shared" ref="S55" si="86">SUM(S53:S54)</f>
        <v>0</v>
      </c>
      <c r="T55" s="301">
        <f t="shared" si="77"/>
        <v>0.64899999999999958</v>
      </c>
      <c r="U55" s="301"/>
      <c r="V55" s="301">
        <f>SUM(V53:V54)</f>
        <v>0.58962913907188219</v>
      </c>
      <c r="W55" s="301">
        <f t="shared" ref="W55" si="87">SUM(W53:W54)</f>
        <v>4.9370860928118321E-2</v>
      </c>
      <c r="X55" s="301">
        <f t="shared" ref="X55" si="88">SUM(X53:X54)</f>
        <v>0</v>
      </c>
      <c r="Y55" s="301">
        <f t="shared" si="78"/>
        <v>0.63900000000000046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0.22583094400577908</v>
      </c>
      <c r="C62" s="300">
        <v>0.11524763321659313</v>
      </c>
      <c r="D62" s="300">
        <v>0</v>
      </c>
      <c r="E62" s="300">
        <f>SUM(B62:D62)</f>
        <v>0.34107857722237223</v>
      </c>
      <c r="F62" s="300"/>
      <c r="G62" s="300">
        <v>0.26106121090837742</v>
      </c>
      <c r="H62" s="300">
        <v>0.11651197604843619</v>
      </c>
      <c r="I62" s="300">
        <v>0</v>
      </c>
      <c r="J62" s="300">
        <f>SUM(G62:I62)</f>
        <v>0.37757318695681363</v>
      </c>
      <c r="K62" s="300"/>
      <c r="L62" s="300">
        <v>0.25976568449332854</v>
      </c>
      <c r="M62" s="300">
        <v>8.9442611061006885E-2</v>
      </c>
      <c r="N62" s="300">
        <v>5.6609247505797697E-3</v>
      </c>
      <c r="O62" s="300">
        <f>SUM(L62:N62)</f>
        <v>0.35486922030491519</v>
      </c>
      <c r="P62" s="300"/>
      <c r="Q62" s="300">
        <v>0.27275232377140773</v>
      </c>
      <c r="R62" s="300">
        <v>9.1572870803263873E-2</v>
      </c>
      <c r="S62" s="300">
        <v>5.6179675338579012E-3</v>
      </c>
      <c r="T62" s="300">
        <f>SUM(Q62:S62)</f>
        <v>0.36994316210852951</v>
      </c>
      <c r="U62" s="300"/>
      <c r="V62" s="300">
        <v>0.29423479170638994</v>
      </c>
      <c r="W62" s="300">
        <v>9.3657835107169615E-2</v>
      </c>
      <c r="X62" s="300">
        <v>5.5255359943777206E-3</v>
      </c>
      <c r="Y62" s="300">
        <f>SUM(V62:X62)</f>
        <v>0.39341816280793729</v>
      </c>
    </row>
    <row r="63" spans="1:25" x14ac:dyDescent="0.2">
      <c r="A63" s="260" t="s">
        <v>364</v>
      </c>
      <c r="B63" s="300">
        <v>0.93558533946653633</v>
      </c>
      <c r="C63" s="300">
        <v>0.11220286719068499</v>
      </c>
      <c r="D63" s="300">
        <v>4.8133216120405532E-2</v>
      </c>
      <c r="E63" s="300">
        <f t="shared" ref="E63:E64" si="89">SUM(B63:D63)</f>
        <v>1.0959214227776268</v>
      </c>
      <c r="F63" s="300"/>
      <c r="G63" s="300">
        <v>1.2400049900219023</v>
      </c>
      <c r="H63" s="300">
        <v>6.2368596141524624E-2</v>
      </c>
      <c r="I63" s="300">
        <v>4.0053226879760345E-2</v>
      </c>
      <c r="J63" s="300">
        <f t="shared" ref="J63:J64" si="90">SUM(G63:I63)</f>
        <v>1.3424268130431873</v>
      </c>
      <c r="K63" s="300"/>
      <c r="L63" s="300">
        <v>1.1303451495961445</v>
      </c>
      <c r="M63" s="300">
        <v>2.5120353581201703E-2</v>
      </c>
      <c r="N63" s="300">
        <v>5.0665276517738687E-2</v>
      </c>
      <c r="O63" s="300">
        <f t="shared" ref="O63:O64" si="91">SUM(L63:N63)</f>
        <v>1.2061307796950849</v>
      </c>
      <c r="P63" s="300"/>
      <c r="Q63" s="300">
        <v>1.1344783188806253</v>
      </c>
      <c r="R63" s="300">
        <v>2.542130309126342E-2</v>
      </c>
      <c r="S63" s="300">
        <v>4.9157215919577488E-2</v>
      </c>
      <c r="T63" s="300">
        <f t="shared" ref="T63:T64" si="92">SUM(Q63:S63)</f>
        <v>1.2090568378914661</v>
      </c>
      <c r="U63" s="300"/>
      <c r="V63" s="300">
        <v>1.1207859072651734</v>
      </c>
      <c r="W63" s="300">
        <v>2.5624673174368697E-2</v>
      </c>
      <c r="X63" s="300">
        <v>4.5171256752519907E-2</v>
      </c>
      <c r="Y63" s="300">
        <f t="shared" ref="Y63:Y64" si="93">SUM(V63:X63)</f>
        <v>1.1915818371920621</v>
      </c>
    </row>
    <row r="64" spans="1:25" x14ac:dyDescent="0.2">
      <c r="A64" s="264" t="s">
        <v>363</v>
      </c>
      <c r="B64" s="301">
        <f>SUM(B62:B63)</f>
        <v>1.1614162834723154</v>
      </c>
      <c r="C64" s="301">
        <f t="shared" ref="C64" si="94">SUM(C62:C63)</f>
        <v>0.22745050040727813</v>
      </c>
      <c r="D64" s="301">
        <f t="shared" ref="D64" si="95">SUM(D62:D63)</f>
        <v>4.8133216120405532E-2</v>
      </c>
      <c r="E64" s="301">
        <f t="shared" si="89"/>
        <v>1.4369999999999992</v>
      </c>
      <c r="F64" s="301"/>
      <c r="G64" s="301">
        <f>SUM(G62:G63)</f>
        <v>1.5010662009302798</v>
      </c>
      <c r="H64" s="301">
        <f t="shared" ref="H64" si="96">SUM(H62:H63)</f>
        <v>0.17888057218996081</v>
      </c>
      <c r="I64" s="301">
        <f t="shared" ref="I64" si="97">SUM(I62:I63)</f>
        <v>4.0053226879760345E-2</v>
      </c>
      <c r="J64" s="301">
        <f t="shared" si="90"/>
        <v>1.7200000000000011</v>
      </c>
      <c r="K64" s="301"/>
      <c r="L64" s="301">
        <f>SUM(L62:L63)</f>
        <v>1.390110834089473</v>
      </c>
      <c r="M64" s="301">
        <f t="shared" ref="M64" si="98">SUM(M62:M63)</f>
        <v>0.11456296464220858</v>
      </c>
      <c r="N64" s="301">
        <f t="shared" ref="N64" si="99">SUM(N62:N63)</f>
        <v>5.6326201268318457E-2</v>
      </c>
      <c r="O64" s="301">
        <f t="shared" si="91"/>
        <v>1.5610000000000002</v>
      </c>
      <c r="P64" s="301"/>
      <c r="Q64" s="301">
        <f>SUM(Q62:Q63)</f>
        <v>1.4072306426520331</v>
      </c>
      <c r="R64" s="301">
        <f t="shared" ref="R64" si="100">SUM(R62:R63)</f>
        <v>0.11699417389452729</v>
      </c>
      <c r="S64" s="301">
        <f t="shared" ref="S64" si="101">SUM(S62:S63)</f>
        <v>5.4775183453435392E-2</v>
      </c>
      <c r="T64" s="301">
        <f t="shared" si="92"/>
        <v>1.5789999999999957</v>
      </c>
      <c r="U64" s="301"/>
      <c r="V64" s="301">
        <f>SUM(V62:V63)</f>
        <v>1.4150206989715632</v>
      </c>
      <c r="W64" s="301">
        <f t="shared" ref="W64" si="102">SUM(W62:W63)</f>
        <v>0.11928250828153832</v>
      </c>
      <c r="X64" s="301">
        <f t="shared" ref="X64" si="103">SUM(X62:X63)</f>
        <v>5.0696792746897631E-2</v>
      </c>
      <c r="Y64" s="301">
        <f t="shared" si="93"/>
        <v>1.5849999999999991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1.3049352610644975</v>
      </c>
      <c r="C71" s="300">
        <v>0.85718454443990033</v>
      </c>
      <c r="D71" s="300">
        <v>0.14836365866749229</v>
      </c>
      <c r="E71" s="300">
        <f>SUM(B71:D71)</f>
        <v>2.3104834641718903</v>
      </c>
      <c r="F71" s="300"/>
      <c r="G71" s="300">
        <v>1.5505004792377461</v>
      </c>
      <c r="H71" s="300">
        <v>0.85088342551300944</v>
      </c>
      <c r="I71" s="300">
        <v>0.39426067132907683</v>
      </c>
      <c r="J71" s="300">
        <f>SUM(G71:I71)</f>
        <v>2.7956445760798325</v>
      </c>
      <c r="K71" s="300"/>
      <c r="L71" s="300">
        <v>1.5419825476725826</v>
      </c>
      <c r="M71" s="300">
        <v>0.94467259988871999</v>
      </c>
      <c r="N71" s="300">
        <v>0.1638276345608386</v>
      </c>
      <c r="O71" s="300">
        <f>SUM(L71:N71)</f>
        <v>2.6504827821221411</v>
      </c>
      <c r="P71" s="300"/>
      <c r="Q71" s="300">
        <v>1.5349121094767642</v>
      </c>
      <c r="R71" s="300">
        <v>0.94659667445235596</v>
      </c>
      <c r="S71" s="300">
        <v>0.16384473622932605</v>
      </c>
      <c r="T71" s="300">
        <f>SUM(Q71:S71)</f>
        <v>2.6453535201584462</v>
      </c>
      <c r="U71" s="300"/>
      <c r="V71" s="300">
        <v>1.5821301380587938</v>
      </c>
      <c r="W71" s="300">
        <v>0.98644147127159587</v>
      </c>
      <c r="X71" s="300">
        <v>0.17357135290185027</v>
      </c>
      <c r="Y71" s="300">
        <f>SUM(V71:X71)</f>
        <v>2.74214296223224</v>
      </c>
    </row>
    <row r="72" spans="1:25" x14ac:dyDescent="0.2">
      <c r="A72" s="260" t="s">
        <v>364</v>
      </c>
      <c r="B72" s="300">
        <v>9.263544249601237</v>
      </c>
      <c r="C72" s="300">
        <v>0.41026499673607214</v>
      </c>
      <c r="D72" s="300">
        <v>5.2967072894907794</v>
      </c>
      <c r="E72" s="300">
        <f t="shared" ref="E72:E73" si="104">SUM(B72:D72)</f>
        <v>14.970516535828089</v>
      </c>
      <c r="F72" s="300"/>
      <c r="G72" s="300">
        <v>9.6260271702541722</v>
      </c>
      <c r="H72" s="300">
        <v>0.40926629540247605</v>
      </c>
      <c r="I72" s="300">
        <v>6.1900619582635059</v>
      </c>
      <c r="J72" s="300">
        <f t="shared" ref="J72:J73" si="105">SUM(G72:I72)</f>
        <v>16.225355423920156</v>
      </c>
      <c r="K72" s="300"/>
      <c r="L72" s="300">
        <v>9.1737867563273543</v>
      </c>
      <c r="M72" s="300">
        <v>0.65370831199441115</v>
      </c>
      <c r="N72" s="300">
        <v>5.9750221495560965</v>
      </c>
      <c r="O72" s="300">
        <f t="shared" ref="O72:O73" si="106">SUM(L72:N72)</f>
        <v>15.802517217877861</v>
      </c>
      <c r="P72" s="300"/>
      <c r="Q72" s="300">
        <v>8.9776109011735166</v>
      </c>
      <c r="R72" s="300">
        <v>0.65974919734206039</v>
      </c>
      <c r="S72" s="300">
        <v>5.9812863813260133</v>
      </c>
      <c r="T72" s="300">
        <f t="shared" ref="T72:T73" si="107">SUM(Q72:S72)</f>
        <v>15.61864647984159</v>
      </c>
      <c r="U72" s="300"/>
      <c r="V72" s="300">
        <v>8.8402884278160734</v>
      </c>
      <c r="W72" s="300">
        <v>0.69523345724182772</v>
      </c>
      <c r="X72" s="300">
        <v>6.2163351527098545</v>
      </c>
      <c r="Y72" s="300">
        <f t="shared" ref="Y72:Y73" si="108">SUM(V72:X72)</f>
        <v>15.751857037767756</v>
      </c>
    </row>
    <row r="73" spans="1:25" x14ac:dyDescent="0.2">
      <c r="A73" s="264" t="s">
        <v>363</v>
      </c>
      <c r="B73" s="301">
        <f>SUM(B71:B72)</f>
        <v>10.568479510665735</v>
      </c>
      <c r="C73" s="301">
        <f t="shared" ref="C73" si="109">SUM(C71:C72)</f>
        <v>1.2674495411759725</v>
      </c>
      <c r="D73" s="301">
        <f t="shared" ref="D73" si="110">SUM(D71:D72)</f>
        <v>5.4450709481582713</v>
      </c>
      <c r="E73" s="301">
        <f t="shared" si="104"/>
        <v>17.280999999999977</v>
      </c>
      <c r="F73" s="301"/>
      <c r="G73" s="301">
        <f>SUM(G71:G72)</f>
        <v>11.176527649491918</v>
      </c>
      <c r="H73" s="301">
        <f t="shared" ref="H73" si="111">SUM(H71:H72)</f>
        <v>1.2601497209154855</v>
      </c>
      <c r="I73" s="301">
        <f t="shared" ref="I73" si="112">SUM(I71:I72)</f>
        <v>6.5843226295925827</v>
      </c>
      <c r="J73" s="301">
        <f t="shared" si="105"/>
        <v>19.020999999999987</v>
      </c>
      <c r="K73" s="301"/>
      <c r="L73" s="301">
        <f>SUM(L71:L72)</f>
        <v>10.715769303999936</v>
      </c>
      <c r="M73" s="301">
        <f t="shared" ref="M73" si="113">SUM(M71:M72)</f>
        <v>1.5983809118831311</v>
      </c>
      <c r="N73" s="301">
        <f t="shared" ref="N73" si="114">SUM(N71:N72)</f>
        <v>6.1388497841169354</v>
      </c>
      <c r="O73" s="301">
        <f t="shared" si="106"/>
        <v>18.453000000000003</v>
      </c>
      <c r="P73" s="301"/>
      <c r="Q73" s="301">
        <f>SUM(Q71:Q72)</f>
        <v>10.51252301065028</v>
      </c>
      <c r="R73" s="301">
        <f t="shared" ref="R73" si="115">SUM(R71:R72)</f>
        <v>1.6063458717944163</v>
      </c>
      <c r="S73" s="301">
        <f t="shared" ref="S73" si="116">SUM(S71:S72)</f>
        <v>6.1451311175553389</v>
      </c>
      <c r="T73" s="301">
        <f t="shared" si="107"/>
        <v>18.264000000000038</v>
      </c>
      <c r="U73" s="301"/>
      <c r="V73" s="301">
        <f>SUM(V71:V72)</f>
        <v>10.422418565874867</v>
      </c>
      <c r="W73" s="301">
        <f t="shared" ref="W73" si="117">SUM(W71:W72)</f>
        <v>1.6816749285134236</v>
      </c>
      <c r="X73" s="301">
        <f t="shared" ref="X73" si="118">SUM(X71:X72)</f>
        <v>6.3899065056117044</v>
      </c>
      <c r="Y73" s="301">
        <f t="shared" si="108"/>
        <v>18.493999999999996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7.7096515139076942</v>
      </c>
      <c r="C80" s="300">
        <v>10.067819330939827</v>
      </c>
      <c r="D80" s="300">
        <v>0.8741262829203329</v>
      </c>
      <c r="E80" s="300">
        <f>SUM(B80:D80)</f>
        <v>18.651597127767854</v>
      </c>
      <c r="F80" s="300"/>
      <c r="G80" s="300">
        <v>9.5568277103866617</v>
      </c>
      <c r="H80" s="300">
        <v>11.046332982634732</v>
      </c>
      <c r="I80" s="300">
        <v>1.0155520659216093</v>
      </c>
      <c r="J80" s="300">
        <f>SUM(G80:I80)</f>
        <v>21.618712758943005</v>
      </c>
      <c r="K80" s="300"/>
      <c r="L80" s="300">
        <v>8.9830508671899647</v>
      </c>
      <c r="M80" s="300">
        <v>10.884678131110299</v>
      </c>
      <c r="N80" s="300">
        <v>1.2374927599886139</v>
      </c>
      <c r="O80" s="300">
        <f>SUM(L80:N80)</f>
        <v>21.105221758288877</v>
      </c>
      <c r="P80" s="300"/>
      <c r="Q80" s="300">
        <v>9.3799015482121284</v>
      </c>
      <c r="R80" s="300">
        <v>10.542578201489958</v>
      </c>
      <c r="S80" s="300">
        <v>1.2836521600262101</v>
      </c>
      <c r="T80" s="300">
        <f>SUM(Q80:S80)</f>
        <v>21.206131909728295</v>
      </c>
      <c r="U80" s="300"/>
      <c r="V80" s="300">
        <v>10.120119431271162</v>
      </c>
      <c r="W80" s="300">
        <v>9.8758439477312336</v>
      </c>
      <c r="X80" s="300">
        <v>1.3806875178904592</v>
      </c>
      <c r="Y80" s="300">
        <f>SUM(V80:X80)</f>
        <v>21.376650896892855</v>
      </c>
    </row>
    <row r="81" spans="1:25" x14ac:dyDescent="0.2">
      <c r="A81" s="260" t="s">
        <v>364</v>
      </c>
      <c r="B81" s="300">
        <v>14.543929774524354</v>
      </c>
      <c r="C81" s="300">
        <v>4.7147219066213255</v>
      </c>
      <c r="D81" s="300">
        <v>2.4267511910864936</v>
      </c>
      <c r="E81" s="300">
        <f t="shared" ref="E81:E82" si="119">SUM(B81:D81)</f>
        <v>21.685402872232174</v>
      </c>
      <c r="F81" s="300"/>
      <c r="G81" s="300">
        <v>15.300131661933854</v>
      </c>
      <c r="H81" s="300">
        <v>4.8736670308587007</v>
      </c>
      <c r="I81" s="300">
        <v>2.1314885482644925</v>
      </c>
      <c r="J81" s="300">
        <f t="shared" ref="J81:J82" si="120">SUM(G81:I81)</f>
        <v>22.305287241057048</v>
      </c>
      <c r="K81" s="300"/>
      <c r="L81" s="300">
        <v>14.308103808513755</v>
      </c>
      <c r="M81" s="300">
        <v>5.1686957857735543</v>
      </c>
      <c r="N81" s="300">
        <v>2.0609786474238554</v>
      </c>
      <c r="O81" s="300">
        <f t="shared" ref="O81:O82" si="121">SUM(L81:N81)</f>
        <v>21.537778241711163</v>
      </c>
      <c r="P81" s="300"/>
      <c r="Q81" s="300">
        <v>14.536810492485706</v>
      </c>
      <c r="R81" s="300">
        <v>5.1977199591007635</v>
      </c>
      <c r="S81" s="300">
        <v>2.0873376386852844</v>
      </c>
      <c r="T81" s="300">
        <f t="shared" ref="T81:T82" si="122">SUM(Q81:S81)</f>
        <v>21.821868090271753</v>
      </c>
      <c r="U81" s="300"/>
      <c r="V81" s="300">
        <v>14.861158856325021</v>
      </c>
      <c r="W81" s="300">
        <v>5.2650896296825849</v>
      </c>
      <c r="X81" s="300">
        <v>2.1341006170995511</v>
      </c>
      <c r="Y81" s="300">
        <f t="shared" ref="Y81:Y82" si="123">SUM(V81:X81)</f>
        <v>22.260349103107156</v>
      </c>
    </row>
    <row r="82" spans="1:25" x14ac:dyDescent="0.2">
      <c r="A82" s="264" t="s">
        <v>363</v>
      </c>
      <c r="B82" s="301">
        <f>SUM(B80:B81)</f>
        <v>22.253581288432049</v>
      </c>
      <c r="C82" s="301">
        <f t="shared" ref="C82" si="124">SUM(C80:C81)</f>
        <v>14.782541237561151</v>
      </c>
      <c r="D82" s="301">
        <f t="shared" ref="D82" si="125">SUM(D80:D81)</f>
        <v>3.3008774740068265</v>
      </c>
      <c r="E82" s="301">
        <f t="shared" si="119"/>
        <v>40.337000000000025</v>
      </c>
      <c r="F82" s="301"/>
      <c r="G82" s="301">
        <f>SUM(G80:G81)</f>
        <v>24.856959372320517</v>
      </c>
      <c r="H82" s="301">
        <f t="shared" ref="H82" si="126">SUM(H80:H81)</f>
        <v>15.920000013493432</v>
      </c>
      <c r="I82" s="301">
        <f t="shared" ref="I82" si="127">SUM(I80:I81)</f>
        <v>3.1470406141861016</v>
      </c>
      <c r="J82" s="301">
        <f t="shared" si="120"/>
        <v>43.924000000000056</v>
      </c>
      <c r="K82" s="301"/>
      <c r="L82" s="301">
        <f>SUM(L80:L81)</f>
        <v>23.291154675703719</v>
      </c>
      <c r="M82" s="301">
        <f t="shared" ref="M82" si="128">SUM(M80:M81)</f>
        <v>16.053373916883853</v>
      </c>
      <c r="N82" s="301">
        <f t="shared" ref="N82" si="129">SUM(N80:N81)</f>
        <v>3.2984714074124692</v>
      </c>
      <c r="O82" s="301">
        <f t="shared" si="121"/>
        <v>42.643000000000043</v>
      </c>
      <c r="P82" s="301"/>
      <c r="Q82" s="301">
        <f>SUM(Q80:Q81)</f>
        <v>23.916712040697835</v>
      </c>
      <c r="R82" s="301">
        <f t="shared" ref="R82" si="130">SUM(R80:R81)</f>
        <v>15.740298160590722</v>
      </c>
      <c r="S82" s="301">
        <f t="shared" ref="S82" si="131">SUM(S80:S81)</f>
        <v>3.3709897987114945</v>
      </c>
      <c r="T82" s="301">
        <f t="shared" si="122"/>
        <v>43.028000000000048</v>
      </c>
      <c r="U82" s="301"/>
      <c r="V82" s="301">
        <f>SUM(V80:V81)</f>
        <v>24.981278287596183</v>
      </c>
      <c r="W82" s="301">
        <f t="shared" ref="W82" si="132">SUM(W80:W81)</f>
        <v>15.140933577413819</v>
      </c>
      <c r="X82" s="301">
        <f t="shared" ref="X82" si="133">SUM(X80:X81)</f>
        <v>3.5147881349900105</v>
      </c>
      <c r="Y82" s="301">
        <f t="shared" si="123"/>
        <v>43.637000000000015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1.6148801684598397</v>
      </c>
      <c r="C89" s="300">
        <v>0.8694836010806235</v>
      </c>
      <c r="D89" s="300">
        <v>8.5250633811024698E-2</v>
      </c>
      <c r="E89" s="300">
        <f>SUM(B89:D89)</f>
        <v>2.5696144033514883</v>
      </c>
      <c r="F89" s="300"/>
      <c r="G89" s="300">
        <v>1.7969312336781929</v>
      </c>
      <c r="H89" s="300">
        <v>1.1946651852002572</v>
      </c>
      <c r="I89" s="300">
        <v>0.19266106467378893</v>
      </c>
      <c r="J89" s="300">
        <f>SUM(G89:I89)</f>
        <v>3.1842574835522388</v>
      </c>
      <c r="K89" s="300"/>
      <c r="L89" s="300">
        <v>1.9337354613835416</v>
      </c>
      <c r="M89" s="300">
        <v>1.121732882958524</v>
      </c>
      <c r="N89" s="300">
        <v>0.15064330174016302</v>
      </c>
      <c r="O89" s="300">
        <f>SUM(L89:N89)</f>
        <v>3.2061116460822285</v>
      </c>
      <c r="P89" s="300"/>
      <c r="Q89" s="300">
        <v>2.1043626267307012</v>
      </c>
      <c r="R89" s="300">
        <v>1.2282070083492955</v>
      </c>
      <c r="S89" s="300">
        <v>0.15634910670886296</v>
      </c>
      <c r="T89" s="300">
        <f>SUM(Q89:S89)</f>
        <v>3.4889187417888601</v>
      </c>
      <c r="U89" s="300"/>
      <c r="V89" s="300">
        <v>2.206316545686577</v>
      </c>
      <c r="W89" s="300">
        <v>1.3357039003900522</v>
      </c>
      <c r="X89" s="300">
        <v>0.15682805216173365</v>
      </c>
      <c r="Y89" s="300">
        <f>SUM(V89:X89)</f>
        <v>3.6988484982383625</v>
      </c>
    </row>
    <row r="90" spans="1:25" x14ac:dyDescent="0.2">
      <c r="A90" s="260" t="s">
        <v>364</v>
      </c>
      <c r="B90" s="300">
        <v>7.4898146585925325</v>
      </c>
      <c r="C90" s="300">
        <v>0.70648730378254043</v>
      </c>
      <c r="D90" s="300">
        <v>1.9660836342734589</v>
      </c>
      <c r="E90" s="300">
        <f t="shared" ref="E90:E91" si="134">SUM(B90:D90)</f>
        <v>10.16238559664853</v>
      </c>
      <c r="F90" s="300"/>
      <c r="G90" s="300">
        <v>7.6425639431669605</v>
      </c>
      <c r="H90" s="300">
        <v>1.1668584335925498</v>
      </c>
      <c r="I90" s="300">
        <v>2.0473201396882637</v>
      </c>
      <c r="J90" s="300">
        <f t="shared" ref="J90:J91" si="135">SUM(G90:I90)</f>
        <v>10.856742516447774</v>
      </c>
      <c r="K90" s="300"/>
      <c r="L90" s="300">
        <v>7.5969001279863217</v>
      </c>
      <c r="M90" s="300">
        <v>1.1131612470925185</v>
      </c>
      <c r="N90" s="300">
        <v>1.9268269788389287</v>
      </c>
      <c r="O90" s="300">
        <f t="shared" ref="O90:O91" si="136">SUM(L90:N90)</f>
        <v>10.636888353917769</v>
      </c>
      <c r="P90" s="300"/>
      <c r="Q90" s="300">
        <v>7.8345354899487099</v>
      </c>
      <c r="R90" s="300">
        <v>1.1418677657318095</v>
      </c>
      <c r="S90" s="300">
        <v>2.0466780025306113</v>
      </c>
      <c r="T90" s="300">
        <f t="shared" ref="T90:T91" si="137">SUM(Q90:S90)</f>
        <v>11.023081258211132</v>
      </c>
      <c r="U90" s="300"/>
      <c r="V90" s="300">
        <v>7.6670321294162127</v>
      </c>
      <c r="W90" s="300">
        <v>1.1803015577824068</v>
      </c>
      <c r="X90" s="300">
        <v>2.1608178145630186</v>
      </c>
      <c r="Y90" s="300">
        <f t="shared" ref="Y90:Y91" si="138">SUM(V90:X90)</f>
        <v>11.008151501761638</v>
      </c>
    </row>
    <row r="91" spans="1:25" x14ac:dyDescent="0.2">
      <c r="A91" s="264" t="s">
        <v>363</v>
      </c>
      <c r="B91" s="301">
        <f>SUM(B89:B90)</f>
        <v>9.1046948270523718</v>
      </c>
      <c r="C91" s="301">
        <f t="shared" ref="C91" si="139">SUM(C89:C90)</f>
        <v>1.5759709048631638</v>
      </c>
      <c r="D91" s="301">
        <f t="shared" ref="D91" si="140">SUM(D89:D90)</f>
        <v>2.0513342680844837</v>
      </c>
      <c r="E91" s="301">
        <f t="shared" si="134"/>
        <v>12.732000000000019</v>
      </c>
      <c r="F91" s="301"/>
      <c r="G91" s="301">
        <f>SUM(G89:G90)</f>
        <v>9.4394951768451527</v>
      </c>
      <c r="H91" s="301">
        <f t="shared" ref="H91" si="141">SUM(H89:H90)</f>
        <v>2.3615236187928073</v>
      </c>
      <c r="I91" s="301">
        <f t="shared" ref="I91" si="142">SUM(I89:I90)</f>
        <v>2.2399812043620524</v>
      </c>
      <c r="J91" s="301">
        <f t="shared" si="135"/>
        <v>14.041000000000013</v>
      </c>
      <c r="K91" s="301"/>
      <c r="L91" s="301">
        <f>SUM(L89:L90)</f>
        <v>9.5306355893698633</v>
      </c>
      <c r="M91" s="301">
        <f t="shared" ref="M91" si="143">SUM(M89:M90)</f>
        <v>2.2348941300510425</v>
      </c>
      <c r="N91" s="301">
        <f t="shared" ref="N91" si="144">SUM(N89:N90)</f>
        <v>2.0774702805790919</v>
      </c>
      <c r="O91" s="301">
        <f t="shared" si="136"/>
        <v>13.842999999999998</v>
      </c>
      <c r="P91" s="301"/>
      <c r="Q91" s="301">
        <f>SUM(Q89:Q90)</f>
        <v>9.938898116679411</v>
      </c>
      <c r="R91" s="301">
        <f t="shared" ref="R91" si="145">SUM(R89:R90)</f>
        <v>2.3700747740811048</v>
      </c>
      <c r="S91" s="301">
        <f t="shared" ref="S91" si="146">SUM(S89:S90)</f>
        <v>2.2030271092394744</v>
      </c>
      <c r="T91" s="301">
        <f t="shared" si="137"/>
        <v>14.51199999999999</v>
      </c>
      <c r="U91" s="301"/>
      <c r="V91" s="301">
        <f>SUM(V89:V90)</f>
        <v>9.8733486751027897</v>
      </c>
      <c r="W91" s="301">
        <f t="shared" ref="W91" si="147">SUM(W89:W90)</f>
        <v>2.5160054581724589</v>
      </c>
      <c r="X91" s="301">
        <f t="shared" ref="X91" si="148">SUM(X89:X90)</f>
        <v>2.3176458667247521</v>
      </c>
      <c r="Y91" s="301">
        <f t="shared" si="138"/>
        <v>14.707000000000001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5.4553939027024185</v>
      </c>
      <c r="C98" s="300">
        <v>9.4913045191762162</v>
      </c>
      <c r="D98" s="300">
        <v>0.74596357942627389</v>
      </c>
      <c r="E98" s="300">
        <f>SUM(B98:D98)</f>
        <v>15.692662001304909</v>
      </c>
      <c r="F98" s="300"/>
      <c r="G98" s="300">
        <v>5.7858982472242158</v>
      </c>
      <c r="H98" s="300">
        <v>9.5813227612093677</v>
      </c>
      <c r="I98" s="300">
        <v>0.36053821217842802</v>
      </c>
      <c r="J98" s="300">
        <f>SUM(G98:I98)</f>
        <v>15.727759220612011</v>
      </c>
      <c r="K98" s="300"/>
      <c r="L98" s="300">
        <v>5.0773514021936883</v>
      </c>
      <c r="M98" s="300">
        <v>9.7046044372056297</v>
      </c>
      <c r="N98" s="300">
        <v>0.80814671408454752</v>
      </c>
      <c r="O98" s="300">
        <f>SUM(L98:N98)</f>
        <v>15.590102553483865</v>
      </c>
      <c r="P98" s="300"/>
      <c r="Q98" s="300">
        <v>5.4968666383866855</v>
      </c>
      <c r="R98" s="300">
        <v>10.507499689923492</v>
      </c>
      <c r="S98" s="300">
        <v>0.89338308717568471</v>
      </c>
      <c r="T98" s="300">
        <f>SUM(Q98:S98)</f>
        <v>16.897749415485862</v>
      </c>
      <c r="U98" s="300"/>
      <c r="V98" s="300">
        <v>6.2548462727639098</v>
      </c>
      <c r="W98" s="300">
        <v>11.871273296403603</v>
      </c>
      <c r="X98" s="300">
        <v>1.0134777491643241</v>
      </c>
      <c r="Y98" s="300">
        <f>SUM(V98:X98)</f>
        <v>19.139597318331838</v>
      </c>
    </row>
    <row r="99" spans="1:25" x14ac:dyDescent="0.2">
      <c r="A99" s="260" t="s">
        <v>364</v>
      </c>
      <c r="B99" s="300">
        <v>6.646898869124545</v>
      </c>
      <c r="C99" s="300">
        <v>5.2259111572249664</v>
      </c>
      <c r="D99" s="300">
        <v>0.88552797234556313</v>
      </c>
      <c r="E99" s="300">
        <f t="shared" ref="E99:E100" si="149">SUM(B99:D99)</f>
        <v>12.758337998695076</v>
      </c>
      <c r="F99" s="300"/>
      <c r="G99" s="300">
        <v>6.2051891608699519</v>
      </c>
      <c r="H99" s="300">
        <v>5.9465642886216328</v>
      </c>
      <c r="I99" s="300">
        <v>0.66548732989641346</v>
      </c>
      <c r="J99" s="300">
        <f t="shared" ref="J99:J100" si="150">SUM(G99:I99)</f>
        <v>12.817240779387998</v>
      </c>
      <c r="K99" s="300"/>
      <c r="L99" s="300">
        <v>6.0166722477298773</v>
      </c>
      <c r="M99" s="300">
        <v>5.882532440307271</v>
      </c>
      <c r="N99" s="300">
        <v>0.85069275847900405</v>
      </c>
      <c r="O99" s="300">
        <f t="shared" ref="O99:O100" si="151">SUM(L99:N99)</f>
        <v>12.749897446516153</v>
      </c>
      <c r="P99" s="300"/>
      <c r="Q99" s="300">
        <v>6.5280952635039</v>
      </c>
      <c r="R99" s="300">
        <v>6.3201075983403276</v>
      </c>
      <c r="S99" s="300">
        <v>0.93704772266989733</v>
      </c>
      <c r="T99" s="300">
        <f t="shared" ref="T99:T100" si="152">SUM(Q99:S99)</f>
        <v>13.785250584514126</v>
      </c>
      <c r="U99" s="300"/>
      <c r="V99" s="300">
        <v>7.4993482160557923</v>
      </c>
      <c r="W99" s="300">
        <v>7.12736396647822</v>
      </c>
      <c r="X99" s="300">
        <v>1.0636904991341862</v>
      </c>
      <c r="Y99" s="300">
        <f t="shared" ref="Y99:Y100" si="153">SUM(V99:X99)</f>
        <v>15.690402681668198</v>
      </c>
    </row>
    <row r="100" spans="1:25" x14ac:dyDescent="0.2">
      <c r="A100" s="264" t="s">
        <v>363</v>
      </c>
      <c r="B100" s="301">
        <f>SUM(B98:B99)</f>
        <v>12.102292771826964</v>
      </c>
      <c r="C100" s="301">
        <f t="shared" ref="C100" si="154">SUM(C98:C99)</f>
        <v>14.717215676401182</v>
      </c>
      <c r="D100" s="301">
        <f t="shared" ref="D100" si="155">SUM(D98:D99)</f>
        <v>1.6314915517718371</v>
      </c>
      <c r="E100" s="301">
        <f t="shared" si="149"/>
        <v>28.450999999999983</v>
      </c>
      <c r="F100" s="301"/>
      <c r="G100" s="301">
        <f>SUM(G98:G99)</f>
        <v>11.991087408094167</v>
      </c>
      <c r="H100" s="301">
        <f t="shared" ref="H100" si="156">SUM(H98:H99)</f>
        <v>15.527887049831001</v>
      </c>
      <c r="I100" s="301">
        <f t="shared" ref="I100" si="157">SUM(I98:I99)</f>
        <v>1.0260255420748414</v>
      </c>
      <c r="J100" s="301">
        <f t="shared" si="150"/>
        <v>28.545000000000009</v>
      </c>
      <c r="K100" s="301"/>
      <c r="L100" s="301">
        <f>SUM(L98:L99)</f>
        <v>11.094023649923566</v>
      </c>
      <c r="M100" s="301">
        <f t="shared" ref="M100" si="158">SUM(M98:M99)</f>
        <v>15.587136877512901</v>
      </c>
      <c r="N100" s="301">
        <f t="shared" ref="N100" si="159">SUM(N98:N99)</f>
        <v>1.6588394725635516</v>
      </c>
      <c r="O100" s="301">
        <f t="shared" si="151"/>
        <v>28.340000000000021</v>
      </c>
      <c r="P100" s="301"/>
      <c r="Q100" s="301">
        <f>SUM(Q98:Q99)</f>
        <v>12.024961901890585</v>
      </c>
      <c r="R100" s="301">
        <f t="shared" ref="R100" si="160">SUM(R98:R99)</f>
        <v>16.82760728826382</v>
      </c>
      <c r="S100" s="301">
        <f t="shared" ref="S100" si="161">SUM(S98:S99)</f>
        <v>1.8304308098455819</v>
      </c>
      <c r="T100" s="301">
        <f t="shared" si="152"/>
        <v>30.682999999999986</v>
      </c>
      <c r="U100" s="301"/>
      <c r="V100" s="301">
        <f>SUM(V98:V99)</f>
        <v>13.754194488819703</v>
      </c>
      <c r="W100" s="301">
        <f t="shared" ref="W100" si="162">SUM(W98:W99)</f>
        <v>18.998637262881822</v>
      </c>
      <c r="X100" s="301">
        <f t="shared" ref="X100" si="163">SUM(X98:X99)</f>
        <v>2.0771682482985101</v>
      </c>
      <c r="Y100" s="301">
        <f t="shared" si="153"/>
        <v>34.830000000000034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0.25858146174868657</v>
      </c>
      <c r="C107" s="300">
        <v>0.19997924568678385</v>
      </c>
      <c r="D107" s="300">
        <v>7.4869720861168415E-2</v>
      </c>
      <c r="E107" s="300">
        <f>SUM(B107:D107)</f>
        <v>0.53343042829663878</v>
      </c>
      <c r="F107" s="300"/>
      <c r="G107" s="300">
        <v>0.33755900283411916</v>
      </c>
      <c r="H107" s="300">
        <v>0.31569158568522937</v>
      </c>
      <c r="I107" s="300">
        <v>0.20555372125604843</v>
      </c>
      <c r="J107" s="300">
        <f>SUM(G107:I107)</f>
        <v>0.8588043097753969</v>
      </c>
      <c r="K107" s="300"/>
      <c r="L107" s="300">
        <v>0.33390929737790365</v>
      </c>
      <c r="M107" s="300">
        <v>0.23040347525477425</v>
      </c>
      <c r="N107" s="300">
        <v>0.13295771296411413</v>
      </c>
      <c r="O107" s="300">
        <f>SUM(L107:N107)</f>
        <v>0.69727048559679194</v>
      </c>
      <c r="P107" s="300"/>
      <c r="Q107" s="300">
        <v>0.32905298903202002</v>
      </c>
      <c r="R107" s="300">
        <v>0.23036736398895288</v>
      </c>
      <c r="S107" s="300">
        <v>0.12974435243522067</v>
      </c>
      <c r="T107" s="300">
        <f>SUM(Q107:S107)</f>
        <v>0.68916470545619357</v>
      </c>
      <c r="U107" s="300"/>
      <c r="V107" s="300">
        <v>0.33930492733267398</v>
      </c>
      <c r="W107" s="300">
        <v>0.23619652605647143</v>
      </c>
      <c r="X107" s="300">
        <v>0.12689797943936523</v>
      </c>
      <c r="Y107" s="300">
        <f>SUM(V107:X107)</f>
        <v>0.70239943282851058</v>
      </c>
    </row>
    <row r="108" spans="1:25" x14ac:dyDescent="0.2">
      <c r="A108" s="260" t="s">
        <v>364</v>
      </c>
      <c r="B108" s="300">
        <v>0.36755414446670664</v>
      </c>
      <c r="C108" s="300">
        <v>0.28660860856755765</v>
      </c>
      <c r="D108" s="300">
        <v>0.34540681866909934</v>
      </c>
      <c r="E108" s="300">
        <f t="shared" ref="E108:E109" si="164">SUM(B108:D108)</f>
        <v>0.99956957170336369</v>
      </c>
      <c r="F108" s="300"/>
      <c r="G108" s="300">
        <v>0.65072505583047602</v>
      </c>
      <c r="H108" s="300">
        <v>0.15541265769432203</v>
      </c>
      <c r="I108" s="300">
        <v>0.37605797669980662</v>
      </c>
      <c r="J108" s="300">
        <f t="shared" ref="J108:J109" si="165">SUM(G108:I108)</f>
        <v>1.1821956902246047</v>
      </c>
      <c r="K108" s="300"/>
      <c r="L108" s="300">
        <v>0.62406496268497369</v>
      </c>
      <c r="M108" s="300">
        <v>0.20889026280913117</v>
      </c>
      <c r="N108" s="300">
        <v>0.15077428890910274</v>
      </c>
      <c r="O108" s="300">
        <f t="shared" ref="O108:O109" si="166">SUM(L108:N108)</f>
        <v>0.98372951440320755</v>
      </c>
      <c r="P108" s="300"/>
      <c r="Q108" s="300">
        <v>0.61221413524303436</v>
      </c>
      <c r="R108" s="300">
        <v>0.21595805186519237</v>
      </c>
      <c r="S108" s="300">
        <v>0.14966310743557909</v>
      </c>
      <c r="T108" s="300">
        <f t="shared" ref="T108:T109" si="167">SUM(Q108:S108)</f>
        <v>0.9778352945438058</v>
      </c>
      <c r="U108" s="300"/>
      <c r="V108" s="300">
        <v>0.61962141083833278</v>
      </c>
      <c r="W108" s="300">
        <v>0.23540758596355801</v>
      </c>
      <c r="X108" s="300">
        <v>0.15457157036959929</v>
      </c>
      <c r="Y108" s="300">
        <f t="shared" ref="Y108:Y109" si="168">SUM(V108:X108)</f>
        <v>1.00960056717149</v>
      </c>
    </row>
    <row r="109" spans="1:25" x14ac:dyDescent="0.2">
      <c r="A109" s="264" t="s">
        <v>363</v>
      </c>
      <c r="B109" s="301">
        <f>SUM(B107:B108)</f>
        <v>0.62613560621539321</v>
      </c>
      <c r="C109" s="301">
        <f t="shared" ref="C109" si="169">SUM(C107:C108)</f>
        <v>0.48658785425434148</v>
      </c>
      <c r="D109" s="301">
        <f t="shared" ref="D109" si="170">SUM(D107:D108)</f>
        <v>0.42027653953026778</v>
      </c>
      <c r="E109" s="301">
        <f t="shared" si="164"/>
        <v>1.5330000000000026</v>
      </c>
      <c r="F109" s="301"/>
      <c r="G109" s="301">
        <f>SUM(G107:G108)</f>
        <v>0.98828405866459512</v>
      </c>
      <c r="H109" s="301">
        <f t="shared" ref="H109" si="171">SUM(H107:H108)</f>
        <v>0.47110424337955137</v>
      </c>
      <c r="I109" s="301">
        <f t="shared" ref="I109" si="172">SUM(I107:I108)</f>
        <v>0.58161169795585499</v>
      </c>
      <c r="J109" s="301">
        <f t="shared" si="165"/>
        <v>2.0410000000000013</v>
      </c>
      <c r="K109" s="301"/>
      <c r="L109" s="301">
        <f>SUM(L107:L108)</f>
        <v>0.95797426006287734</v>
      </c>
      <c r="M109" s="301">
        <f t="shared" ref="M109" si="173">SUM(M107:M108)</f>
        <v>0.43929373806390543</v>
      </c>
      <c r="N109" s="301">
        <f t="shared" ref="N109" si="174">SUM(N107:N108)</f>
        <v>0.2837320018732169</v>
      </c>
      <c r="O109" s="301">
        <f t="shared" si="166"/>
        <v>1.6809999999999996</v>
      </c>
      <c r="P109" s="301"/>
      <c r="Q109" s="301">
        <f>SUM(Q107:Q108)</f>
        <v>0.94126712427505432</v>
      </c>
      <c r="R109" s="301">
        <f t="shared" ref="R109" si="175">SUM(R107:R108)</f>
        <v>0.44632541585414526</v>
      </c>
      <c r="S109" s="301">
        <f t="shared" ref="S109" si="176">SUM(S107:S108)</f>
        <v>0.27940745987079973</v>
      </c>
      <c r="T109" s="301">
        <f t="shared" si="167"/>
        <v>1.6669999999999994</v>
      </c>
      <c r="U109" s="301"/>
      <c r="V109" s="301">
        <f>SUM(V107:V108)</f>
        <v>0.9589263381710067</v>
      </c>
      <c r="W109" s="301">
        <f t="shared" ref="W109" si="177">SUM(W107:W108)</f>
        <v>0.47160411202002944</v>
      </c>
      <c r="X109" s="301">
        <f t="shared" ref="X109" si="178">SUM(X107:X108)</f>
        <v>0.28146954980896455</v>
      </c>
      <c r="Y109" s="301">
        <f t="shared" si="168"/>
        <v>1.7120000000000006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0.49699809384831789</v>
      </c>
      <c r="C116" s="300">
        <v>0.19432491354002696</v>
      </c>
      <c r="D116" s="300">
        <v>2.0630970997617876E-2</v>
      </c>
      <c r="E116" s="300">
        <f>SUM(B116:D116)</f>
        <v>0.71195397838596275</v>
      </c>
      <c r="F116" s="300"/>
      <c r="G116" s="300">
        <v>0.3111975951002991</v>
      </c>
      <c r="H116" s="300">
        <v>0.1961117058375533</v>
      </c>
      <c r="I116" s="300">
        <v>7.2578918544756489E-3</v>
      </c>
      <c r="J116" s="300">
        <f>SUM(G116:I116)</f>
        <v>0.5145671927923281</v>
      </c>
      <c r="K116" s="300"/>
      <c r="L116" s="300">
        <v>0.34089507009440123</v>
      </c>
      <c r="M116" s="300">
        <v>9.0894461803670501E-2</v>
      </c>
      <c r="N116" s="300">
        <v>1.4071722841391566E-2</v>
      </c>
      <c r="O116" s="300">
        <f>SUM(L116:N116)</f>
        <v>0.44586125473946331</v>
      </c>
      <c r="P116" s="300"/>
      <c r="Q116" s="300">
        <v>0.38316317005424227</v>
      </c>
      <c r="R116" s="300">
        <v>9.8477404463612167E-2</v>
      </c>
      <c r="S116" s="300">
        <v>1.566794049801145E-2</v>
      </c>
      <c r="T116" s="300">
        <f>SUM(Q116:S116)</f>
        <v>0.49730851501586593</v>
      </c>
      <c r="U116" s="300"/>
      <c r="V116" s="300">
        <v>0.44260455309493718</v>
      </c>
      <c r="W116" s="300">
        <v>0.10534041774154086</v>
      </c>
      <c r="X116" s="300">
        <v>1.7431302128949035E-2</v>
      </c>
      <c r="Y116" s="300">
        <f>SUM(V116:X116)</f>
        <v>0.56537627296542714</v>
      </c>
    </row>
    <row r="117" spans="1:25" x14ac:dyDescent="0.2">
      <c r="A117" s="260" t="s">
        <v>364</v>
      </c>
      <c r="B117" s="300">
        <v>1.546409697405231</v>
      </c>
      <c r="C117" s="300">
        <v>0.10264122085202912</v>
      </c>
      <c r="D117" s="300">
        <v>0.1389951033567797</v>
      </c>
      <c r="E117" s="300">
        <f t="shared" ref="E117:E118" si="179">SUM(B117:D117)</f>
        <v>1.7880460216140399</v>
      </c>
      <c r="F117" s="300"/>
      <c r="G117" s="300">
        <v>1.3663910326599678</v>
      </c>
      <c r="H117" s="300">
        <v>4.9740091615597823E-2</v>
      </c>
      <c r="I117" s="300">
        <v>5.9301682932107053E-2</v>
      </c>
      <c r="J117" s="300">
        <f t="shared" ref="J117:J118" si="180">SUM(G117:I117)</f>
        <v>1.4754328072076728</v>
      </c>
      <c r="K117" s="300"/>
      <c r="L117" s="300">
        <v>1.132668675858616</v>
      </c>
      <c r="M117" s="300">
        <v>7.0008571350722817E-2</v>
      </c>
      <c r="N117" s="300">
        <v>3.9461498051199043E-2</v>
      </c>
      <c r="O117" s="300">
        <f t="shared" ref="O117:O118" si="181">SUM(L117:N117)</f>
        <v>1.2421387452605379</v>
      </c>
      <c r="P117" s="300"/>
      <c r="Q117" s="300">
        <v>1.2348904847259976</v>
      </c>
      <c r="R117" s="300">
        <v>7.7483790716245088E-2</v>
      </c>
      <c r="S117" s="300">
        <v>4.4317209541892499E-2</v>
      </c>
      <c r="T117" s="300">
        <f t="shared" ref="T117:T118" si="182">SUM(Q117:S117)</f>
        <v>1.3566914849841352</v>
      </c>
      <c r="U117" s="300"/>
      <c r="V117" s="300">
        <v>1.3529409540736284</v>
      </c>
      <c r="W117" s="300">
        <v>8.650101599614024E-2</v>
      </c>
      <c r="X117" s="300">
        <v>5.0181756964801198E-2</v>
      </c>
      <c r="Y117" s="300">
        <f t="shared" ref="Y117:Y118" si="183">SUM(V117:X117)</f>
        <v>1.4896237270345696</v>
      </c>
    </row>
    <row r="118" spans="1:25" x14ac:dyDescent="0.2">
      <c r="A118" s="264" t="s">
        <v>363</v>
      </c>
      <c r="B118" s="301">
        <f>SUM(B116:B117)</f>
        <v>2.0434077912535491</v>
      </c>
      <c r="C118" s="301">
        <f t="shared" ref="C118" si="184">SUM(C116:C117)</f>
        <v>0.2969661343920561</v>
      </c>
      <c r="D118" s="301">
        <f t="shared" ref="D118" si="185">SUM(D116:D117)</f>
        <v>0.15962607435439757</v>
      </c>
      <c r="E118" s="301">
        <f t="shared" si="179"/>
        <v>2.5000000000000027</v>
      </c>
      <c r="F118" s="301"/>
      <c r="G118" s="301">
        <f>SUM(G116:G117)</f>
        <v>1.677588627760267</v>
      </c>
      <c r="H118" s="301">
        <f t="shared" ref="H118" si="186">SUM(H116:H117)</f>
        <v>0.24585179745315111</v>
      </c>
      <c r="I118" s="301">
        <f t="shared" ref="I118" si="187">SUM(I116:I117)</f>
        <v>6.6559574786582698E-2</v>
      </c>
      <c r="J118" s="301">
        <f t="shared" si="180"/>
        <v>1.9900000000000007</v>
      </c>
      <c r="K118" s="301"/>
      <c r="L118" s="301">
        <f>SUM(L116:L117)</f>
        <v>1.4735637459530171</v>
      </c>
      <c r="M118" s="301">
        <f t="shared" ref="M118" si="188">SUM(M116:M117)</f>
        <v>0.1609030331543933</v>
      </c>
      <c r="N118" s="301">
        <f t="shared" ref="N118" si="189">SUM(N116:N117)</f>
        <v>5.3533220892590605E-2</v>
      </c>
      <c r="O118" s="301">
        <f t="shared" si="181"/>
        <v>1.6880000000000011</v>
      </c>
      <c r="P118" s="301"/>
      <c r="Q118" s="301">
        <f>SUM(Q116:Q117)</f>
        <v>1.61805365478024</v>
      </c>
      <c r="R118" s="301">
        <f t="shared" ref="R118" si="190">SUM(R116:R117)</f>
        <v>0.17596119517985725</v>
      </c>
      <c r="S118" s="301">
        <f t="shared" ref="S118" si="191">SUM(S116:S117)</f>
        <v>5.9985150039903949E-2</v>
      </c>
      <c r="T118" s="301">
        <f t="shared" si="182"/>
        <v>1.8540000000000012</v>
      </c>
      <c r="U118" s="301"/>
      <c r="V118" s="301">
        <f>SUM(V116:V117)</f>
        <v>1.7955455071685655</v>
      </c>
      <c r="W118" s="301">
        <f t="shared" ref="W118" si="192">SUM(W116:W117)</f>
        <v>0.19184143373768109</v>
      </c>
      <c r="X118" s="301">
        <f t="shared" ref="X118" si="193">SUM(X116:X117)</f>
        <v>6.7613059093750233E-2</v>
      </c>
      <c r="Y118" s="301">
        <f t="shared" si="183"/>
        <v>2.0549999999999966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0.90416497803105356</v>
      </c>
      <c r="C125" s="300">
        <v>0.35499686183605011</v>
      </c>
      <c r="D125" s="300">
        <v>0</v>
      </c>
      <c r="E125" s="300">
        <f>SUM(B125:D125)</f>
        <v>1.2591618398671036</v>
      </c>
      <c r="F125" s="300"/>
      <c r="G125" s="300">
        <v>0.94395937531033347</v>
      </c>
      <c r="H125" s="300">
        <v>0.34697541696615453</v>
      </c>
      <c r="I125" s="300">
        <v>5.9227008997413927E-2</v>
      </c>
      <c r="J125" s="300">
        <f>SUM(G125:I125)</f>
        <v>1.3501618012739018</v>
      </c>
      <c r="K125" s="300"/>
      <c r="L125" s="300">
        <v>1.01349203341878</v>
      </c>
      <c r="M125" s="300">
        <v>0.34798604651765674</v>
      </c>
      <c r="N125" s="300">
        <v>5.9723005694271754E-2</v>
      </c>
      <c r="O125" s="300">
        <f>SUM(L125:N125)</f>
        <v>1.4212010856307085</v>
      </c>
      <c r="P125" s="300"/>
      <c r="Q125" s="300">
        <v>1.0128949877267526</v>
      </c>
      <c r="R125" s="300">
        <v>0.34404872468614095</v>
      </c>
      <c r="S125" s="300">
        <v>6.2404457249315592E-2</v>
      </c>
      <c r="T125" s="300">
        <f>SUM(Q125:S125)</f>
        <v>1.4193481696622092</v>
      </c>
      <c r="U125" s="300"/>
      <c r="V125" s="300">
        <v>0.9917334285657855</v>
      </c>
      <c r="W125" s="300">
        <v>0.33379105795741554</v>
      </c>
      <c r="X125" s="300">
        <v>6.2212060092620598E-2</v>
      </c>
      <c r="Y125" s="300">
        <f>SUM(V125:X125)</f>
        <v>1.3877365466158216</v>
      </c>
    </row>
    <row r="126" spans="1:25" x14ac:dyDescent="0.2">
      <c r="A126" s="260" t="s">
        <v>364</v>
      </c>
      <c r="B126" s="300">
        <v>1.1021127947586802</v>
      </c>
      <c r="C126" s="300">
        <v>6.1599928270920055E-2</v>
      </c>
      <c r="D126" s="300">
        <v>7.3125437103298552E-2</v>
      </c>
      <c r="E126" s="300">
        <f t="shared" ref="E126:E127" si="194">SUM(B126:D126)</f>
        <v>1.2368381601328988</v>
      </c>
      <c r="F126" s="300"/>
      <c r="G126" s="300">
        <v>1.3644190841998936</v>
      </c>
      <c r="H126" s="300">
        <v>5.1563357930359092E-2</v>
      </c>
      <c r="I126" s="300">
        <v>9.4855756595843527E-2</v>
      </c>
      <c r="J126" s="300">
        <f t="shared" ref="J126:J127" si="195">SUM(G126:I126)</f>
        <v>1.5108381987260961</v>
      </c>
      <c r="K126" s="300"/>
      <c r="L126" s="300">
        <v>1.2444209887650424</v>
      </c>
      <c r="M126" s="300">
        <v>4.6539705178644433E-2</v>
      </c>
      <c r="N126" s="300">
        <v>5.88382204256052E-2</v>
      </c>
      <c r="O126" s="300">
        <f t="shared" ref="O126:O127" si="196">SUM(L126:N126)</f>
        <v>1.3497989143692921</v>
      </c>
      <c r="P126" s="300"/>
      <c r="Q126" s="300">
        <v>1.2490016629762792</v>
      </c>
      <c r="R126" s="300">
        <v>4.8628378951352719E-2</v>
      </c>
      <c r="S126" s="300">
        <v>6.2021788410160102E-2</v>
      </c>
      <c r="T126" s="300">
        <f t="shared" ref="T126:T127" si="197">SUM(Q126:S126)</f>
        <v>1.359651830337792</v>
      </c>
      <c r="U126" s="300"/>
      <c r="V126" s="300">
        <v>1.2268361061229272</v>
      </c>
      <c r="W126" s="300">
        <v>5.1025195150843694E-2</v>
      </c>
      <c r="X126" s="300">
        <v>6.3402152110404134E-2</v>
      </c>
      <c r="Y126" s="300">
        <f t="shared" ref="Y126:Y127" si="198">SUM(V126:X126)</f>
        <v>1.3412634533841752</v>
      </c>
    </row>
    <row r="127" spans="1:25" x14ac:dyDescent="0.2">
      <c r="A127" s="264" t="s">
        <v>363</v>
      </c>
      <c r="B127" s="301">
        <f>SUM(B125:B126)</f>
        <v>2.0062777727897338</v>
      </c>
      <c r="C127" s="301">
        <f t="shared" ref="C127" si="199">SUM(C125:C126)</f>
        <v>0.41659679010697015</v>
      </c>
      <c r="D127" s="301">
        <f t="shared" ref="D127" si="200">SUM(D125:D126)</f>
        <v>7.3125437103298552E-2</v>
      </c>
      <c r="E127" s="301">
        <f t="shared" si="194"/>
        <v>2.4960000000000027</v>
      </c>
      <c r="F127" s="301"/>
      <c r="G127" s="301">
        <f>SUM(G125:G126)</f>
        <v>2.308378459510227</v>
      </c>
      <c r="H127" s="301">
        <f t="shared" ref="H127" si="201">SUM(H125:H126)</f>
        <v>0.39853877489651363</v>
      </c>
      <c r="I127" s="301">
        <f t="shared" ref="I127" si="202">SUM(I125:I126)</f>
        <v>0.15408276559325745</v>
      </c>
      <c r="J127" s="301">
        <f t="shared" si="195"/>
        <v>2.860999999999998</v>
      </c>
      <c r="K127" s="301"/>
      <c r="L127" s="301">
        <f>SUM(L125:L126)</f>
        <v>2.2579130221838222</v>
      </c>
      <c r="M127" s="301">
        <f t="shared" ref="M127" si="203">SUM(M125:M126)</f>
        <v>0.39452575169630116</v>
      </c>
      <c r="N127" s="301">
        <f t="shared" ref="N127" si="204">SUM(N125:N126)</f>
        <v>0.11856122611987696</v>
      </c>
      <c r="O127" s="301">
        <f t="shared" si="196"/>
        <v>2.7709999999999999</v>
      </c>
      <c r="P127" s="301"/>
      <c r="Q127" s="301">
        <f>SUM(Q125:Q126)</f>
        <v>2.261896650703032</v>
      </c>
      <c r="R127" s="301">
        <f t="shared" ref="R127" si="205">SUM(R125:R126)</f>
        <v>0.39267710363749364</v>
      </c>
      <c r="S127" s="301">
        <f t="shared" ref="S127" si="206">SUM(S125:S126)</f>
        <v>0.12442624565947569</v>
      </c>
      <c r="T127" s="301">
        <f t="shared" si="197"/>
        <v>2.7790000000000012</v>
      </c>
      <c r="U127" s="301"/>
      <c r="V127" s="301">
        <f>SUM(V125:V126)</f>
        <v>2.2185695346887124</v>
      </c>
      <c r="W127" s="301">
        <f t="shared" ref="W127" si="207">SUM(W125:W126)</f>
        <v>0.38481625310825923</v>
      </c>
      <c r="X127" s="301">
        <f t="shared" ref="X127" si="208">SUM(X125:X126)</f>
        <v>0.12561421220302474</v>
      </c>
      <c r="Y127" s="301">
        <f t="shared" si="198"/>
        <v>2.7289999999999961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1.2346897923902991</v>
      </c>
      <c r="C134" s="300">
        <v>0.7261805149457532</v>
      </c>
      <c r="D134" s="300">
        <v>0.15378577935642068</v>
      </c>
      <c r="E134" s="300">
        <f>SUM(B134:D134)</f>
        <v>2.1146560866924728</v>
      </c>
      <c r="F134" s="300"/>
      <c r="G134" s="300">
        <v>1.0917592863222514</v>
      </c>
      <c r="H134" s="300">
        <v>0.55249306938404996</v>
      </c>
      <c r="I134" s="300">
        <v>0.16336021628688693</v>
      </c>
      <c r="J134" s="300">
        <f>SUM(G134:I134)</f>
        <v>1.8076125719931884</v>
      </c>
      <c r="K134" s="300"/>
      <c r="L134" s="300">
        <v>1.0464412094028492</v>
      </c>
      <c r="M134" s="300">
        <v>0.44716909295317142</v>
      </c>
      <c r="N134" s="300">
        <v>0.10962224710641395</v>
      </c>
      <c r="O134" s="300">
        <f>SUM(L134:N134)</f>
        <v>1.6032325494624344</v>
      </c>
      <c r="P134" s="300"/>
      <c r="Q134" s="300">
        <v>1.0900818000985562</v>
      </c>
      <c r="R134" s="300">
        <v>0.43020863696125344</v>
      </c>
      <c r="S134" s="300">
        <v>0.11181784508792642</v>
      </c>
      <c r="T134" s="300">
        <f>SUM(Q134:S134)</f>
        <v>1.632108282147736</v>
      </c>
      <c r="U134" s="300"/>
      <c r="V134" s="300">
        <v>1.2423436795236453</v>
      </c>
      <c r="W134" s="300">
        <v>0.41917892268547902</v>
      </c>
      <c r="X134" s="300">
        <v>0.11988044753083546</v>
      </c>
      <c r="Y134" s="300">
        <f>SUM(V134:X134)</f>
        <v>1.7814030497399598</v>
      </c>
    </row>
    <row r="135" spans="1:25" x14ac:dyDescent="0.2">
      <c r="A135" s="260" t="s">
        <v>364</v>
      </c>
      <c r="B135" s="300">
        <v>1.5283732080260719</v>
      </c>
      <c r="C135" s="300">
        <v>0.12018324783031266</v>
      </c>
      <c r="D135" s="300">
        <v>0.47578745745114348</v>
      </c>
      <c r="E135" s="300">
        <f t="shared" ref="E135:E136" si="209">SUM(B135:D135)</f>
        <v>2.1243439133075279</v>
      </c>
      <c r="F135" s="300"/>
      <c r="G135" s="300">
        <v>1.0045536749008235</v>
      </c>
      <c r="H135" s="300">
        <v>0.31544038959457593</v>
      </c>
      <c r="I135" s="300">
        <v>0.12339336351141349</v>
      </c>
      <c r="J135" s="300">
        <f t="shared" ref="J135:J136" si="210">SUM(G135:I135)</f>
        <v>1.4433874280068129</v>
      </c>
      <c r="K135" s="300"/>
      <c r="L135" s="300">
        <v>1.2434968271684417</v>
      </c>
      <c r="M135" s="300">
        <v>0.1137611048896299</v>
      </c>
      <c r="N135" s="300">
        <v>0.27350951847949623</v>
      </c>
      <c r="O135" s="300">
        <f t="shared" ref="O135:O136" si="211">SUM(L135:N135)</f>
        <v>1.6307674505375678</v>
      </c>
      <c r="P135" s="300"/>
      <c r="Q135" s="300">
        <v>1.2499028299275223</v>
      </c>
      <c r="R135" s="300">
        <v>0.11466163565430026</v>
      </c>
      <c r="S135" s="300">
        <v>0.2893272522704376</v>
      </c>
      <c r="T135" s="300">
        <f t="shared" ref="T135:T136" si="212">SUM(Q135:S135)</f>
        <v>1.6538917178522601</v>
      </c>
      <c r="U135" s="300"/>
      <c r="V135" s="300">
        <v>1.3298515744642154</v>
      </c>
      <c r="W135" s="300">
        <v>0.12422899936656852</v>
      </c>
      <c r="X135" s="300">
        <v>0.33451637642926468</v>
      </c>
      <c r="Y135" s="300">
        <f t="shared" ref="Y135:Y136" si="213">SUM(V135:X135)</f>
        <v>1.7885969502600487</v>
      </c>
    </row>
    <row r="136" spans="1:25" x14ac:dyDescent="0.2">
      <c r="A136" s="264" t="s">
        <v>363</v>
      </c>
      <c r="B136" s="301">
        <f>SUM(B134:B135)</f>
        <v>2.7630630004163708</v>
      </c>
      <c r="C136" s="301">
        <f t="shared" ref="C136" si="214">SUM(C134:C135)</f>
        <v>0.84636376277606584</v>
      </c>
      <c r="D136" s="301">
        <f t="shared" ref="D136" si="215">SUM(D134:D135)</f>
        <v>0.62957323680756416</v>
      </c>
      <c r="E136" s="301">
        <f t="shared" si="209"/>
        <v>4.2390000000000008</v>
      </c>
      <c r="F136" s="301"/>
      <c r="G136" s="301">
        <f>SUM(G134:G135)</f>
        <v>2.0963129612230746</v>
      </c>
      <c r="H136" s="301">
        <f t="shared" ref="H136" si="216">SUM(H134:H135)</f>
        <v>0.86793345897862584</v>
      </c>
      <c r="I136" s="301">
        <f t="shared" ref="I136" si="217">SUM(I134:I135)</f>
        <v>0.28675357979830041</v>
      </c>
      <c r="J136" s="301">
        <f t="shared" si="210"/>
        <v>3.2510000000000008</v>
      </c>
      <c r="K136" s="301"/>
      <c r="L136" s="301">
        <f>SUM(L134:L135)</f>
        <v>2.2899380365712911</v>
      </c>
      <c r="M136" s="301">
        <f t="shared" ref="M136" si="218">SUM(M134:M135)</f>
        <v>0.56093019784280129</v>
      </c>
      <c r="N136" s="301">
        <f t="shared" ref="N136" si="219">SUM(N134:N135)</f>
        <v>0.38313176558591017</v>
      </c>
      <c r="O136" s="301">
        <f t="shared" si="211"/>
        <v>3.2340000000000027</v>
      </c>
      <c r="P136" s="301"/>
      <c r="Q136" s="301">
        <f>SUM(Q134:Q135)</f>
        <v>2.3399846300260787</v>
      </c>
      <c r="R136" s="301">
        <f t="shared" ref="R136" si="220">SUM(R134:R135)</f>
        <v>0.54487027261555365</v>
      </c>
      <c r="S136" s="301">
        <f t="shared" ref="S136" si="221">SUM(S134:S135)</f>
        <v>0.40114509735836401</v>
      </c>
      <c r="T136" s="301">
        <f t="shared" si="212"/>
        <v>3.2859999999999965</v>
      </c>
      <c r="U136" s="301"/>
      <c r="V136" s="301">
        <f>SUM(V134:V135)</f>
        <v>2.5721952539878608</v>
      </c>
      <c r="W136" s="301">
        <f t="shared" ref="W136" si="222">SUM(W134:W135)</f>
        <v>0.54340792205204758</v>
      </c>
      <c r="X136" s="301">
        <f t="shared" ref="X136" si="223">SUM(X134:X135)</f>
        <v>0.45439682396010017</v>
      </c>
      <c r="Y136" s="301">
        <f t="shared" si="213"/>
        <v>3.5700000000000083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4.5080446253633255</v>
      </c>
      <c r="C143" s="300">
        <v>1.5217902122356697</v>
      </c>
      <c r="D143" s="300">
        <v>0.77274137722299496</v>
      </c>
      <c r="E143" s="300">
        <f>SUM(B143:D143)</f>
        <v>6.8025762148219906</v>
      </c>
      <c r="F143" s="300"/>
      <c r="G143" s="300">
        <v>4.3610025964348873</v>
      </c>
      <c r="H143" s="300">
        <v>2.4986187781014437</v>
      </c>
      <c r="I143" s="300">
        <v>0.68223619713552275</v>
      </c>
      <c r="J143" s="300">
        <f>SUM(G143:I143)</f>
        <v>7.5418575716718541</v>
      </c>
      <c r="K143" s="300"/>
      <c r="L143" s="300">
        <v>4.5142411328687366</v>
      </c>
      <c r="M143" s="300">
        <v>2.2710318996856937</v>
      </c>
      <c r="N143" s="300">
        <v>0.91836409025975807</v>
      </c>
      <c r="O143" s="300">
        <f>SUM(L143:N143)</f>
        <v>7.7036371228141887</v>
      </c>
      <c r="P143" s="300"/>
      <c r="Q143" s="300">
        <v>4.7374667037592966</v>
      </c>
      <c r="R143" s="300">
        <v>2.3905661067114812</v>
      </c>
      <c r="S143" s="300">
        <v>0.9926268687883818</v>
      </c>
      <c r="T143" s="300">
        <f>SUM(Q143:S143)</f>
        <v>8.120659679259159</v>
      </c>
      <c r="U143" s="300"/>
      <c r="V143" s="300">
        <v>5.0169945495965491</v>
      </c>
      <c r="W143" s="300">
        <v>2.5619674451944086</v>
      </c>
      <c r="X143" s="300">
        <v>1.0860409501797312</v>
      </c>
      <c r="Y143" s="300">
        <f>SUM(V143:X143)</f>
        <v>8.6650029449706896</v>
      </c>
    </row>
    <row r="144" spans="1:25" x14ac:dyDescent="0.2">
      <c r="A144" s="260" t="s">
        <v>364</v>
      </c>
      <c r="B144" s="300">
        <v>6.5789053615730531</v>
      </c>
      <c r="C144" s="300">
        <v>0.61755246427803501</v>
      </c>
      <c r="D144" s="300">
        <v>1.9409659593269109</v>
      </c>
      <c r="E144" s="300">
        <f t="shared" ref="E144:E145" si="224">SUM(B144:D144)</f>
        <v>9.1374237851779991</v>
      </c>
      <c r="F144" s="300"/>
      <c r="G144" s="300">
        <v>6.8617002253369135</v>
      </c>
      <c r="H144" s="300">
        <v>0.95712424062931278</v>
      </c>
      <c r="I144" s="300">
        <v>1.740317962361968</v>
      </c>
      <c r="J144" s="300">
        <f t="shared" ref="J144:J145" si="225">SUM(G144:I144)</f>
        <v>9.5591424283281938</v>
      </c>
      <c r="K144" s="300"/>
      <c r="L144" s="300">
        <v>7.4571769203601628</v>
      </c>
      <c r="M144" s="300">
        <v>1.7983707181033108</v>
      </c>
      <c r="N144" s="300">
        <v>1.4788152387223237</v>
      </c>
      <c r="O144" s="300">
        <f t="shared" ref="O144:O145" si="226">SUM(L144:N144)</f>
        <v>10.734362877185799</v>
      </c>
      <c r="P144" s="300"/>
      <c r="Q144" s="300">
        <v>7.6228728685916041</v>
      </c>
      <c r="R144" s="300">
        <v>1.8929936054721961</v>
      </c>
      <c r="S144" s="300">
        <v>1.5504738466770303</v>
      </c>
      <c r="T144" s="300">
        <f t="shared" ref="T144:T145" si="227">SUM(Q144:S144)</f>
        <v>11.066340320740832</v>
      </c>
      <c r="U144" s="300"/>
      <c r="V144" s="300">
        <v>7.851528796207889</v>
      </c>
      <c r="W144" s="300">
        <v>2.0684048715764165</v>
      </c>
      <c r="X144" s="300">
        <v>1.634063387245009</v>
      </c>
      <c r="Y144" s="300">
        <f t="shared" ref="Y144:Y145" si="228">SUM(V144:X144)</f>
        <v>11.553997055029315</v>
      </c>
    </row>
    <row r="145" spans="1:25" x14ac:dyDescent="0.2">
      <c r="A145" s="264" t="s">
        <v>363</v>
      </c>
      <c r="B145" s="301">
        <f>SUM(B143:B144)</f>
        <v>11.086949986936379</v>
      </c>
      <c r="C145" s="301">
        <f t="shared" ref="C145" si="229">SUM(C143:C144)</f>
        <v>2.1393426765137047</v>
      </c>
      <c r="D145" s="301">
        <f t="shared" ref="D145" si="230">SUM(D143:D144)</f>
        <v>2.7137073365499056</v>
      </c>
      <c r="E145" s="301">
        <f t="shared" si="224"/>
        <v>15.939999999999989</v>
      </c>
      <c r="F145" s="301"/>
      <c r="G145" s="301">
        <f>SUM(G143:G144)</f>
        <v>11.222702821771801</v>
      </c>
      <c r="H145" s="301">
        <f t="shared" ref="H145" si="231">SUM(H143:H144)</f>
        <v>3.4557430187307565</v>
      </c>
      <c r="I145" s="301">
        <f t="shared" ref="I145" si="232">SUM(I143:I144)</f>
        <v>2.4225541594974906</v>
      </c>
      <c r="J145" s="301">
        <f t="shared" si="225"/>
        <v>17.101000000000049</v>
      </c>
      <c r="K145" s="301"/>
      <c r="L145" s="301">
        <f>SUM(L143:L144)</f>
        <v>11.971418053228899</v>
      </c>
      <c r="M145" s="301">
        <f t="shared" ref="M145" si="233">SUM(M143:M144)</f>
        <v>4.0694026177890041</v>
      </c>
      <c r="N145" s="301">
        <f t="shared" ref="N145" si="234">SUM(N143:N144)</f>
        <v>2.397179328982082</v>
      </c>
      <c r="O145" s="301">
        <f t="shared" si="226"/>
        <v>18.437999999999988</v>
      </c>
      <c r="P145" s="301"/>
      <c r="Q145" s="301">
        <f>SUM(Q143:Q144)</f>
        <v>12.360339572350901</v>
      </c>
      <c r="R145" s="301">
        <f t="shared" ref="R145" si="235">SUM(R143:R144)</f>
        <v>4.2835597121836777</v>
      </c>
      <c r="S145" s="301">
        <f t="shared" ref="S145" si="236">SUM(S143:S144)</f>
        <v>2.5431007154654122</v>
      </c>
      <c r="T145" s="301">
        <f t="shared" si="227"/>
        <v>19.186999999999991</v>
      </c>
      <c r="U145" s="301"/>
      <c r="V145" s="301">
        <f>SUM(V143:V144)</f>
        <v>12.868523345804437</v>
      </c>
      <c r="W145" s="301">
        <f t="shared" ref="W145" si="237">SUM(W143:W144)</f>
        <v>4.6303723167708251</v>
      </c>
      <c r="X145" s="301">
        <f t="shared" ref="X145" si="238">SUM(X143:X144)</f>
        <v>2.7201043374247402</v>
      </c>
      <c r="Y145" s="301">
        <f t="shared" si="228"/>
        <v>20.219000000000001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2.6443969099221722</v>
      </c>
      <c r="C152" s="300">
        <v>2.0294055879821999</v>
      </c>
      <c r="D152" s="300">
        <v>0.42994580476386579</v>
      </c>
      <c r="E152" s="300">
        <f>SUM(B152:D152)</f>
        <v>5.1037483026682384</v>
      </c>
      <c r="F152" s="300"/>
      <c r="G152" s="300">
        <v>3.0012232578186882</v>
      </c>
      <c r="H152" s="300">
        <v>2.5005452096918686</v>
      </c>
      <c r="I152" s="300">
        <v>0.51182108644434021</v>
      </c>
      <c r="J152" s="300">
        <f>SUM(G152:I152)</f>
        <v>6.0135895539548967</v>
      </c>
      <c r="K152" s="300"/>
      <c r="L152" s="300">
        <v>2.8611169255887638</v>
      </c>
      <c r="M152" s="300">
        <v>2.2354140084786076</v>
      </c>
      <c r="N152" s="300">
        <v>0.45254106117558152</v>
      </c>
      <c r="O152" s="300">
        <f>SUM(L152:N152)</f>
        <v>5.5490719952429526</v>
      </c>
      <c r="P152" s="300"/>
      <c r="Q152" s="300">
        <v>3.0610321425236773</v>
      </c>
      <c r="R152" s="300">
        <v>2.3052240819960663</v>
      </c>
      <c r="S152" s="300">
        <v>0.46770253755982988</v>
      </c>
      <c r="T152" s="300">
        <f>SUM(Q152:S152)</f>
        <v>5.8339587620795728</v>
      </c>
      <c r="U152" s="300"/>
      <c r="V152" s="300">
        <v>3.3406987618775372</v>
      </c>
      <c r="W152" s="300">
        <v>2.3769216992299946</v>
      </c>
      <c r="X152" s="300">
        <v>0.50379040063018288</v>
      </c>
      <c r="Y152" s="300">
        <f>SUM(V152:X152)</f>
        <v>6.2214108617377146</v>
      </c>
    </row>
    <row r="153" spans="1:25" x14ac:dyDescent="0.2">
      <c r="A153" s="260" t="s">
        <v>364</v>
      </c>
      <c r="B153" s="300">
        <v>5.5148826081653155</v>
      </c>
      <c r="C153" s="300">
        <v>1.4990440878853342</v>
      </c>
      <c r="D153" s="300">
        <v>0.76732500128113845</v>
      </c>
      <c r="E153" s="300">
        <f t="shared" ref="E153:E154" si="239">SUM(B153:D153)</f>
        <v>7.781251697331788</v>
      </c>
      <c r="F153" s="300"/>
      <c r="G153" s="300">
        <v>6.3461262668706171</v>
      </c>
      <c r="H153" s="300">
        <v>2.1541626790021469</v>
      </c>
      <c r="I153" s="300">
        <v>0.85512150017231781</v>
      </c>
      <c r="J153" s="300">
        <f t="shared" ref="J153:J154" si="240">SUM(G153:I153)</f>
        <v>9.3554104460450827</v>
      </c>
      <c r="K153" s="300"/>
      <c r="L153" s="300">
        <v>5.7229470384147083</v>
      </c>
      <c r="M153" s="300">
        <v>1.6700942756091099</v>
      </c>
      <c r="N153" s="300">
        <v>0.69188669073323217</v>
      </c>
      <c r="O153" s="300">
        <f t="shared" ref="O153:O154" si="241">SUM(L153:N153)</f>
        <v>8.0849280047570513</v>
      </c>
      <c r="P153" s="300"/>
      <c r="Q153" s="300">
        <v>6.0146954721505264</v>
      </c>
      <c r="R153" s="300">
        <v>1.751569509417257</v>
      </c>
      <c r="S153" s="300">
        <v>0.71577625635266096</v>
      </c>
      <c r="T153" s="300">
        <f t="shared" ref="T153:T154" si="242">SUM(Q153:S153)</f>
        <v>8.4820412379204448</v>
      </c>
      <c r="U153" s="300"/>
      <c r="V153" s="300">
        <v>6.4211350508090073</v>
      </c>
      <c r="W153" s="300">
        <v>1.8528412551593643</v>
      </c>
      <c r="X153" s="300">
        <v>0.76661283229391952</v>
      </c>
      <c r="Y153" s="300">
        <f t="shared" ref="Y153:Y154" si="243">SUM(V153:X153)</f>
        <v>9.0405891382622912</v>
      </c>
    </row>
    <row r="154" spans="1:25" x14ac:dyDescent="0.2">
      <c r="A154" s="264" t="s">
        <v>363</v>
      </c>
      <c r="B154" s="301">
        <f>SUM(B152:B153)</f>
        <v>8.1592795180874873</v>
      </c>
      <c r="C154" s="301">
        <f t="shared" ref="C154" si="244">SUM(C152:C153)</f>
        <v>3.5284496758675341</v>
      </c>
      <c r="D154" s="301">
        <f t="shared" ref="D154" si="245">SUM(D152:D153)</f>
        <v>1.1972708060450041</v>
      </c>
      <c r="E154" s="301">
        <f t="shared" si="239"/>
        <v>12.885000000000026</v>
      </c>
      <c r="F154" s="301"/>
      <c r="G154" s="301">
        <f>SUM(G152:G153)</f>
        <v>9.3473495246893048</v>
      </c>
      <c r="H154" s="301">
        <f t="shared" ref="H154" si="246">SUM(H152:H153)</f>
        <v>4.6547078886940154</v>
      </c>
      <c r="I154" s="301">
        <f t="shared" ref="I154" si="247">SUM(I152:I153)</f>
        <v>1.366942586616658</v>
      </c>
      <c r="J154" s="301">
        <f t="shared" si="240"/>
        <v>15.368999999999977</v>
      </c>
      <c r="K154" s="301"/>
      <c r="L154" s="301">
        <f>SUM(L152:L153)</f>
        <v>8.584063964003473</v>
      </c>
      <c r="M154" s="301">
        <f t="shared" ref="M154" si="248">SUM(M152:M153)</f>
        <v>3.9055082840877176</v>
      </c>
      <c r="N154" s="301">
        <f t="shared" ref="N154" si="249">SUM(N152:N153)</f>
        <v>1.1444277519088137</v>
      </c>
      <c r="O154" s="301">
        <f t="shared" si="241"/>
        <v>13.634000000000004</v>
      </c>
      <c r="P154" s="301"/>
      <c r="Q154" s="301">
        <f>SUM(Q152:Q153)</f>
        <v>9.0757276146742036</v>
      </c>
      <c r="R154" s="301">
        <f t="shared" ref="R154" si="250">SUM(R152:R153)</f>
        <v>4.0567935914133235</v>
      </c>
      <c r="S154" s="301">
        <f t="shared" ref="S154" si="251">SUM(S152:S153)</f>
        <v>1.1834787939124909</v>
      </c>
      <c r="T154" s="301">
        <f t="shared" si="242"/>
        <v>14.316000000000018</v>
      </c>
      <c r="U154" s="301"/>
      <c r="V154" s="301">
        <f>SUM(V152:V153)</f>
        <v>9.7618338126865449</v>
      </c>
      <c r="W154" s="301">
        <f t="shared" ref="W154" si="252">SUM(W152:W153)</f>
        <v>4.2297629543893587</v>
      </c>
      <c r="X154" s="301">
        <f t="shared" ref="X154" si="253">SUM(X152:X153)</f>
        <v>1.2704032329241024</v>
      </c>
      <c r="Y154" s="301">
        <f t="shared" si="243"/>
        <v>15.262000000000008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3.0841394553817567</v>
      </c>
      <c r="C161" s="300">
        <v>2.982344893685104</v>
      </c>
      <c r="D161" s="300">
        <v>0.25712141332679839</v>
      </c>
      <c r="E161" s="300">
        <f>SUM(B161:D161)</f>
        <v>6.323605762393659</v>
      </c>
      <c r="F161" s="300"/>
      <c r="G161" s="300">
        <v>3.230195899826009</v>
      </c>
      <c r="H161" s="300">
        <v>2.8375447956911657</v>
      </c>
      <c r="I161" s="300">
        <v>3.5110072273724841E-2</v>
      </c>
      <c r="J161" s="300">
        <f>SUM(G161:I161)</f>
        <v>6.1028507677909003</v>
      </c>
      <c r="K161" s="300"/>
      <c r="L161" s="300">
        <v>3.2509199281787429</v>
      </c>
      <c r="M161" s="300">
        <v>2.8027886954450514</v>
      </c>
      <c r="N161" s="300">
        <v>0.25942998331454958</v>
      </c>
      <c r="O161" s="300">
        <f>SUM(L161:N161)</f>
        <v>6.3131386069383444</v>
      </c>
      <c r="P161" s="300"/>
      <c r="Q161" s="300">
        <v>3.19940299048822</v>
      </c>
      <c r="R161" s="300">
        <v>2.7640229968641319</v>
      </c>
      <c r="S161" s="300">
        <v>0.2555744216711851</v>
      </c>
      <c r="T161" s="300">
        <f>SUM(Q161:S161)</f>
        <v>6.2190004090235371</v>
      </c>
      <c r="U161" s="300"/>
      <c r="V161" s="300">
        <v>3.2840562009137635</v>
      </c>
      <c r="W161" s="300">
        <v>2.8383983370425039</v>
      </c>
      <c r="X161" s="300">
        <v>0.26453706485231049</v>
      </c>
      <c r="Y161" s="300">
        <f>SUM(V161:X161)</f>
        <v>6.3869916028085783</v>
      </c>
    </row>
    <row r="162" spans="1:25" x14ac:dyDescent="0.2">
      <c r="A162" s="260" t="s">
        <v>364</v>
      </c>
      <c r="B162" s="300">
        <v>3.4293949885356123</v>
      </c>
      <c r="C162" s="300">
        <v>0.51216255631590946</v>
      </c>
      <c r="D162" s="300">
        <v>0.26183669275483029</v>
      </c>
      <c r="E162" s="300">
        <f t="shared" ref="E162:E163" si="254">SUM(B162:D162)</f>
        <v>4.2033942376063518</v>
      </c>
      <c r="F162" s="300"/>
      <c r="G162" s="300">
        <v>3.5994402890904302</v>
      </c>
      <c r="H162" s="300">
        <v>0.49389553344128706</v>
      </c>
      <c r="I162" s="300">
        <v>0.1808134096773949</v>
      </c>
      <c r="J162" s="300">
        <f t="shared" ref="J162:J163" si="255">SUM(G162:I162)</f>
        <v>4.2741492322091119</v>
      </c>
      <c r="K162" s="300"/>
      <c r="L162" s="300">
        <v>3.6316089509129377</v>
      </c>
      <c r="M162" s="300">
        <v>0.49783990728027538</v>
      </c>
      <c r="N162" s="300">
        <v>0.30941253486845688</v>
      </c>
      <c r="O162" s="300">
        <f t="shared" ref="O162:O163" si="256">SUM(L162:N162)</f>
        <v>4.4388613930616705</v>
      </c>
      <c r="P162" s="300"/>
      <c r="Q162" s="300">
        <v>3.5018623824003061</v>
      </c>
      <c r="R162" s="300">
        <v>0.51635067945022894</v>
      </c>
      <c r="S162" s="300">
        <v>0.30478652912591131</v>
      </c>
      <c r="T162" s="300">
        <f t="shared" ref="T162:T163" si="257">SUM(Q162:S162)</f>
        <v>4.3229995909764458</v>
      </c>
      <c r="U162" s="300"/>
      <c r="V162" s="300">
        <v>3.4481671578170947</v>
      </c>
      <c r="W162" s="300">
        <v>0.58466229379178214</v>
      </c>
      <c r="X162" s="300">
        <v>0.31617894558254944</v>
      </c>
      <c r="Y162" s="300">
        <f t="shared" ref="Y162:Y163" si="258">SUM(V162:X162)</f>
        <v>4.349008397191426</v>
      </c>
    </row>
    <row r="163" spans="1:25" x14ac:dyDescent="0.2">
      <c r="A163" s="264" t="s">
        <v>363</v>
      </c>
      <c r="B163" s="301">
        <f>SUM(B161:B162)</f>
        <v>6.5135344439173686</v>
      </c>
      <c r="C163" s="301">
        <f t="shared" ref="C163" si="259">SUM(C161:C162)</f>
        <v>3.4945074500010134</v>
      </c>
      <c r="D163" s="301">
        <f t="shared" ref="D163" si="260">SUM(D161:D162)</f>
        <v>0.51895810608162862</v>
      </c>
      <c r="E163" s="301">
        <f t="shared" si="254"/>
        <v>10.52700000000001</v>
      </c>
      <c r="F163" s="301"/>
      <c r="G163" s="301">
        <f>SUM(G161:G162)</f>
        <v>6.8296361889164388</v>
      </c>
      <c r="H163" s="301">
        <f t="shared" ref="H163" si="261">SUM(H161:H162)</f>
        <v>3.3314403291324526</v>
      </c>
      <c r="I163" s="301">
        <f t="shared" ref="I163" si="262">SUM(I161:I162)</f>
        <v>0.21592348195111974</v>
      </c>
      <c r="J163" s="301">
        <f t="shared" si="255"/>
        <v>10.37700000000001</v>
      </c>
      <c r="K163" s="301"/>
      <c r="L163" s="301">
        <f>SUM(L161:L162)</f>
        <v>6.8825288790916801</v>
      </c>
      <c r="M163" s="301">
        <f t="shared" ref="M163" si="263">SUM(M161:M162)</f>
        <v>3.3006286027253267</v>
      </c>
      <c r="N163" s="301">
        <f t="shared" ref="N163" si="264">SUM(N161:N162)</f>
        <v>0.56884251818300646</v>
      </c>
      <c r="O163" s="301">
        <f t="shared" si="256"/>
        <v>10.752000000000013</v>
      </c>
      <c r="P163" s="301"/>
      <c r="Q163" s="301">
        <f>SUM(Q161:Q162)</f>
        <v>6.7012653728885265</v>
      </c>
      <c r="R163" s="301">
        <f t="shared" ref="R163" si="265">SUM(R161:R162)</f>
        <v>3.2803736763143609</v>
      </c>
      <c r="S163" s="301">
        <f t="shared" ref="S163" si="266">SUM(S161:S162)</f>
        <v>0.56036095079709636</v>
      </c>
      <c r="T163" s="301">
        <f t="shared" si="257"/>
        <v>10.541999999999984</v>
      </c>
      <c r="U163" s="301"/>
      <c r="V163" s="301">
        <f>SUM(V161:V162)</f>
        <v>6.7322233587308578</v>
      </c>
      <c r="W163" s="301">
        <f t="shared" ref="W163" si="267">SUM(W161:W162)</f>
        <v>3.4230606308342861</v>
      </c>
      <c r="X163" s="301">
        <f t="shared" ref="X163" si="268">SUM(X161:X162)</f>
        <v>0.58071601043485988</v>
      </c>
      <c r="Y163" s="301">
        <f t="shared" si="258"/>
        <v>10.736000000000004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6.6606674942228477</v>
      </c>
      <c r="C170" s="300">
        <v>7.3258898543394713</v>
      </c>
      <c r="D170" s="300">
        <v>1.0187303924738331</v>
      </c>
      <c r="E170" s="300">
        <f>SUM(B170:D170)</f>
        <v>15.005287741036151</v>
      </c>
      <c r="F170" s="300"/>
      <c r="G170" s="300">
        <v>5.4892594692066785</v>
      </c>
      <c r="H170" s="300">
        <v>6.0764107367344948</v>
      </c>
      <c r="I170" s="300">
        <v>0.57182355435066168</v>
      </c>
      <c r="J170" s="300">
        <f>SUM(G170:I170)</f>
        <v>12.137493760291836</v>
      </c>
      <c r="K170" s="300"/>
      <c r="L170" s="300">
        <v>5.494985628113076</v>
      </c>
      <c r="M170" s="300">
        <v>6.1680595439580195</v>
      </c>
      <c r="N170" s="300">
        <v>0.91876926423609995</v>
      </c>
      <c r="O170" s="300">
        <f>SUM(L170:N170)</f>
        <v>12.581814436307196</v>
      </c>
      <c r="P170" s="300"/>
      <c r="Q170" s="300">
        <v>6.0499441492767314</v>
      </c>
      <c r="R170" s="300">
        <v>6.5003422848626071</v>
      </c>
      <c r="S170" s="300">
        <v>1.0005630464571722</v>
      </c>
      <c r="T170" s="300">
        <f>SUM(Q170:S170)</f>
        <v>13.55084948059651</v>
      </c>
      <c r="U170" s="300"/>
      <c r="V170" s="300">
        <v>6.9044055694973201</v>
      </c>
      <c r="W170" s="300">
        <v>6.7813324964007391</v>
      </c>
      <c r="X170" s="300">
        <v>1.0928199357312971</v>
      </c>
      <c r="Y170" s="300">
        <f>SUM(V170:X170)</f>
        <v>14.778558001629357</v>
      </c>
    </row>
    <row r="171" spans="1:25" x14ac:dyDescent="0.2">
      <c r="A171" s="260" t="s">
        <v>364</v>
      </c>
      <c r="B171" s="300">
        <v>4.057395178259152</v>
      </c>
      <c r="C171" s="300">
        <v>1.5293373370216523</v>
      </c>
      <c r="D171" s="300">
        <v>0.73397974368305441</v>
      </c>
      <c r="E171" s="300">
        <f t="shared" ref="E171" si="269">SUM(B171:D171)</f>
        <v>6.3207122589638587</v>
      </c>
      <c r="F171" s="300"/>
      <c r="G171" s="300">
        <v>3.6418295241788439</v>
      </c>
      <c r="H171" s="300">
        <v>1.1536894037655139</v>
      </c>
      <c r="I171" s="300">
        <v>0.79398731176381232</v>
      </c>
      <c r="J171" s="300">
        <f t="shared" ref="J171:J172" si="270">SUM(G171:I171)</f>
        <v>5.5895062397081698</v>
      </c>
      <c r="K171" s="300"/>
      <c r="L171" s="300">
        <v>3.5828451650092572</v>
      </c>
      <c r="M171" s="300">
        <v>1.326447242364575</v>
      </c>
      <c r="N171" s="300">
        <v>0.72389315631895867</v>
      </c>
      <c r="O171" s="300">
        <f t="shared" ref="O171:O172" si="271">SUM(L171:N171)</f>
        <v>5.6331855636927912</v>
      </c>
      <c r="P171" s="300"/>
      <c r="Q171" s="300">
        <v>3.8085092084837457</v>
      </c>
      <c r="R171" s="300">
        <v>1.4478246202744358</v>
      </c>
      <c r="S171" s="300">
        <v>0.79481669064530869</v>
      </c>
      <c r="T171" s="300">
        <f t="shared" ref="T171:T172" si="272">SUM(Q171:S171)</f>
        <v>6.0511505194034907</v>
      </c>
      <c r="U171" s="300"/>
      <c r="V171" s="300">
        <v>4.0487285515780167</v>
      </c>
      <c r="W171" s="300">
        <v>1.6132484942160972</v>
      </c>
      <c r="X171" s="300">
        <v>0.89346495257656433</v>
      </c>
      <c r="Y171" s="300">
        <f t="shared" ref="Y171:Y172" si="273">SUM(V171:X171)</f>
        <v>6.5554419983706778</v>
      </c>
    </row>
    <row r="172" spans="1:25" x14ac:dyDescent="0.2">
      <c r="A172" s="264" t="s">
        <v>363</v>
      </c>
      <c r="B172" s="301">
        <f>SUM(B170:B171)</f>
        <v>10.718062672481999</v>
      </c>
      <c r="C172" s="301">
        <f t="shared" ref="C172" si="274">SUM(C170:C171)</f>
        <v>8.8552271913611236</v>
      </c>
      <c r="D172" s="301">
        <f t="shared" ref="D172" si="275">SUM(D170:D171)</f>
        <v>1.7527101361568875</v>
      </c>
      <c r="E172" s="301">
        <f>SUM(B172:D172)</f>
        <v>21.326000000000011</v>
      </c>
      <c r="F172" s="301"/>
      <c r="G172" s="301">
        <f>SUM(G170:G171)</f>
        <v>9.1310889933855215</v>
      </c>
      <c r="H172" s="301">
        <f t="shared" ref="H172" si="276">SUM(H170:H171)</f>
        <v>7.2301001405000083</v>
      </c>
      <c r="I172" s="301">
        <f t="shared" ref="I172" si="277">SUM(I170:I171)</f>
        <v>1.3658108661144741</v>
      </c>
      <c r="J172" s="301">
        <f t="shared" si="270"/>
        <v>17.727000000000004</v>
      </c>
      <c r="K172" s="301"/>
      <c r="L172" s="301">
        <f>SUM(L170:L171)</f>
        <v>9.0778307931223328</v>
      </c>
      <c r="M172" s="301">
        <f t="shared" ref="M172" si="278">SUM(M170:M171)</f>
        <v>7.494506786322594</v>
      </c>
      <c r="N172" s="301">
        <f t="shared" ref="N172" si="279">SUM(N170:N171)</f>
        <v>1.6426624205550586</v>
      </c>
      <c r="O172" s="301">
        <f t="shared" si="271"/>
        <v>18.214999999999986</v>
      </c>
      <c r="P172" s="301"/>
      <c r="Q172" s="301">
        <f>SUM(Q170:Q171)</f>
        <v>9.858453357760478</v>
      </c>
      <c r="R172" s="301">
        <f t="shared" ref="R172" si="280">SUM(R170:R171)</f>
        <v>7.9481669051370432</v>
      </c>
      <c r="S172" s="301">
        <f t="shared" ref="S172" si="281">SUM(S170:S171)</f>
        <v>1.7953797371024809</v>
      </c>
      <c r="T172" s="301">
        <f t="shared" si="272"/>
        <v>19.602000000000004</v>
      </c>
      <c r="U172" s="301"/>
      <c r="V172" s="301">
        <f>SUM(V170:V171)</f>
        <v>10.953134121075337</v>
      </c>
      <c r="W172" s="301">
        <f t="shared" ref="W172" si="282">SUM(W170:W171)</f>
        <v>8.394580990616836</v>
      </c>
      <c r="X172" s="301">
        <f t="shared" ref="X172" si="283">SUM(X170:X171)</f>
        <v>1.9862848883078614</v>
      </c>
      <c r="Y172" s="301">
        <f t="shared" si="273"/>
        <v>21.334000000000035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13.508612307763793</v>
      </c>
      <c r="C179" s="300">
        <v>12.309037992135714</v>
      </c>
      <c r="D179" s="300">
        <v>1.4934678669665631</v>
      </c>
      <c r="E179" s="300">
        <f>SUM(B179:D179)</f>
        <v>27.311118166866066</v>
      </c>
      <c r="F179" s="300"/>
      <c r="G179" s="300">
        <v>12.725943446467133</v>
      </c>
      <c r="H179" s="300">
        <v>12.270273150349734</v>
      </c>
      <c r="I179" s="300">
        <v>1.8042297457301666</v>
      </c>
      <c r="J179" s="300">
        <f>SUM(G179:I179)</f>
        <v>26.80044634254703</v>
      </c>
      <c r="K179" s="300"/>
      <c r="L179" s="300">
        <v>13.23912857045327</v>
      </c>
      <c r="M179" s="300">
        <v>12.045533565266725</v>
      </c>
      <c r="N179" s="300">
        <v>1.9986606344980766</v>
      </c>
      <c r="O179" s="300">
        <f>SUM(L179:N179)</f>
        <v>27.283322770218071</v>
      </c>
      <c r="P179" s="300"/>
      <c r="Q179" s="300">
        <v>14.647670823611922</v>
      </c>
      <c r="R179" s="300">
        <v>12.601685569191455</v>
      </c>
      <c r="S179" s="300">
        <v>2.2884816974149569</v>
      </c>
      <c r="T179" s="300">
        <f>SUM(Q179:S179)</f>
        <v>29.537838090218337</v>
      </c>
      <c r="U179" s="300"/>
      <c r="V179" s="300">
        <v>16.857830934217841</v>
      </c>
      <c r="W179" s="300">
        <v>12.833636289081952</v>
      </c>
      <c r="X179" s="300">
        <v>2.7250734271887116</v>
      </c>
      <c r="Y179" s="300">
        <f>SUM(V179:X179)</f>
        <v>32.416540650488507</v>
      </c>
    </row>
    <row r="180" spans="1:25" x14ac:dyDescent="0.2">
      <c r="A180" s="260" t="s">
        <v>364</v>
      </c>
      <c r="B180" s="300">
        <v>5.1910655144621236</v>
      </c>
      <c r="C180" s="300">
        <v>1.875026487858696</v>
      </c>
      <c r="D180" s="300">
        <v>1.1877898308131154</v>
      </c>
      <c r="E180" s="300">
        <f t="shared" ref="E180:E181" si="284">SUM(B180:D180)</f>
        <v>8.253881833133935</v>
      </c>
      <c r="F180" s="300"/>
      <c r="G180" s="300">
        <v>5.1712160701314849</v>
      </c>
      <c r="H180" s="300">
        <v>1.8921414886955485</v>
      </c>
      <c r="I180" s="300">
        <v>0.66819609862591789</v>
      </c>
      <c r="J180" s="300">
        <f t="shared" ref="J180:J181" si="285">SUM(G180:I180)</f>
        <v>7.7315536574529515</v>
      </c>
      <c r="K180" s="300"/>
      <c r="L180" s="300">
        <v>5.1878117377045188</v>
      </c>
      <c r="M180" s="300">
        <v>1.7216303382344256</v>
      </c>
      <c r="N180" s="300">
        <v>0.65023515384296515</v>
      </c>
      <c r="O180" s="300">
        <f t="shared" ref="O180:O181" si="286">SUM(L180:N180)</f>
        <v>7.5596772297819097</v>
      </c>
      <c r="P180" s="300"/>
      <c r="Q180" s="300">
        <v>5.5975766618594189</v>
      </c>
      <c r="R180" s="300">
        <v>1.9065283189701392</v>
      </c>
      <c r="S180" s="300">
        <v>0.66205692895207302</v>
      </c>
      <c r="T180" s="300">
        <f t="shared" ref="T180:T181" si="287">SUM(Q180:S180)</f>
        <v>8.1661619097816303</v>
      </c>
      <c r="U180" s="300"/>
      <c r="V180" s="300">
        <v>6.1361630728613106</v>
      </c>
      <c r="W180" s="300">
        <v>2.175715942335934</v>
      </c>
      <c r="X180" s="300">
        <v>0.64458033431433037</v>
      </c>
      <c r="Y180" s="300">
        <f t="shared" ref="Y180:Y181" si="288">SUM(V180:X180)</f>
        <v>8.9564593495115759</v>
      </c>
    </row>
    <row r="181" spans="1:25" x14ac:dyDescent="0.2">
      <c r="A181" s="264" t="s">
        <v>363</v>
      </c>
      <c r="B181" s="301">
        <f>SUM(B179:B180)</f>
        <v>18.699677822225915</v>
      </c>
      <c r="C181" s="301">
        <f t="shared" ref="C181" si="289">SUM(C179:C180)</f>
        <v>14.18406447999441</v>
      </c>
      <c r="D181" s="301">
        <f t="shared" ref="D181" si="290">SUM(D179:D180)</f>
        <v>2.6812576977796785</v>
      </c>
      <c r="E181" s="301">
        <f t="shared" si="284"/>
        <v>35.565000000000005</v>
      </c>
      <c r="F181" s="301"/>
      <c r="G181" s="301">
        <f>SUM(G179:G180)</f>
        <v>17.897159516598617</v>
      </c>
      <c r="H181" s="301">
        <f t="shared" ref="H181" si="291">SUM(H179:H180)</f>
        <v>14.162414639045283</v>
      </c>
      <c r="I181" s="301">
        <f t="shared" ref="I181" si="292">SUM(I179:I180)</f>
        <v>2.4724258443560845</v>
      </c>
      <c r="J181" s="301">
        <f t="shared" si="285"/>
        <v>34.531999999999982</v>
      </c>
      <c r="K181" s="301"/>
      <c r="L181" s="301">
        <f>SUM(L179:L180)</f>
        <v>18.426940308157789</v>
      </c>
      <c r="M181" s="301">
        <f t="shared" ref="M181" si="293">SUM(M179:M180)</f>
        <v>13.767163903501149</v>
      </c>
      <c r="N181" s="301">
        <f t="shared" ref="N181" si="294">SUM(N179:N180)</f>
        <v>2.6488957883410418</v>
      </c>
      <c r="O181" s="301">
        <f t="shared" si="286"/>
        <v>34.842999999999982</v>
      </c>
      <c r="P181" s="301"/>
      <c r="Q181" s="301">
        <f>SUM(Q179:Q180)</f>
        <v>20.245247485471339</v>
      </c>
      <c r="R181" s="301">
        <f t="shared" ref="R181" si="295">SUM(R179:R180)</f>
        <v>14.508213888161594</v>
      </c>
      <c r="S181" s="301">
        <f t="shared" ref="S181" si="296">SUM(S179:S180)</f>
        <v>2.9505386263670301</v>
      </c>
      <c r="T181" s="301">
        <f t="shared" si="287"/>
        <v>37.703999999999958</v>
      </c>
      <c r="U181" s="301"/>
      <c r="V181" s="301">
        <f>SUM(V179:V180)</f>
        <v>22.993994007079152</v>
      </c>
      <c r="W181" s="301">
        <f t="shared" ref="W181" si="297">SUM(W179:W180)</f>
        <v>15.009352231417886</v>
      </c>
      <c r="X181" s="301">
        <f t="shared" ref="X181" si="298">SUM(X179:X180)</f>
        <v>3.369653761503042</v>
      </c>
      <c r="Y181" s="301">
        <f t="shared" si="288"/>
        <v>41.373000000000083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1.1524548455778718</v>
      </c>
      <c r="C188" s="300">
        <v>1.8223518494606141</v>
      </c>
      <c r="D188" s="300">
        <v>0.422486681835546</v>
      </c>
      <c r="E188" s="300">
        <f>SUM(B188:D188)</f>
        <v>3.3972933768740319</v>
      </c>
      <c r="F188" s="300"/>
      <c r="G188" s="300">
        <v>1.3047495850444841</v>
      </c>
      <c r="H188" s="300">
        <v>1.785567010791981</v>
      </c>
      <c r="I188" s="300">
        <v>0.47411280026401109</v>
      </c>
      <c r="J188" s="300">
        <f>SUM(G188:I188)</f>
        <v>3.564429396100476</v>
      </c>
      <c r="K188" s="300"/>
      <c r="L188" s="300">
        <v>0.97984962404981291</v>
      </c>
      <c r="M188" s="300">
        <v>2.0472297627356513</v>
      </c>
      <c r="N188" s="300">
        <v>0.50669270577148351</v>
      </c>
      <c r="O188" s="300">
        <f>SUM(L188:N188)</f>
        <v>3.5337720925569478</v>
      </c>
      <c r="P188" s="300"/>
      <c r="Q188" s="300">
        <v>0.79162878779033974</v>
      </c>
      <c r="R188" s="300">
        <v>1.7757524416462416</v>
      </c>
      <c r="S188" s="300">
        <v>0.37165730400400543</v>
      </c>
      <c r="T188" s="300">
        <f>SUM(Q188:S188)</f>
        <v>2.9390385334405869</v>
      </c>
      <c r="U188" s="300"/>
      <c r="V188" s="300">
        <v>0.77168564437295906</v>
      </c>
      <c r="W188" s="300">
        <v>1.8368778023297161</v>
      </c>
      <c r="X188" s="300">
        <v>0.39951762875426483</v>
      </c>
      <c r="Y188" s="300">
        <f>SUM(V188:X188)</f>
        <v>3.00808107545694</v>
      </c>
    </row>
    <row r="189" spans="1:25" x14ac:dyDescent="0.2">
      <c r="A189" s="260" t="s">
        <v>364</v>
      </c>
      <c r="B189" s="300">
        <v>1.5766815196407422</v>
      </c>
      <c r="C189" s="300">
        <v>1.3946451909655562</v>
      </c>
      <c r="D189" s="300">
        <v>0.65837991251967098</v>
      </c>
      <c r="E189" s="300">
        <f t="shared" ref="E189:E190" si="299">SUM(B189:D189)</f>
        <v>3.6297066231259696</v>
      </c>
      <c r="F189" s="300"/>
      <c r="G189" s="300">
        <v>1.7342140003956825</v>
      </c>
      <c r="H189" s="300">
        <v>1.6523586280566014</v>
      </c>
      <c r="I189" s="300">
        <v>1.1279979754472362</v>
      </c>
      <c r="J189" s="300">
        <f t="shared" ref="J189:J190" si="300">SUM(G189:I189)</f>
        <v>4.5145706038995206</v>
      </c>
      <c r="K189" s="300"/>
      <c r="L189" s="300">
        <v>1.2981232301481311</v>
      </c>
      <c r="M189" s="300">
        <v>1.6769299873121957</v>
      </c>
      <c r="N189" s="300">
        <v>0.69117468998271769</v>
      </c>
      <c r="O189" s="300">
        <f t="shared" ref="O189:O190" si="301">SUM(L189:N189)</f>
        <v>3.6662279074430448</v>
      </c>
      <c r="P189" s="300"/>
      <c r="Q189" s="300">
        <v>1.1221460280846736</v>
      </c>
      <c r="R189" s="300">
        <v>1.4945651851468595</v>
      </c>
      <c r="S189" s="300">
        <v>0.52225025332787534</v>
      </c>
      <c r="T189" s="300">
        <f t="shared" ref="T189:T190" si="302">SUM(Q189:S189)</f>
        <v>3.1389614665594086</v>
      </c>
      <c r="U189" s="300"/>
      <c r="V189" s="300">
        <v>1.1735869549977516</v>
      </c>
      <c r="W189" s="300">
        <v>1.6157599437250381</v>
      </c>
      <c r="X189" s="300">
        <v>0.53457202582027175</v>
      </c>
      <c r="Y189" s="300">
        <f t="shared" ref="Y189:Y190" si="303">SUM(V189:X189)</f>
        <v>3.3239189245430616</v>
      </c>
    </row>
    <row r="190" spans="1:25" x14ac:dyDescent="0.2">
      <c r="A190" s="264" t="s">
        <v>363</v>
      </c>
      <c r="B190" s="301">
        <f>SUM(B188:B189)</f>
        <v>2.729136365218614</v>
      </c>
      <c r="C190" s="301">
        <f t="shared" ref="C190" si="304">SUM(C188:C189)</f>
        <v>3.2169970404261701</v>
      </c>
      <c r="D190" s="301">
        <f t="shared" ref="D190" si="305">SUM(D188:D189)</f>
        <v>1.0808665943552169</v>
      </c>
      <c r="E190" s="301">
        <f t="shared" si="299"/>
        <v>7.027000000000001</v>
      </c>
      <c r="F190" s="301"/>
      <c r="G190" s="301">
        <f>SUM(G188:G189)</f>
        <v>3.0389635854401664</v>
      </c>
      <c r="H190" s="301">
        <f t="shared" ref="H190" si="306">SUM(H188:H189)</f>
        <v>3.4379256388485824</v>
      </c>
      <c r="I190" s="301">
        <f t="shared" ref="I190" si="307">SUM(I188:I189)</f>
        <v>1.6021107757112474</v>
      </c>
      <c r="J190" s="301">
        <f t="shared" si="300"/>
        <v>8.0789999999999971</v>
      </c>
      <c r="K190" s="301"/>
      <c r="L190" s="301">
        <f>SUM(L188:L189)</f>
        <v>2.277972854197944</v>
      </c>
      <c r="M190" s="301">
        <f t="shared" ref="M190" si="308">SUM(M188:M189)</f>
        <v>3.7241597500478472</v>
      </c>
      <c r="N190" s="301">
        <f t="shared" ref="N190" si="309">SUM(N188:N189)</f>
        <v>1.1978673957542012</v>
      </c>
      <c r="O190" s="301">
        <f t="shared" si="301"/>
        <v>7.1999999999999922</v>
      </c>
      <c r="P190" s="301"/>
      <c r="Q190" s="301">
        <f>SUM(Q188:Q189)</f>
        <v>1.9137748158750134</v>
      </c>
      <c r="R190" s="301">
        <f t="shared" ref="R190" si="310">SUM(R188:R189)</f>
        <v>3.2703176267931013</v>
      </c>
      <c r="S190" s="301">
        <f t="shared" ref="S190" si="311">SUM(S188:S189)</f>
        <v>0.89390755733188076</v>
      </c>
      <c r="T190" s="301">
        <f t="shared" si="302"/>
        <v>6.0779999999999959</v>
      </c>
      <c r="U190" s="301"/>
      <c r="V190" s="301">
        <f>SUM(V188:V189)</f>
        <v>1.9452725993707105</v>
      </c>
      <c r="W190" s="301">
        <f t="shared" ref="W190" si="312">SUM(W188:W189)</f>
        <v>3.4526377460547542</v>
      </c>
      <c r="X190" s="301">
        <f t="shared" ref="X190" si="313">SUM(X188:X189)</f>
        <v>0.93408965457453652</v>
      </c>
      <c r="Y190" s="301">
        <f t="shared" si="303"/>
        <v>6.3320000000000007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2.2096392937929537</v>
      </c>
      <c r="C197" s="300">
        <v>1.4965617139239098</v>
      </c>
      <c r="D197" s="300">
        <v>1.8176960652538288</v>
      </c>
      <c r="E197" s="300">
        <f>SUM(B197:D197)</f>
        <v>5.5238970729706924</v>
      </c>
      <c r="F197" s="300"/>
      <c r="G197" s="300">
        <v>1.8734411918578158</v>
      </c>
      <c r="H197" s="300">
        <v>1.2422643115022551</v>
      </c>
      <c r="I197" s="300">
        <v>2.3625512497379644</v>
      </c>
      <c r="J197" s="300">
        <f>SUM(G197:I197)</f>
        <v>5.4782567530980355</v>
      </c>
      <c r="K197" s="300"/>
      <c r="L197" s="300">
        <v>1.7139308399416862</v>
      </c>
      <c r="M197" s="300">
        <v>1.5073141542596087</v>
      </c>
      <c r="N197" s="300">
        <v>1.6662865334221231</v>
      </c>
      <c r="O197" s="300">
        <f>SUM(L197:N197)</f>
        <v>4.8875315276234179</v>
      </c>
      <c r="P197" s="300"/>
      <c r="Q197" s="300">
        <v>1.6134993523736865</v>
      </c>
      <c r="R197" s="300">
        <v>1.4438809115306508</v>
      </c>
      <c r="S197" s="300">
        <v>1.6242775185980758</v>
      </c>
      <c r="T197" s="300">
        <f>SUM(Q197:S197)</f>
        <v>4.6816577825024126</v>
      </c>
      <c r="U197" s="300"/>
      <c r="V197" s="300">
        <v>1.5454610825734765</v>
      </c>
      <c r="W197" s="300">
        <v>1.4023264242831239</v>
      </c>
      <c r="X197" s="300">
        <v>1.6041305633804495</v>
      </c>
      <c r="Y197" s="300">
        <f>SUM(V197:X197)</f>
        <v>4.5519180702370496</v>
      </c>
    </row>
    <row r="198" spans="1:25" x14ac:dyDescent="0.2">
      <c r="A198" s="260" t="s">
        <v>364</v>
      </c>
      <c r="B198" s="300">
        <v>1.925277279879527</v>
      </c>
      <c r="C198" s="300">
        <v>0.41511704296521762</v>
      </c>
      <c r="D198" s="300">
        <v>0.50370860418456487</v>
      </c>
      <c r="E198" s="300">
        <f t="shared" ref="E198:E199" si="314">SUM(B198:D198)</f>
        <v>2.8441029270293097</v>
      </c>
      <c r="F198" s="300"/>
      <c r="G198" s="300">
        <v>1.2687567724795441</v>
      </c>
      <c r="H198" s="300">
        <v>0.40987278778297942</v>
      </c>
      <c r="I198" s="300">
        <v>1.0921136866394481</v>
      </c>
      <c r="J198" s="300">
        <f t="shared" ref="J198:J199" si="315">SUM(G198:I198)</f>
        <v>2.7707432469019713</v>
      </c>
      <c r="K198" s="300"/>
      <c r="L198" s="300">
        <v>1.613506439353388</v>
      </c>
      <c r="M198" s="300">
        <v>0.20558952819470402</v>
      </c>
      <c r="N198" s="300">
        <v>0.96837250482848836</v>
      </c>
      <c r="O198" s="300">
        <f t="shared" ref="O198:O199" si="316">SUM(L198:N198)</f>
        <v>2.7874684723765801</v>
      </c>
      <c r="P198" s="300"/>
      <c r="Q198" s="300">
        <v>1.6193998083258825</v>
      </c>
      <c r="R198" s="300">
        <v>0.19912072070229769</v>
      </c>
      <c r="S198" s="300">
        <v>0.97082168846940442</v>
      </c>
      <c r="T198" s="300">
        <f t="shared" ref="T198:T199" si="317">SUM(Q198:S198)</f>
        <v>2.7893422174975848</v>
      </c>
      <c r="U198" s="300"/>
      <c r="V198" s="300">
        <v>1.7023586887671505</v>
      </c>
      <c r="W198" s="300">
        <v>0.2003885216222023</v>
      </c>
      <c r="X198" s="300">
        <v>1.0163347193735954</v>
      </c>
      <c r="Y198" s="300">
        <f t="shared" ref="Y198:Y199" si="318">SUM(V198:X198)</f>
        <v>2.9190819297629482</v>
      </c>
    </row>
    <row r="199" spans="1:25" x14ac:dyDescent="0.2">
      <c r="A199" s="264" t="s">
        <v>363</v>
      </c>
      <c r="B199" s="301">
        <f>SUM(B197:B198)</f>
        <v>4.1349165736724807</v>
      </c>
      <c r="C199" s="301">
        <f t="shared" ref="C199" si="319">SUM(C197:C198)</f>
        <v>1.9116787568891274</v>
      </c>
      <c r="D199" s="301">
        <f t="shared" ref="D199" si="320">SUM(D197:D198)</f>
        <v>2.3214046694383939</v>
      </c>
      <c r="E199" s="301">
        <f t="shared" si="314"/>
        <v>8.3680000000000021</v>
      </c>
      <c r="F199" s="301"/>
      <c r="G199" s="301">
        <f>SUM(G197:G198)</f>
        <v>3.1421979643373597</v>
      </c>
      <c r="H199" s="301">
        <f t="shared" ref="H199" si="321">SUM(H197:H198)</f>
        <v>1.6521370992852344</v>
      </c>
      <c r="I199" s="301">
        <f t="shared" ref="I199" si="322">SUM(I197:I198)</f>
        <v>3.4546649363774122</v>
      </c>
      <c r="J199" s="301">
        <f t="shared" si="315"/>
        <v>8.2490000000000059</v>
      </c>
      <c r="K199" s="301"/>
      <c r="L199" s="301">
        <f>SUM(L197:L198)</f>
        <v>3.3274372792950739</v>
      </c>
      <c r="M199" s="301">
        <f t="shared" ref="M199" si="323">SUM(M197:M198)</f>
        <v>1.7129036824543127</v>
      </c>
      <c r="N199" s="301">
        <f t="shared" ref="N199" si="324">SUM(N197:N198)</f>
        <v>2.6346590382506117</v>
      </c>
      <c r="O199" s="301">
        <f t="shared" si="316"/>
        <v>7.674999999999998</v>
      </c>
      <c r="P199" s="301"/>
      <c r="Q199" s="301">
        <f>SUM(Q197:Q198)</f>
        <v>3.232899160699569</v>
      </c>
      <c r="R199" s="301">
        <f t="shared" ref="R199" si="325">SUM(R197:R198)</f>
        <v>1.6430016322329486</v>
      </c>
      <c r="S199" s="301">
        <f t="shared" ref="S199" si="326">SUM(S197:S198)</f>
        <v>2.5950992070674803</v>
      </c>
      <c r="T199" s="301">
        <f t="shared" si="317"/>
        <v>7.4709999999999983</v>
      </c>
      <c r="U199" s="301"/>
      <c r="V199" s="301">
        <f>SUM(V197:V198)</f>
        <v>3.2478197713406267</v>
      </c>
      <c r="W199" s="301">
        <f t="shared" ref="W199" si="327">SUM(W197:W198)</f>
        <v>1.6027149459053263</v>
      </c>
      <c r="X199" s="301">
        <f t="shared" ref="X199" si="328">SUM(X197:X198)</f>
        <v>2.6204652827540449</v>
      </c>
      <c r="Y199" s="301">
        <f t="shared" si="318"/>
        <v>7.4709999999999983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Cumbria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5.9552307332566556E-2</v>
      </c>
      <c r="N7">
        <f>'Ind T4'!C122</f>
        <v>0.38386454121834834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-0.40935488901810979</v>
      </c>
      <c r="N9">
        <f>'Ind T4'!C120</f>
        <v>1.1517571497444257</v>
      </c>
    </row>
    <row r="10" spans="1:16" x14ac:dyDescent="0.2">
      <c r="L10" s="13" t="str">
        <f>'Ind T4'!A80</f>
        <v>Education</v>
      </c>
      <c r="M10">
        <f>'Ind T4'!B119</f>
        <v>-3.1044227964337701</v>
      </c>
      <c r="N10">
        <f>'Ind T4'!C119</f>
        <v>1.0592818405993354</v>
      </c>
    </row>
    <row r="11" spans="1:16" x14ac:dyDescent="0.2">
      <c r="L11" s="13" t="str">
        <f>'Ind T4'!A79</f>
        <v>Public admin. and defence</v>
      </c>
      <c r="M11">
        <f>'Ind T4'!B118</f>
        <v>0.4238637422490088</v>
      </c>
      <c r="N11">
        <f>'Ind T4'!C118</f>
        <v>-9.9275308644952709E-3</v>
      </c>
    </row>
    <row r="12" spans="1:16" x14ac:dyDescent="0.2">
      <c r="L12" s="1" t="str">
        <f>CONCATENATE("[",'Ind T4'!A78,"]")</f>
        <v>[Non-marketed services]</v>
      </c>
      <c r="M12">
        <f>'Ind T4'!B117</f>
        <v>-1.094014191099657</v>
      </c>
      <c r="N12">
        <f>'Ind T4'!C117</f>
        <v>0.94173788824409854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-1.7140720074737548</v>
      </c>
      <c r="N14" s="13">
        <f>'Ind T4'!C115</f>
        <v>-0.17943505233909418</v>
      </c>
    </row>
    <row r="15" spans="1:16" x14ac:dyDescent="0.2">
      <c r="L15" s="13" t="str">
        <f>'Ind T4'!A75</f>
        <v>Arts and entertainment</v>
      </c>
      <c r="M15" s="13">
        <f>'Ind T4'!B114</f>
        <v>0.48760803380774043</v>
      </c>
      <c r="N15" s="13">
        <f>'Ind T4'!C114</f>
        <v>-0.85277562355036141</v>
      </c>
    </row>
    <row r="16" spans="1:16" x14ac:dyDescent="0.2">
      <c r="L16" s="13" t="str">
        <f>'Ind T4'!A74</f>
        <v>Support services</v>
      </c>
      <c r="M16" s="13">
        <f>'Ind T4'!B113</f>
        <v>1.1364658360578206</v>
      </c>
      <c r="N16" s="13">
        <f>'Ind T4'!C113</f>
        <v>0.75483063061223543</v>
      </c>
    </row>
    <row r="17" spans="12:14" x14ac:dyDescent="0.2">
      <c r="L17" s="13" t="str">
        <f>'Ind T4'!A73</f>
        <v>Professional services</v>
      </c>
      <c r="M17" s="13">
        <f>'Ind T4'!B112</f>
        <v>2.9544442741768151</v>
      </c>
      <c r="N17" s="13">
        <f>'Ind T4'!C112</f>
        <v>0.61662001552689194</v>
      </c>
    </row>
    <row r="18" spans="12:14" x14ac:dyDescent="0.2">
      <c r="L18" s="13" t="str">
        <f>'Ind T4'!A72</f>
        <v>Real estate</v>
      </c>
      <c r="M18" s="13">
        <f>'Ind T4'!B111</f>
        <v>-5.2683024366861009</v>
      </c>
      <c r="N18" s="13">
        <f>'Ind T4'!C111</f>
        <v>0.66114823003387002</v>
      </c>
    </row>
    <row r="19" spans="12:14" x14ac:dyDescent="0.2">
      <c r="L19" t="str">
        <f>'Ind T4'!A71</f>
        <v>Finance and insurance</v>
      </c>
      <c r="M19">
        <f>'Ind T4'!B110</f>
        <v>2.1123777096158758</v>
      </c>
      <c r="N19">
        <f>'Ind T4'!C110</f>
        <v>-0.10176834189391526</v>
      </c>
    </row>
    <row r="20" spans="12:14" x14ac:dyDescent="0.2">
      <c r="L20" t="str">
        <f>'Ind T4'!A70</f>
        <v>Information technology</v>
      </c>
      <c r="M20">
        <f>'Ind T4'!B109</f>
        <v>-7.5543486518955261</v>
      </c>
      <c r="N20">
        <f>'Ind T4'!C109</f>
        <v>1.3201814615379615</v>
      </c>
    </row>
    <row r="21" spans="12:14" x14ac:dyDescent="0.2">
      <c r="L21" t="str">
        <f>'Ind T4'!A69</f>
        <v>Media</v>
      </c>
      <c r="M21">
        <f>'Ind T4'!B108</f>
        <v>1.8603377111756636</v>
      </c>
      <c r="N21">
        <f>'Ind T4'!C108</f>
        <v>0.1218970560951993</v>
      </c>
    </row>
    <row r="22" spans="12:14" x14ac:dyDescent="0.2">
      <c r="L22" s="1" t="str">
        <f>CONCATENATE("[",'Ind T4'!A68,"]")</f>
        <v>[Business and other services]</v>
      </c>
      <c r="M22">
        <f>'Ind T4'!B107</f>
        <v>0.48019903310758671</v>
      </c>
      <c r="N22">
        <f>'Ind T4'!C107</f>
        <v>0.3498415465911231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-7.8150947766364443E-2</v>
      </c>
      <c r="N24">
        <f>'Ind T4'!C105</f>
        <v>1.3841914350736895</v>
      </c>
    </row>
    <row r="25" spans="12:14" x14ac:dyDescent="0.2">
      <c r="L25" s="13" t="str">
        <f>'Ind T4'!A65</f>
        <v>Transport and storage</v>
      </c>
      <c r="M25">
        <f>'Ind T4'!B104</f>
        <v>1.6873003943432829</v>
      </c>
      <c r="N25">
        <f>'Ind T4'!C104</f>
        <v>0.40444154102854402</v>
      </c>
    </row>
    <row r="26" spans="12:14" x14ac:dyDescent="0.2">
      <c r="L26" s="13" t="str">
        <f>'Ind T4'!A64</f>
        <v>Wholesale and retail trade</v>
      </c>
      <c r="M26">
        <f>'Ind T4'!B103</f>
        <v>1.1180837924501752</v>
      </c>
      <c r="N26">
        <f>'Ind T4'!C103</f>
        <v>0.15373325175953578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0.79824332164932787</v>
      </c>
      <c r="N27">
        <f>'Ind T4'!C102</f>
        <v>0.62773949909762372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1.321036125818531</v>
      </c>
      <c r="N29">
        <f>'Ind T4'!C100</f>
        <v>1.4797069732397361E-2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-0.45511141813792122</v>
      </c>
      <c r="N31">
        <f>'Ind T4'!C98</f>
        <v>-1.0797071496816857</v>
      </c>
    </row>
    <row r="32" spans="12:14" x14ac:dyDescent="0.2">
      <c r="L32" s="13" t="str">
        <f>'Ind T4'!A58</f>
        <v>Engineering</v>
      </c>
      <c r="M32">
        <f>'Ind T4'!B97</f>
        <v>-6.5930444696717494</v>
      </c>
      <c r="N32">
        <f>'Ind T4'!C97</f>
        <v>0.75587097253591029</v>
      </c>
    </row>
    <row r="33" spans="12:14" x14ac:dyDescent="0.2">
      <c r="L33" s="13" t="str">
        <f>'Ind T4'!A57</f>
        <v>Food drink and tobacco</v>
      </c>
      <c r="M33">
        <f>'Ind T4'!B96</f>
        <v>-1.5339468084342833</v>
      </c>
      <c r="N33">
        <f>'Ind T4'!C96</f>
        <v>-0.70423260384242514</v>
      </c>
    </row>
    <row r="34" spans="12:14" x14ac:dyDescent="0.2">
      <c r="L34" s="1" t="str">
        <f>CONCATENATE("[",'Ind T4'!A56,"]")</f>
        <v>[Manufacturing]</v>
      </c>
      <c r="M34">
        <f>'Ind T4'!B95</f>
        <v>-1.0034561743126336</v>
      </c>
      <c r="N34">
        <f>'Ind T4'!C95</f>
        <v>-0.91490761925288044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1.6691580323590749</v>
      </c>
      <c r="N36">
        <f>'Ind T4'!C93</f>
        <v>0.10177018938866134</v>
      </c>
    </row>
    <row r="37" spans="12:14" x14ac:dyDescent="0.2">
      <c r="L37" s="13" t="str">
        <f>'Ind T4'!A53</f>
        <v>Electricity and gas</v>
      </c>
      <c r="M37">
        <f>'Ind T4'!B92</f>
        <v>1.021567703907067</v>
      </c>
      <c r="N37">
        <f>'Ind T4'!C92</f>
        <v>-0.27552118285276705</v>
      </c>
    </row>
    <row r="38" spans="12:14" x14ac:dyDescent="0.2">
      <c r="L38" s="13" t="str">
        <f>'Ind T4'!A52</f>
        <v>Mining and quarrying</v>
      </c>
      <c r="M38">
        <f>'Ind T4'!B91</f>
        <v>16.295373551381598</v>
      </c>
      <c r="N38">
        <f>'Ind T4'!C91</f>
        <v>-3.3094443611392244</v>
      </c>
    </row>
    <row r="39" spans="12:14" x14ac:dyDescent="0.2">
      <c r="L39" s="45" t="str">
        <f>'Ind T4'!A51</f>
        <v>Agriculture</v>
      </c>
      <c r="M39">
        <f>'Ind T4'!B90</f>
        <v>0.39733062291469334</v>
      </c>
      <c r="N39">
        <f>'Ind T4'!C90</f>
        <v>0.33243769878943397</v>
      </c>
    </row>
    <row r="40" spans="12:14" x14ac:dyDescent="0.2">
      <c r="L40" s="1" t="str">
        <f>CONCATENATE("[",'Ind T4'!A50,"]")</f>
        <v>[Primary sector and utilities]</v>
      </c>
      <c r="M40">
        <f>'Ind T4'!B89</f>
        <v>1.8598645294805261</v>
      </c>
      <c r="N40">
        <f>'Ind T4'!C89</f>
        <v>-7.6369501491801994E-2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Cumbria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7.9189999999999969</v>
      </c>
      <c r="N5" s="11">
        <f t="shared" ref="N5:AL5" si="1">SUM(N6:N9)</f>
        <v>7.4400000000000022</v>
      </c>
      <c r="O5" s="11">
        <f t="shared" si="1"/>
        <v>7.7209999999999983</v>
      </c>
      <c r="P5" s="11">
        <f t="shared" si="1"/>
        <v>7.844000000000003</v>
      </c>
      <c r="Q5" s="11">
        <f t="shared" si="1"/>
        <v>7.8929999999999776</v>
      </c>
      <c r="R5" s="11">
        <f t="shared" si="1"/>
        <v>6.4030000000000094</v>
      </c>
      <c r="S5" s="11">
        <f t="shared" si="1"/>
        <v>7.1149999999999975</v>
      </c>
      <c r="T5" s="11">
        <f t="shared" si="1"/>
        <v>6.8739999999999952</v>
      </c>
      <c r="U5" s="11">
        <f t="shared" si="1"/>
        <v>6.5729999999999968</v>
      </c>
      <c r="V5" s="11">
        <f t="shared" si="1"/>
        <v>7.3000000000000025</v>
      </c>
      <c r="W5" s="11">
        <f t="shared" si="1"/>
        <v>7.0210000000000008</v>
      </c>
      <c r="X5" s="11">
        <f t="shared" si="1"/>
        <v>6.9629999999999903</v>
      </c>
      <c r="Y5" s="11">
        <f t="shared" si="1"/>
        <v>6.950000000000002</v>
      </c>
      <c r="Z5" s="11">
        <f t="shared" si="1"/>
        <v>6.9579999999999931</v>
      </c>
      <c r="AA5" s="11">
        <f t="shared" si="1"/>
        <v>6.9990000000000006</v>
      </c>
      <c r="AB5" s="11">
        <f t="shared" si="1"/>
        <v>7.0049999999999901</v>
      </c>
      <c r="AC5" s="11">
        <f t="shared" si="1"/>
        <v>7.0090000000000057</v>
      </c>
      <c r="AD5" s="11">
        <f t="shared" si="1"/>
        <v>7.0050000000000008</v>
      </c>
      <c r="AE5" s="11">
        <f t="shared" si="1"/>
        <v>6.9980000000000038</v>
      </c>
      <c r="AF5" s="11">
        <f t="shared" si="1"/>
        <v>6.9879999999999951</v>
      </c>
      <c r="AG5" s="11">
        <f t="shared" si="1"/>
        <v>6.980999999999991</v>
      </c>
      <c r="AH5" s="11">
        <f t="shared" si="1"/>
        <v>6.9729999999999981</v>
      </c>
      <c r="AI5" s="11">
        <f t="shared" si="1"/>
        <v>6.9639999999999986</v>
      </c>
      <c r="AJ5" s="11">
        <f t="shared" si="1"/>
        <v>6.9569999999999936</v>
      </c>
      <c r="AK5" s="11">
        <f t="shared" si="1"/>
        <v>6.9489999999999936</v>
      </c>
      <c r="AL5" s="11">
        <f t="shared" si="1"/>
        <v>6.9410000000000034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5.2709999999999972</v>
      </c>
      <c r="N6" s="11">
        <v>4.918000000000001</v>
      </c>
      <c r="O6" s="11">
        <v>4.9590000000000005</v>
      </c>
      <c r="P6" s="11">
        <v>5.3360000000000012</v>
      </c>
      <c r="Q6" s="11">
        <v>5.5669999999999771</v>
      </c>
      <c r="R6" s="11">
        <v>3.9950000000000081</v>
      </c>
      <c r="S6" s="11">
        <v>4.3540000000000019</v>
      </c>
      <c r="T6" s="11">
        <v>3.9639999999999938</v>
      </c>
      <c r="U6" s="11">
        <v>3.8740000000000023</v>
      </c>
      <c r="V6" s="11">
        <v>4.0990000000000002</v>
      </c>
      <c r="W6" s="11">
        <v>4.0750000000000028</v>
      </c>
      <c r="X6" s="11">
        <v>4.1009999999999875</v>
      </c>
      <c r="Y6" s="11">
        <v>4.1249999999999991</v>
      </c>
      <c r="Z6" s="11">
        <v>4.1609999999999907</v>
      </c>
      <c r="AA6" s="11">
        <v>4.1849999999999987</v>
      </c>
      <c r="AB6" s="11">
        <v>4.191999999999994</v>
      </c>
      <c r="AC6" s="11">
        <v>4.2010000000000076</v>
      </c>
      <c r="AD6" s="11">
        <v>4.2090000000000067</v>
      </c>
      <c r="AE6" s="11">
        <v>4.2160000000000011</v>
      </c>
      <c r="AF6" s="11">
        <v>4.2229999999999936</v>
      </c>
      <c r="AG6" s="11">
        <v>4.2339999999999938</v>
      </c>
      <c r="AH6" s="11">
        <v>4.2449999999999966</v>
      </c>
      <c r="AI6" s="11">
        <v>4.2549999999999999</v>
      </c>
      <c r="AJ6" s="11">
        <v>4.2649999999999926</v>
      </c>
      <c r="AK6" s="172">
        <v>4.2739999999999974</v>
      </c>
      <c r="AL6" s="11">
        <v>4.2830000000000021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0.47599999999999948</v>
      </c>
      <c r="N7" s="11">
        <v>0.42599999999999988</v>
      </c>
      <c r="O7" s="11">
        <v>0.40499999999999953</v>
      </c>
      <c r="P7" s="11">
        <v>0.29000000000000048</v>
      </c>
      <c r="Q7" s="11">
        <v>0.28999999999999981</v>
      </c>
      <c r="R7" s="11">
        <v>0.33799999999999947</v>
      </c>
      <c r="S7" s="11">
        <v>0.30700000000000055</v>
      </c>
      <c r="T7" s="11">
        <v>0.31300000000000039</v>
      </c>
      <c r="U7" s="11">
        <v>0.42399999999999827</v>
      </c>
      <c r="V7" s="11">
        <v>0.78800000000000026</v>
      </c>
      <c r="W7" s="11">
        <v>0.71899999999999886</v>
      </c>
      <c r="X7" s="11">
        <v>0.68399999999999972</v>
      </c>
      <c r="Y7" s="11">
        <v>0.67000000000000048</v>
      </c>
      <c r="Z7" s="11">
        <v>0.64000000000000112</v>
      </c>
      <c r="AA7" s="11">
        <v>0.6100000000000011</v>
      </c>
      <c r="AB7" s="11">
        <v>0.58500000000000096</v>
      </c>
      <c r="AC7" s="11">
        <v>0.56500000000000095</v>
      </c>
      <c r="AD7" s="11">
        <v>0.54600000000000137</v>
      </c>
      <c r="AE7" s="11">
        <v>0.52899999999999892</v>
      </c>
      <c r="AF7" s="11">
        <v>0.51300000000000012</v>
      </c>
      <c r="AG7" s="11">
        <v>0.49800000000000072</v>
      </c>
      <c r="AH7" s="11">
        <v>0.48299999999999965</v>
      </c>
      <c r="AI7" s="11">
        <v>0.46899999999999969</v>
      </c>
      <c r="AJ7" s="11">
        <v>0.45700000000000102</v>
      </c>
      <c r="AK7" s="172">
        <v>0.44499999999999978</v>
      </c>
      <c r="AL7" s="11">
        <v>0.43400000000000077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0.37399999999999933</v>
      </c>
      <c r="N8" s="11">
        <v>0.27700000000000002</v>
      </c>
      <c r="O8" s="11">
        <v>0.66900000000000226</v>
      </c>
      <c r="P8" s="11">
        <v>0.63200000000000023</v>
      </c>
      <c r="Q8" s="11">
        <v>0.46900000000000042</v>
      </c>
      <c r="R8" s="11">
        <v>0.63299999999999867</v>
      </c>
      <c r="S8" s="11">
        <v>0.62000000000000088</v>
      </c>
      <c r="T8" s="11">
        <v>0.73899999999999955</v>
      </c>
      <c r="U8" s="11">
        <v>0.65100000000000058</v>
      </c>
      <c r="V8" s="11">
        <v>0.69300000000000117</v>
      </c>
      <c r="W8" s="11">
        <v>0.6660000000000007</v>
      </c>
      <c r="X8" s="11">
        <v>0.65999999999999992</v>
      </c>
      <c r="Y8" s="11">
        <v>0.65300000000000036</v>
      </c>
      <c r="Z8" s="11">
        <v>0.65100000000000047</v>
      </c>
      <c r="AA8" s="11">
        <v>0.64999999999999925</v>
      </c>
      <c r="AB8" s="11">
        <v>0.64899999999999958</v>
      </c>
      <c r="AC8" s="11">
        <v>0.64799999999999869</v>
      </c>
      <c r="AD8" s="11">
        <v>0.64699999999999902</v>
      </c>
      <c r="AE8" s="11">
        <v>0.64599999999999957</v>
      </c>
      <c r="AF8" s="11">
        <v>0.64499999999999968</v>
      </c>
      <c r="AG8" s="11">
        <v>0.64399999999999913</v>
      </c>
      <c r="AH8" s="11">
        <v>0.64299999999999935</v>
      </c>
      <c r="AI8" s="11">
        <v>0.64199999999999968</v>
      </c>
      <c r="AJ8" s="11">
        <v>0.64100000000000013</v>
      </c>
      <c r="AK8" s="172">
        <v>0.64000000000000046</v>
      </c>
      <c r="AL8" s="11">
        <v>0.63900000000000112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1.7980000000000012</v>
      </c>
      <c r="N9" s="11">
        <v>1.8190000000000006</v>
      </c>
      <c r="O9" s="11">
        <v>1.6879999999999959</v>
      </c>
      <c r="P9" s="11">
        <v>1.5860000000000007</v>
      </c>
      <c r="Q9" s="11">
        <v>1.5669999999999999</v>
      </c>
      <c r="R9" s="11">
        <v>1.4370000000000027</v>
      </c>
      <c r="S9" s="11">
        <v>1.8339999999999945</v>
      </c>
      <c r="T9" s="11">
        <v>1.8580000000000019</v>
      </c>
      <c r="U9" s="11">
        <v>1.6239999999999957</v>
      </c>
      <c r="V9" s="11">
        <v>1.7200000000000002</v>
      </c>
      <c r="W9" s="11">
        <v>1.5609999999999986</v>
      </c>
      <c r="X9" s="11">
        <v>1.5180000000000027</v>
      </c>
      <c r="Y9" s="11">
        <v>1.5020000000000013</v>
      </c>
      <c r="Z9" s="11">
        <v>1.5060000000000007</v>
      </c>
      <c r="AA9" s="11">
        <v>1.5540000000000014</v>
      </c>
      <c r="AB9" s="11">
        <v>1.5789999999999955</v>
      </c>
      <c r="AC9" s="11">
        <v>1.594999999999998</v>
      </c>
      <c r="AD9" s="11">
        <v>1.6029999999999938</v>
      </c>
      <c r="AE9" s="11">
        <v>1.6070000000000035</v>
      </c>
      <c r="AF9" s="11">
        <v>1.6070000000000018</v>
      </c>
      <c r="AG9" s="11">
        <v>1.6049999999999964</v>
      </c>
      <c r="AH9" s="11">
        <v>1.6020000000000028</v>
      </c>
      <c r="AI9" s="11">
        <v>1.5980000000000001</v>
      </c>
      <c r="AJ9" s="11">
        <v>1.5939999999999999</v>
      </c>
      <c r="AK9" s="172">
        <v>1.5899999999999965</v>
      </c>
      <c r="AL9" s="11">
        <v>1.5849999999999991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37.212000000000053</v>
      </c>
      <c r="N11" s="11">
        <f t="shared" si="2"/>
        <v>36.128999999999948</v>
      </c>
      <c r="O11" s="11">
        <f t="shared" si="2"/>
        <v>37.473000000000056</v>
      </c>
      <c r="P11" s="11">
        <f t="shared" si="2"/>
        <v>37.576999999999906</v>
      </c>
      <c r="Q11" s="11">
        <f t="shared" si="2"/>
        <v>39.031000000000041</v>
      </c>
      <c r="R11" s="11">
        <f t="shared" ref="R11" si="3">SUM(R12:R14)</f>
        <v>41.076999999999984</v>
      </c>
      <c r="S11" s="11">
        <f t="shared" ref="S11" si="4">SUM(S12:S14)</f>
        <v>39.169000000000018</v>
      </c>
      <c r="T11" s="11">
        <f t="shared" ref="T11" si="5">SUM(T12:T14)</f>
        <v>39.115999999999957</v>
      </c>
      <c r="U11" s="11">
        <f t="shared" ref="U11" si="6">SUM(U12:U14)</f>
        <v>39.70999999999993</v>
      </c>
      <c r="V11" s="11">
        <f t="shared" ref="V11" si="7">SUM(V12:V14)</f>
        <v>41.752999999999936</v>
      </c>
      <c r="W11" s="11">
        <f t="shared" ref="W11" si="8">SUM(W12:W14)</f>
        <v>39.056999999999988</v>
      </c>
      <c r="X11" s="11">
        <f t="shared" ref="X11" si="9">SUM(X12:X14)</f>
        <v>38.584000000000032</v>
      </c>
      <c r="Y11" s="11">
        <f t="shared" ref="Y11" si="10">SUM(Y12:Y14)</f>
        <v>38.067999999999884</v>
      </c>
      <c r="Z11" s="11">
        <f t="shared" ref="Z11" si="11">SUM(Z12:Z14)</f>
        <v>37.672999999999973</v>
      </c>
      <c r="AA11" s="11">
        <f t="shared" ref="AA11" si="12">SUM(AA12:AA14)</f>
        <v>37.290000000000028</v>
      </c>
      <c r="AB11" s="11">
        <f t="shared" ref="AB11" si="13">SUM(AB12:AB14)</f>
        <v>36.893000000000058</v>
      </c>
      <c r="AC11" s="11">
        <f t="shared" ref="AC11" si="14">SUM(AC12:AC14)</f>
        <v>36.580999999999989</v>
      </c>
      <c r="AD11" s="11">
        <f>SUM(AD12:AD14)</f>
        <v>36.253000000000029</v>
      </c>
      <c r="AE11" s="11">
        <f t="shared" ref="AE11" si="15">SUM(AE12:AE14)</f>
        <v>35.92600000000008</v>
      </c>
      <c r="AF11" s="11">
        <f t="shared" ref="AF11" si="16">SUM(AF12:AF14)</f>
        <v>35.606000000000037</v>
      </c>
      <c r="AG11" s="11">
        <f t="shared" ref="AG11:AL11" si="17">SUM(AG12:AG14)</f>
        <v>35.333999999999939</v>
      </c>
      <c r="AH11" s="11">
        <f t="shared" si="17"/>
        <v>35.051999999999992</v>
      </c>
      <c r="AI11" s="11">
        <f t="shared" si="17"/>
        <v>34.777999999999999</v>
      </c>
      <c r="AJ11" s="11">
        <f t="shared" si="17"/>
        <v>34.512000000000093</v>
      </c>
      <c r="AK11" s="11">
        <f t="shared" si="17"/>
        <v>34.25400000000009</v>
      </c>
      <c r="AL11" s="11">
        <f t="shared" si="17"/>
        <v>34.026999999999987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5.4610000000000136</v>
      </c>
      <c r="N12" s="11">
        <v>5.0599999999999934</v>
      </c>
      <c r="O12" s="11">
        <v>4.8149999999999951</v>
      </c>
      <c r="P12" s="11">
        <v>5.0590000000000046</v>
      </c>
      <c r="Q12" s="11">
        <v>5.2400000000000064</v>
      </c>
      <c r="R12" s="11">
        <v>5.9290000000000074</v>
      </c>
      <c r="S12" s="11">
        <v>6.0510000000000117</v>
      </c>
      <c r="T12" s="11">
        <v>5.3989999999999885</v>
      </c>
      <c r="U12" s="11">
        <v>4.655000000000002</v>
      </c>
      <c r="V12" s="11">
        <v>5.5659999999999918</v>
      </c>
      <c r="W12" s="11">
        <v>5.4879999999999853</v>
      </c>
      <c r="X12" s="11">
        <v>5.4670000000000067</v>
      </c>
      <c r="Y12" s="11">
        <v>5.4510000000000156</v>
      </c>
      <c r="Z12" s="11">
        <v>5.4660000000000126</v>
      </c>
      <c r="AA12" s="11">
        <v>5.4379999999999944</v>
      </c>
      <c r="AB12" s="11">
        <v>5.3850000000000051</v>
      </c>
      <c r="AC12" s="11">
        <v>5.3449999999999971</v>
      </c>
      <c r="AD12" s="11">
        <v>5.3019999999999987</v>
      </c>
      <c r="AE12" s="11">
        <v>5.2560000000000047</v>
      </c>
      <c r="AF12" s="11">
        <v>5.2089999999999961</v>
      </c>
      <c r="AG12" s="11">
        <v>5.1640000000000086</v>
      </c>
      <c r="AH12" s="11">
        <v>5.1190000000000015</v>
      </c>
      <c r="AI12" s="11">
        <v>5.0740000000000149</v>
      </c>
      <c r="AJ12" s="11">
        <v>5.0279999999999943</v>
      </c>
      <c r="AK12" s="172">
        <v>4.9819999999999922</v>
      </c>
      <c r="AL12" s="11">
        <v>4.9359999999999964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2.0830000000000104</v>
      </c>
      <c r="N13" s="11">
        <v>2.450000000000002</v>
      </c>
      <c r="O13" s="11">
        <v>2.2730000000000019</v>
      </c>
      <c r="P13" s="11">
        <v>2.1190000000000069</v>
      </c>
      <c r="Q13" s="11">
        <v>2.4219999999999899</v>
      </c>
      <c r="R13" s="11">
        <v>2.9520000000000057</v>
      </c>
      <c r="S13" s="11">
        <v>2.2600000000000016</v>
      </c>
      <c r="T13" s="11">
        <v>2.2689999999999948</v>
      </c>
      <c r="U13" s="11">
        <v>2.3179999999999987</v>
      </c>
      <c r="V13" s="11">
        <v>2.2829999999999955</v>
      </c>
      <c r="W13" s="11">
        <v>2.0990000000000033</v>
      </c>
      <c r="X13" s="11">
        <v>2.2020000000000053</v>
      </c>
      <c r="Y13" s="11">
        <v>2.2400000000000007</v>
      </c>
      <c r="Z13" s="11">
        <v>2.2869999999999986</v>
      </c>
      <c r="AA13" s="11">
        <v>2.329000000000006</v>
      </c>
      <c r="AB13" s="11">
        <v>2.347999999999995</v>
      </c>
      <c r="AC13" s="11">
        <v>2.348999999999998</v>
      </c>
      <c r="AD13" s="11">
        <v>2.3499999999999952</v>
      </c>
      <c r="AE13" s="11">
        <v>2.3499999999999979</v>
      </c>
      <c r="AF13" s="11">
        <v>2.3490000000000002</v>
      </c>
      <c r="AG13" s="11">
        <v>2.3519999999999941</v>
      </c>
      <c r="AH13" s="11">
        <v>2.353000000000002</v>
      </c>
      <c r="AI13" s="11">
        <v>2.3530000000000038</v>
      </c>
      <c r="AJ13" s="11">
        <v>2.353000000000002</v>
      </c>
      <c r="AK13" s="172">
        <v>2.3510000000000022</v>
      </c>
      <c r="AL13" s="11">
        <v>2.3500000000000023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29.668000000000031</v>
      </c>
      <c r="N14" s="11">
        <v>28.61899999999995</v>
      </c>
      <c r="O14" s="11">
        <v>30.385000000000058</v>
      </c>
      <c r="P14" s="11">
        <v>30.398999999999894</v>
      </c>
      <c r="Q14" s="11">
        <v>31.369000000000042</v>
      </c>
      <c r="R14" s="11">
        <v>32.19599999999997</v>
      </c>
      <c r="S14" s="11">
        <v>30.858000000000004</v>
      </c>
      <c r="T14" s="11">
        <v>31.447999999999976</v>
      </c>
      <c r="U14" s="11">
        <v>32.736999999999931</v>
      </c>
      <c r="V14" s="11">
        <v>33.903999999999947</v>
      </c>
      <c r="W14" s="11">
        <v>31.470000000000002</v>
      </c>
      <c r="X14" s="11">
        <v>30.915000000000017</v>
      </c>
      <c r="Y14" s="11">
        <v>30.376999999999864</v>
      </c>
      <c r="Z14" s="11">
        <v>29.919999999999963</v>
      </c>
      <c r="AA14" s="11">
        <v>29.523000000000025</v>
      </c>
      <c r="AB14" s="11">
        <v>29.160000000000057</v>
      </c>
      <c r="AC14" s="11">
        <v>28.886999999999997</v>
      </c>
      <c r="AD14" s="11">
        <v>28.601000000000031</v>
      </c>
      <c r="AE14" s="11">
        <v>28.320000000000078</v>
      </c>
      <c r="AF14" s="11">
        <v>28.048000000000041</v>
      </c>
      <c r="AG14" s="11">
        <v>27.817999999999937</v>
      </c>
      <c r="AH14" s="11">
        <v>27.579999999999988</v>
      </c>
      <c r="AI14" s="11">
        <v>27.350999999999978</v>
      </c>
      <c r="AJ14" s="11">
        <v>27.131000000000096</v>
      </c>
      <c r="AK14" s="172">
        <v>26.921000000000092</v>
      </c>
      <c r="AL14" s="11">
        <v>26.740999999999989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19.012999999999963</v>
      </c>
      <c r="N16" s="11">
        <v>18.172000000000025</v>
      </c>
      <c r="O16" s="11">
        <v>22.001000000000001</v>
      </c>
      <c r="P16" s="11">
        <v>18.980000000000008</v>
      </c>
      <c r="Q16" s="11">
        <v>18.941000000000003</v>
      </c>
      <c r="R16" s="11">
        <v>17.280999999999988</v>
      </c>
      <c r="S16" s="11">
        <v>16.888999999999967</v>
      </c>
      <c r="T16" s="11">
        <v>17.864000000000019</v>
      </c>
      <c r="U16" s="11">
        <v>19.102000000000032</v>
      </c>
      <c r="V16" s="11">
        <v>19.020999999999965</v>
      </c>
      <c r="W16" s="11">
        <v>18.45300000000006</v>
      </c>
      <c r="X16" s="11">
        <v>18.037000000000006</v>
      </c>
      <c r="Y16" s="11">
        <v>18.052000000000032</v>
      </c>
      <c r="Z16" s="11">
        <v>18.121000000000027</v>
      </c>
      <c r="AA16" s="11">
        <v>18.204000000000001</v>
      </c>
      <c r="AB16" s="11">
        <v>18.264000000000053</v>
      </c>
      <c r="AC16" s="11">
        <v>18.30199999999995</v>
      </c>
      <c r="AD16" s="11">
        <v>18.295000000000016</v>
      </c>
      <c r="AE16" s="11">
        <v>18.309000000000005</v>
      </c>
      <c r="AF16" s="11">
        <v>18.311000000000046</v>
      </c>
      <c r="AG16" s="11">
        <v>18.33499999999999</v>
      </c>
      <c r="AH16" s="11">
        <v>18.361999999999995</v>
      </c>
      <c r="AI16" s="11">
        <v>18.393000000000022</v>
      </c>
      <c r="AJ16" s="11">
        <v>18.425000000000018</v>
      </c>
      <c r="AK16" s="172">
        <v>18.458999999999957</v>
      </c>
      <c r="AL16" s="11">
        <v>18.493999999999968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74.20699999999988</v>
      </c>
      <c r="N18" s="11">
        <f t="shared" ref="N18:AL18" si="18">SUM(N19:N21)</f>
        <v>77.058000000000135</v>
      </c>
      <c r="O18" s="11">
        <f t="shared" si="18"/>
        <v>79.999999999999943</v>
      </c>
      <c r="P18" s="11">
        <f t="shared" si="18"/>
        <v>75.995000000000047</v>
      </c>
      <c r="Q18" s="11">
        <f t="shared" si="18"/>
        <v>80.294000000000011</v>
      </c>
      <c r="R18" s="11">
        <f t="shared" si="18"/>
        <v>81.519999999999982</v>
      </c>
      <c r="S18" s="11">
        <f t="shared" si="18"/>
        <v>85.662999999999982</v>
      </c>
      <c r="T18" s="11">
        <f t="shared" si="18"/>
        <v>79.77300000000011</v>
      </c>
      <c r="U18" s="11">
        <f t="shared" si="18"/>
        <v>82.703999999999809</v>
      </c>
      <c r="V18" s="11">
        <f t="shared" si="18"/>
        <v>86.510000000000019</v>
      </c>
      <c r="W18" s="11">
        <f t="shared" si="18"/>
        <v>84.826000000000107</v>
      </c>
      <c r="X18" s="11">
        <f t="shared" si="18"/>
        <v>84.686999999999941</v>
      </c>
      <c r="Y18" s="11">
        <f t="shared" si="18"/>
        <v>85.777000000000015</v>
      </c>
      <c r="Z18" s="11">
        <f t="shared" si="18"/>
        <v>86.592000000000056</v>
      </c>
      <c r="AA18" s="11">
        <f t="shared" si="18"/>
        <v>87.504000000000005</v>
      </c>
      <c r="AB18" s="11">
        <f t="shared" si="18"/>
        <v>88.223000000000042</v>
      </c>
      <c r="AC18" s="11">
        <f t="shared" si="18"/>
        <v>88.809999999999931</v>
      </c>
      <c r="AD18" s="11">
        <f t="shared" si="18"/>
        <v>89.351000000000028</v>
      </c>
      <c r="AE18" s="11">
        <f t="shared" si="18"/>
        <v>89.861000000000146</v>
      </c>
      <c r="AF18" s="11">
        <f t="shared" si="18"/>
        <v>90.351999999999961</v>
      </c>
      <c r="AG18" s="11">
        <f t="shared" si="18"/>
        <v>90.854000000000042</v>
      </c>
      <c r="AH18" s="11">
        <f t="shared" si="18"/>
        <v>91.336999999999748</v>
      </c>
      <c r="AI18" s="11">
        <f t="shared" si="18"/>
        <v>91.806999999999988</v>
      </c>
      <c r="AJ18" s="11">
        <f t="shared" si="18"/>
        <v>92.279000000000067</v>
      </c>
      <c r="AK18" s="11">
        <f t="shared" si="18"/>
        <v>92.732999999999876</v>
      </c>
      <c r="AL18" s="11">
        <f t="shared" si="18"/>
        <v>93.174000000000035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40.184999999999903</v>
      </c>
      <c r="N19" s="11">
        <v>39.194000000000067</v>
      </c>
      <c r="O19" s="11">
        <v>41.286999999999956</v>
      </c>
      <c r="P19" s="11">
        <v>39.067999999999984</v>
      </c>
      <c r="Q19" s="11">
        <v>39.455999999999996</v>
      </c>
      <c r="R19" s="11">
        <v>40.337000000000018</v>
      </c>
      <c r="S19" s="11">
        <v>38.816999999999965</v>
      </c>
      <c r="T19" s="11">
        <v>39.450000000000109</v>
      </c>
      <c r="U19" s="11">
        <v>41.94299999999982</v>
      </c>
      <c r="V19" s="11">
        <v>43.924000000000028</v>
      </c>
      <c r="W19" s="11">
        <v>42.643000000000072</v>
      </c>
      <c r="X19" s="11">
        <v>42.859999999999978</v>
      </c>
      <c r="Y19" s="11">
        <v>42.91099999999993</v>
      </c>
      <c r="Z19" s="11">
        <v>42.89100000000002</v>
      </c>
      <c r="AA19" s="11">
        <v>42.940999999999946</v>
      </c>
      <c r="AB19" s="11">
        <v>43.028000000000105</v>
      </c>
      <c r="AC19" s="11">
        <v>43.082000000000008</v>
      </c>
      <c r="AD19" s="11">
        <v>43.130000000000017</v>
      </c>
      <c r="AE19" s="11">
        <v>43.174000000000142</v>
      </c>
      <c r="AF19" s="11">
        <v>43.21799999999994</v>
      </c>
      <c r="AG19" s="11">
        <v>43.272000000000055</v>
      </c>
      <c r="AH19" s="11">
        <v>43.332999999999828</v>
      </c>
      <c r="AI19" s="11">
        <v>43.394999999999989</v>
      </c>
      <c r="AJ19" s="11">
        <v>43.476999999999975</v>
      </c>
      <c r="AK19" s="172">
        <v>43.555999999999997</v>
      </c>
      <c r="AL19" s="11">
        <v>43.637000000000015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12.534999999999989</v>
      </c>
      <c r="N20" s="11">
        <v>11.817000000000007</v>
      </c>
      <c r="O20" s="11">
        <v>13.275000000000029</v>
      </c>
      <c r="P20" s="11">
        <v>12.068000000000005</v>
      </c>
      <c r="Q20" s="11">
        <v>13.002999999999993</v>
      </c>
      <c r="R20" s="11">
        <v>12.731999999999992</v>
      </c>
      <c r="S20" s="11">
        <v>14.220000000000006</v>
      </c>
      <c r="T20" s="11">
        <v>12.923999999999969</v>
      </c>
      <c r="U20" s="11">
        <v>12.782000000000014</v>
      </c>
      <c r="V20" s="11">
        <v>14.041</v>
      </c>
      <c r="W20" s="11">
        <v>13.843</v>
      </c>
      <c r="X20" s="11">
        <v>14.350999999999997</v>
      </c>
      <c r="Y20" s="11">
        <v>14.393000000000004</v>
      </c>
      <c r="Z20" s="11">
        <v>14.415000000000003</v>
      </c>
      <c r="AA20" s="11">
        <v>14.470999999999995</v>
      </c>
      <c r="AB20" s="11">
        <v>14.511999999999977</v>
      </c>
      <c r="AC20" s="11">
        <v>14.532999999999955</v>
      </c>
      <c r="AD20" s="11">
        <v>14.555</v>
      </c>
      <c r="AE20" s="11">
        <v>14.574000000000002</v>
      </c>
      <c r="AF20" s="11">
        <v>14.595999999999995</v>
      </c>
      <c r="AG20" s="11">
        <v>14.619999999999951</v>
      </c>
      <c r="AH20" s="11">
        <v>14.639999999999926</v>
      </c>
      <c r="AI20" s="11">
        <v>14.658999999999981</v>
      </c>
      <c r="AJ20" s="11">
        <v>14.676000000000013</v>
      </c>
      <c r="AK20" s="172">
        <v>14.691999999999984</v>
      </c>
      <c r="AL20" s="11">
        <v>14.707000000000026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21.486999999999991</v>
      </c>
      <c r="N21" s="11">
        <v>26.047000000000061</v>
      </c>
      <c r="O21" s="11">
        <v>25.437999999999963</v>
      </c>
      <c r="P21" s="11">
        <v>24.859000000000055</v>
      </c>
      <c r="Q21" s="11">
        <v>27.835000000000019</v>
      </c>
      <c r="R21" s="11">
        <v>28.450999999999976</v>
      </c>
      <c r="S21" s="11">
        <v>32.626000000000005</v>
      </c>
      <c r="T21" s="11">
        <v>27.399000000000026</v>
      </c>
      <c r="U21" s="11">
        <v>27.978999999999978</v>
      </c>
      <c r="V21" s="11">
        <v>28.544999999999987</v>
      </c>
      <c r="W21" s="11">
        <v>28.340000000000025</v>
      </c>
      <c r="X21" s="11">
        <v>27.47599999999996</v>
      </c>
      <c r="Y21" s="11">
        <v>28.473000000000081</v>
      </c>
      <c r="Z21" s="11">
        <v>29.286000000000026</v>
      </c>
      <c r="AA21" s="11">
        <v>30.092000000000063</v>
      </c>
      <c r="AB21" s="11">
        <v>30.682999999999964</v>
      </c>
      <c r="AC21" s="11">
        <v>31.194999999999968</v>
      </c>
      <c r="AD21" s="11">
        <v>31.666000000000007</v>
      </c>
      <c r="AE21" s="11">
        <v>32.113</v>
      </c>
      <c r="AF21" s="11">
        <v>32.538000000000025</v>
      </c>
      <c r="AG21" s="11">
        <v>32.962000000000032</v>
      </c>
      <c r="AH21" s="11">
        <v>33.36399999999999</v>
      </c>
      <c r="AI21" s="11">
        <v>33.753000000000007</v>
      </c>
      <c r="AJ21" s="11">
        <v>34.126000000000076</v>
      </c>
      <c r="AK21" s="172">
        <v>34.484999999999893</v>
      </c>
      <c r="AL21" s="11">
        <v>34.829999999999991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52.046999999999983</v>
      </c>
      <c r="N23" s="11">
        <f t="shared" ref="N23:AL23" si="19">SUM(N24:N31)</f>
        <v>49.776999999999923</v>
      </c>
      <c r="O23" s="11">
        <f t="shared" si="19"/>
        <v>54.629999999999953</v>
      </c>
      <c r="P23" s="11">
        <f t="shared" si="19"/>
        <v>53.384</v>
      </c>
      <c r="Q23" s="11">
        <f t="shared" si="19"/>
        <v>56.725999999999949</v>
      </c>
      <c r="R23" s="11">
        <f t="shared" si="19"/>
        <v>54.988000000000014</v>
      </c>
      <c r="S23" s="11">
        <f t="shared" si="19"/>
        <v>53.392999999999994</v>
      </c>
      <c r="T23" s="11">
        <f t="shared" si="19"/>
        <v>53.245000000000005</v>
      </c>
      <c r="U23" s="11">
        <f t="shared" si="19"/>
        <v>54.529999999999966</v>
      </c>
      <c r="V23" s="11">
        <f t="shared" si="19"/>
        <v>58.941000000000024</v>
      </c>
      <c r="W23" s="11">
        <f t="shared" si="19"/>
        <v>56.321000000000005</v>
      </c>
      <c r="X23" s="11">
        <f t="shared" si="19"/>
        <v>56.52799999999997</v>
      </c>
      <c r="Y23" s="11">
        <f t="shared" si="19"/>
        <v>55.989000000000004</v>
      </c>
      <c r="Z23" s="11">
        <f t="shared" si="19"/>
        <v>56.037000000000006</v>
      </c>
      <c r="AA23" s="11">
        <f t="shared" si="19"/>
        <v>56.38100000000005</v>
      </c>
      <c r="AB23" s="11">
        <f t="shared" si="19"/>
        <v>56.638000000000005</v>
      </c>
      <c r="AC23" s="11">
        <f t="shared" si="19"/>
        <v>56.892999999999979</v>
      </c>
      <c r="AD23" s="11">
        <f t="shared" si="19"/>
        <v>57.156000000000013</v>
      </c>
      <c r="AE23" s="11">
        <f t="shared" si="19"/>
        <v>57.421999999999969</v>
      </c>
      <c r="AF23" s="11">
        <f t="shared" si="19"/>
        <v>57.696999999999996</v>
      </c>
      <c r="AG23" s="11">
        <f t="shared" si="19"/>
        <v>57.965000000000003</v>
      </c>
      <c r="AH23" s="11">
        <f t="shared" si="19"/>
        <v>58.237000000000016</v>
      </c>
      <c r="AI23" s="11">
        <f t="shared" si="19"/>
        <v>58.514999999999908</v>
      </c>
      <c r="AJ23" s="11">
        <f t="shared" si="19"/>
        <v>58.79200000000003</v>
      </c>
      <c r="AK23" s="11">
        <f t="shared" si="19"/>
        <v>59.073000000000008</v>
      </c>
      <c r="AL23" s="11">
        <f t="shared" si="19"/>
        <v>59.34999999999998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2.378000000000001</v>
      </c>
      <c r="N24" s="11">
        <v>1.9620000000000022</v>
      </c>
      <c r="O24" s="11">
        <v>2.0410000000000017</v>
      </c>
      <c r="P24" s="11">
        <v>1.4159999999999966</v>
      </c>
      <c r="Q24" s="11">
        <v>1.7550000000000006</v>
      </c>
      <c r="R24" s="11">
        <v>1.5330000000000006</v>
      </c>
      <c r="S24" s="11">
        <v>1.6630000000000034</v>
      </c>
      <c r="T24" s="11">
        <v>1.5300000000000007</v>
      </c>
      <c r="U24" s="11">
        <v>1.7119999999999993</v>
      </c>
      <c r="V24" s="11">
        <v>2.0409999999999995</v>
      </c>
      <c r="W24" s="11">
        <v>1.6810000000000007</v>
      </c>
      <c r="X24" s="11">
        <v>1.6660000000000008</v>
      </c>
      <c r="Y24" s="11">
        <v>1.664000000000003</v>
      </c>
      <c r="Z24" s="11">
        <v>1.6600000000000004</v>
      </c>
      <c r="AA24" s="11">
        <v>1.6599999999999981</v>
      </c>
      <c r="AB24" s="11">
        <v>1.6670000000000014</v>
      </c>
      <c r="AC24" s="11">
        <v>1.671999999999997</v>
      </c>
      <c r="AD24" s="11">
        <v>1.6759999999999979</v>
      </c>
      <c r="AE24" s="11">
        <v>1.6809999999999998</v>
      </c>
      <c r="AF24" s="11">
        <v>1.6860000000000019</v>
      </c>
      <c r="AG24" s="11">
        <v>1.6899999999999962</v>
      </c>
      <c r="AH24" s="11">
        <v>1.6940000000000011</v>
      </c>
      <c r="AI24" s="11">
        <v>1.6990000000000041</v>
      </c>
      <c r="AJ24" s="11">
        <v>1.7029999999999994</v>
      </c>
      <c r="AK24" s="172">
        <v>1.708000000000002</v>
      </c>
      <c r="AL24" s="11">
        <v>1.7119999999999995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2.0159999999999991</v>
      </c>
      <c r="N25" s="11">
        <v>2.2569999999999966</v>
      </c>
      <c r="O25" s="11">
        <v>2.0630000000000006</v>
      </c>
      <c r="P25" s="11">
        <v>2.1740000000000053</v>
      </c>
      <c r="Q25" s="11">
        <v>2.2149999999999972</v>
      </c>
      <c r="R25" s="11">
        <v>2.5000000000000067</v>
      </c>
      <c r="S25" s="11">
        <v>2.1230000000000073</v>
      </c>
      <c r="T25" s="11">
        <v>2.5170000000000021</v>
      </c>
      <c r="U25" s="11">
        <v>2.399999999999999</v>
      </c>
      <c r="V25" s="11">
        <v>1.9900000000000009</v>
      </c>
      <c r="W25" s="11">
        <v>1.6880000000000022</v>
      </c>
      <c r="X25" s="11">
        <v>1.7379999999999989</v>
      </c>
      <c r="Y25" s="11">
        <v>1.7579999999999976</v>
      </c>
      <c r="Z25" s="11">
        <v>1.7969999999999993</v>
      </c>
      <c r="AA25" s="11">
        <v>1.8279999999999956</v>
      </c>
      <c r="AB25" s="11">
        <v>1.8540000000000016</v>
      </c>
      <c r="AC25" s="11">
        <v>1.8779999999999994</v>
      </c>
      <c r="AD25" s="11">
        <v>1.8989999999999996</v>
      </c>
      <c r="AE25" s="11">
        <v>1.918999999999994</v>
      </c>
      <c r="AF25" s="11">
        <v>1.9379999999999951</v>
      </c>
      <c r="AG25" s="11">
        <v>1.9589999999999979</v>
      </c>
      <c r="AH25" s="11">
        <v>1.9799999999999933</v>
      </c>
      <c r="AI25" s="11">
        <v>1.9999999999999949</v>
      </c>
      <c r="AJ25" s="11">
        <v>2.0190000000000032</v>
      </c>
      <c r="AK25" s="172">
        <v>2.0369999999999941</v>
      </c>
      <c r="AL25" s="11">
        <v>2.0549999999999957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2.8129999999999935</v>
      </c>
      <c r="N26" s="11">
        <v>2.9010000000000016</v>
      </c>
      <c r="O26" s="11">
        <v>2.9699999999999975</v>
      </c>
      <c r="P26" s="11">
        <v>2.8780000000000001</v>
      </c>
      <c r="Q26" s="11">
        <v>2.6930000000000032</v>
      </c>
      <c r="R26" s="11">
        <v>2.4960000000000031</v>
      </c>
      <c r="S26" s="11">
        <v>3.2320000000000046</v>
      </c>
      <c r="T26" s="11">
        <v>2.6609999999999965</v>
      </c>
      <c r="U26" s="11">
        <v>2.5809999999999969</v>
      </c>
      <c r="V26" s="11">
        <v>2.8610000000000007</v>
      </c>
      <c r="W26" s="11">
        <v>2.7710000000000008</v>
      </c>
      <c r="X26" s="11">
        <v>2.8049999999999944</v>
      </c>
      <c r="Y26" s="11">
        <v>2.8000000000000012</v>
      </c>
      <c r="Z26" s="11">
        <v>2.7940000000000076</v>
      </c>
      <c r="AA26" s="11">
        <v>2.7849999999999935</v>
      </c>
      <c r="AB26" s="11">
        <v>2.7790000000000039</v>
      </c>
      <c r="AC26" s="11">
        <v>2.7749999999999999</v>
      </c>
      <c r="AD26" s="11">
        <v>2.77</v>
      </c>
      <c r="AE26" s="11">
        <v>2.765999999999996</v>
      </c>
      <c r="AF26" s="11">
        <v>2.7610000000000081</v>
      </c>
      <c r="AG26" s="11">
        <v>2.757000000000001</v>
      </c>
      <c r="AH26" s="11">
        <v>2.7509999999999972</v>
      </c>
      <c r="AI26" s="11">
        <v>2.7459999999999982</v>
      </c>
      <c r="AJ26" s="11">
        <v>2.7399999999999949</v>
      </c>
      <c r="AK26" s="172">
        <v>2.7349999999999981</v>
      </c>
      <c r="AL26" s="11">
        <v>2.7289999999999974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2.9570000000000043</v>
      </c>
      <c r="N27" s="11">
        <v>3.2999999999999994</v>
      </c>
      <c r="O27" s="11">
        <v>2.8359999999999999</v>
      </c>
      <c r="P27" s="11">
        <v>4.011000000000009</v>
      </c>
      <c r="Q27" s="11">
        <v>4.0440000000000005</v>
      </c>
      <c r="R27" s="11">
        <v>4.2390000000000052</v>
      </c>
      <c r="S27" s="11">
        <v>3.8810000000000011</v>
      </c>
      <c r="T27" s="11">
        <v>3.6229999999999967</v>
      </c>
      <c r="U27" s="11">
        <v>2.7530000000000028</v>
      </c>
      <c r="V27" s="11">
        <v>3.2509999999999977</v>
      </c>
      <c r="W27" s="11">
        <v>3.2339999999999978</v>
      </c>
      <c r="X27" s="11">
        <v>3.2379999999999916</v>
      </c>
      <c r="Y27" s="11">
        <v>3.2329999999999979</v>
      </c>
      <c r="Z27" s="11">
        <v>3.2409999999999966</v>
      </c>
      <c r="AA27" s="11">
        <v>3.2640000000000078</v>
      </c>
      <c r="AB27" s="11">
        <v>3.2859999999999929</v>
      </c>
      <c r="AC27" s="11">
        <v>3.3109999999999982</v>
      </c>
      <c r="AD27" s="11">
        <v>3.338999999999996</v>
      </c>
      <c r="AE27" s="11">
        <v>3.367999999999999</v>
      </c>
      <c r="AF27" s="11">
        <v>3.3979999999999984</v>
      </c>
      <c r="AG27" s="11">
        <v>3.4269999999999996</v>
      </c>
      <c r="AH27" s="11">
        <v>3.4559999999999951</v>
      </c>
      <c r="AI27" s="11">
        <v>3.4850000000000021</v>
      </c>
      <c r="AJ27" s="11">
        <v>3.5140000000000016</v>
      </c>
      <c r="AK27" s="172">
        <v>3.5429999999999988</v>
      </c>
      <c r="AL27" s="11">
        <v>3.5700000000000069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14.877999999999991</v>
      </c>
      <c r="N28" s="11">
        <v>13.825999999999976</v>
      </c>
      <c r="O28" s="11">
        <v>15.322999999999967</v>
      </c>
      <c r="P28" s="11">
        <v>15.448999999999986</v>
      </c>
      <c r="Q28" s="11">
        <v>16.390999999999938</v>
      </c>
      <c r="R28" s="11">
        <v>15.939999999999982</v>
      </c>
      <c r="S28" s="11">
        <v>16.37899999999998</v>
      </c>
      <c r="T28" s="11">
        <v>14.652000000000028</v>
      </c>
      <c r="U28" s="11">
        <v>14.358999999999995</v>
      </c>
      <c r="V28" s="11">
        <v>17.101000000000042</v>
      </c>
      <c r="W28" s="11">
        <v>18.437999999999988</v>
      </c>
      <c r="X28" s="11">
        <v>18.746999999999936</v>
      </c>
      <c r="Y28" s="11">
        <v>18.831999999999983</v>
      </c>
      <c r="Z28" s="11">
        <v>18.956000000000046</v>
      </c>
      <c r="AA28" s="11">
        <v>19.083000000000027</v>
      </c>
      <c r="AB28" s="11">
        <v>19.187000000000005</v>
      </c>
      <c r="AC28" s="11">
        <v>19.27799999999996</v>
      </c>
      <c r="AD28" s="11">
        <v>19.378000000000021</v>
      </c>
      <c r="AE28" s="11">
        <v>19.486999999999938</v>
      </c>
      <c r="AF28" s="11">
        <v>19.606999999999996</v>
      </c>
      <c r="AG28" s="11">
        <v>19.707000000000011</v>
      </c>
      <c r="AH28" s="11">
        <v>19.808000000000035</v>
      </c>
      <c r="AI28" s="11">
        <v>19.910999999999948</v>
      </c>
      <c r="AJ28" s="11">
        <v>20.013000000000019</v>
      </c>
      <c r="AK28" s="172">
        <v>20.116000000000017</v>
      </c>
      <c r="AL28" s="11">
        <v>20.218999999999991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12.48199999999998</v>
      </c>
      <c r="N29" s="11">
        <v>11.408999999999967</v>
      </c>
      <c r="O29" s="11">
        <v>13.872999999999996</v>
      </c>
      <c r="P29" s="11">
        <v>13.270000000000007</v>
      </c>
      <c r="Q29" s="11">
        <v>13.50000000000002</v>
      </c>
      <c r="R29" s="11">
        <v>12.885000000000019</v>
      </c>
      <c r="S29" s="11">
        <v>13.654000000000018</v>
      </c>
      <c r="T29" s="11">
        <v>13.926000000000013</v>
      </c>
      <c r="U29" s="11">
        <v>15.060999999999995</v>
      </c>
      <c r="V29" s="11">
        <v>15.368999999999989</v>
      </c>
      <c r="W29" s="11">
        <v>13.634000000000018</v>
      </c>
      <c r="X29" s="11">
        <v>13.814000000000021</v>
      </c>
      <c r="Y29" s="11">
        <v>14.031000000000001</v>
      </c>
      <c r="Z29" s="11">
        <v>14.122999999999982</v>
      </c>
      <c r="AA29" s="11">
        <v>14.230000000000022</v>
      </c>
      <c r="AB29" s="11">
        <v>14.31600000000001</v>
      </c>
      <c r="AC29" s="11">
        <v>14.413000000000034</v>
      </c>
      <c r="AD29" s="11">
        <v>14.508000000000022</v>
      </c>
      <c r="AE29" s="11">
        <v>14.602000000000029</v>
      </c>
      <c r="AF29" s="11">
        <v>14.695999999999973</v>
      </c>
      <c r="AG29" s="11">
        <v>14.792999999999978</v>
      </c>
      <c r="AH29" s="11">
        <v>14.887000000000009</v>
      </c>
      <c r="AI29" s="11">
        <v>14.979999999999968</v>
      </c>
      <c r="AJ29" s="11">
        <v>15.073999999999995</v>
      </c>
      <c r="AK29" s="172">
        <v>15.167999999999974</v>
      </c>
      <c r="AL29" s="11">
        <v>15.26199999999999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7.1020000000000136</v>
      </c>
      <c r="N30" s="11">
        <v>5.93799999999999</v>
      </c>
      <c r="O30" s="11">
        <v>6.9289999999999967</v>
      </c>
      <c r="P30" s="11">
        <v>6.9089999999999918</v>
      </c>
      <c r="Q30" s="11">
        <v>6.6050000000000031</v>
      </c>
      <c r="R30" s="11">
        <v>7.0270000000000028</v>
      </c>
      <c r="S30" s="11">
        <v>5.6999999999999877</v>
      </c>
      <c r="T30" s="11">
        <v>7.0769999999999875</v>
      </c>
      <c r="U30" s="11">
        <v>7.9619999999999918</v>
      </c>
      <c r="V30" s="11">
        <v>8.07899999999999</v>
      </c>
      <c r="W30" s="11">
        <v>7.1999999999999948</v>
      </c>
      <c r="X30" s="11">
        <v>6.9740000000000268</v>
      </c>
      <c r="Y30" s="11">
        <v>6.2140000000000102</v>
      </c>
      <c r="Z30" s="11">
        <v>6.0019999999999794</v>
      </c>
      <c r="AA30" s="11">
        <v>6.052000000000004</v>
      </c>
      <c r="AB30" s="11">
        <v>6.0780000000000056</v>
      </c>
      <c r="AC30" s="11">
        <v>6.1080000000000112</v>
      </c>
      <c r="AD30" s="11">
        <v>6.1399999999999881</v>
      </c>
      <c r="AE30" s="11">
        <v>6.16100000000002</v>
      </c>
      <c r="AF30" s="11">
        <v>6.1780000000000035</v>
      </c>
      <c r="AG30" s="11">
        <v>6.1989999999999972</v>
      </c>
      <c r="AH30" s="11">
        <v>6.2239999999999922</v>
      </c>
      <c r="AI30" s="11">
        <v>6.2520000000000051</v>
      </c>
      <c r="AJ30" s="11">
        <v>6.2790000000000017</v>
      </c>
      <c r="AK30" s="172">
        <v>6.3060000000000036</v>
      </c>
      <c r="AL30" s="11">
        <v>6.3319999999999945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7.4210000000000038</v>
      </c>
      <c r="N31" s="11">
        <v>8.1839999999999886</v>
      </c>
      <c r="O31" s="11">
        <v>8.5949999999999918</v>
      </c>
      <c r="P31" s="11">
        <v>7.277000000000001</v>
      </c>
      <c r="Q31" s="11">
        <v>9.5229999999999873</v>
      </c>
      <c r="R31" s="11">
        <v>8.3679999999999986</v>
      </c>
      <c r="S31" s="11">
        <v>6.7609999999999904</v>
      </c>
      <c r="T31" s="11">
        <v>7.2589999999999835</v>
      </c>
      <c r="U31" s="11">
        <v>7.7019999999999902</v>
      </c>
      <c r="V31" s="11">
        <v>8.2490000000000041</v>
      </c>
      <c r="W31" s="11">
        <v>7.6749999999999963</v>
      </c>
      <c r="X31" s="11">
        <v>7.5460000000000065</v>
      </c>
      <c r="Y31" s="11">
        <v>7.4570000000000043</v>
      </c>
      <c r="Z31" s="11">
        <v>7.4639999999999933</v>
      </c>
      <c r="AA31" s="11">
        <v>7.4789999999999965</v>
      </c>
      <c r="AB31" s="11">
        <v>7.470999999999993</v>
      </c>
      <c r="AC31" s="11">
        <v>7.4579999999999842</v>
      </c>
      <c r="AD31" s="11">
        <v>7.4459999999999908</v>
      </c>
      <c r="AE31" s="11">
        <v>7.4379999999999944</v>
      </c>
      <c r="AF31" s="11">
        <v>7.4330000000000194</v>
      </c>
      <c r="AG31" s="11">
        <v>7.4330000000000238</v>
      </c>
      <c r="AH31" s="11">
        <v>7.4369999999999958</v>
      </c>
      <c r="AI31" s="11">
        <v>7.4419999999999931</v>
      </c>
      <c r="AJ31" s="11">
        <v>7.4500000000000126</v>
      </c>
      <c r="AK31" s="172">
        <v>7.4600000000000186</v>
      </c>
      <c r="AL31" s="11">
        <v>7.4710000000000036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66.782000000000096</v>
      </c>
      <c r="N33" s="11">
        <f t="shared" ref="N33:AK33" si="20">SUM(N34:N36)</f>
        <v>63.792999999999907</v>
      </c>
      <c r="O33" s="11">
        <f t="shared" si="20"/>
        <v>62.295000000000002</v>
      </c>
      <c r="P33" s="11">
        <f t="shared" si="20"/>
        <v>67.268999999999963</v>
      </c>
      <c r="Q33" s="11">
        <f t="shared" si="20"/>
        <v>67.703000000000017</v>
      </c>
      <c r="R33" s="11">
        <f t="shared" si="20"/>
        <v>67.418000000000092</v>
      </c>
      <c r="S33" s="11">
        <f t="shared" si="20"/>
        <v>64.450000000000017</v>
      </c>
      <c r="T33" s="11">
        <f t="shared" si="20"/>
        <v>64.076999999999956</v>
      </c>
      <c r="U33" s="11">
        <f t="shared" si="20"/>
        <v>64.254999999999939</v>
      </c>
      <c r="V33" s="11">
        <f t="shared" si="20"/>
        <v>62.635999999999996</v>
      </c>
      <c r="W33" s="11">
        <f t="shared" si="20"/>
        <v>63.810000000000045</v>
      </c>
      <c r="X33" s="11">
        <f t="shared" si="20"/>
        <v>64.767999999999986</v>
      </c>
      <c r="Y33" s="11">
        <f t="shared" si="20"/>
        <v>65.658999999999949</v>
      </c>
      <c r="Z33" s="11">
        <f t="shared" si="20"/>
        <v>66.405999999999921</v>
      </c>
      <c r="AA33" s="11">
        <f t="shared" si="20"/>
        <v>67.174000000000007</v>
      </c>
      <c r="AB33" s="11">
        <f t="shared" si="20"/>
        <v>67.847999999999985</v>
      </c>
      <c r="AC33" s="11">
        <f t="shared" si="20"/>
        <v>68.392000000000053</v>
      </c>
      <c r="AD33" s="11">
        <f t="shared" si="20"/>
        <v>68.924000000000106</v>
      </c>
      <c r="AE33" s="11">
        <f t="shared" si="20"/>
        <v>69.455000000000041</v>
      </c>
      <c r="AF33" s="11">
        <f t="shared" si="20"/>
        <v>69.995000000000047</v>
      </c>
      <c r="AG33" s="11">
        <f t="shared" si="20"/>
        <v>70.56099999999995</v>
      </c>
      <c r="AH33" s="11">
        <f t="shared" si="20"/>
        <v>71.125000000000085</v>
      </c>
      <c r="AI33" s="11">
        <f t="shared" si="20"/>
        <v>71.691999999999936</v>
      </c>
      <c r="AJ33" s="11">
        <f t="shared" si="20"/>
        <v>72.267999999999972</v>
      </c>
      <c r="AK33" s="11">
        <f t="shared" si="20"/>
        <v>72.851000000000042</v>
      </c>
      <c r="AL33" s="11">
        <f>SUM(AL34:AL36)</f>
        <v>73.443000000000154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11.983000000000006</v>
      </c>
      <c r="N34" s="11">
        <v>11.478999999999999</v>
      </c>
      <c r="O34" s="11">
        <v>11.129999999999988</v>
      </c>
      <c r="P34" s="11">
        <v>11.533000000000031</v>
      </c>
      <c r="Q34" s="11">
        <v>10.024999999999995</v>
      </c>
      <c r="R34" s="11">
        <v>10.52699999999999</v>
      </c>
      <c r="S34" s="11">
        <v>10.033000000000001</v>
      </c>
      <c r="T34" s="11">
        <v>9.890999999999984</v>
      </c>
      <c r="U34" s="11">
        <v>9.4370000000000029</v>
      </c>
      <c r="V34" s="11">
        <v>10.377000000000001</v>
      </c>
      <c r="W34" s="11">
        <v>10.752000000000013</v>
      </c>
      <c r="X34" s="11">
        <v>10.647999999999982</v>
      </c>
      <c r="Y34" s="11">
        <v>10.565999999999987</v>
      </c>
      <c r="Z34" s="11">
        <v>10.548999999999989</v>
      </c>
      <c r="AA34" s="11">
        <v>10.516000000000041</v>
      </c>
      <c r="AB34" s="11">
        <v>10.54200000000001</v>
      </c>
      <c r="AC34" s="11">
        <v>10.562999999999994</v>
      </c>
      <c r="AD34" s="11">
        <v>10.584000000000003</v>
      </c>
      <c r="AE34" s="11">
        <v>10.603999999999999</v>
      </c>
      <c r="AF34" s="11">
        <v>10.624000000000001</v>
      </c>
      <c r="AG34" s="11">
        <v>10.643999999999989</v>
      </c>
      <c r="AH34" s="11">
        <v>10.663000000000018</v>
      </c>
      <c r="AI34" s="11">
        <v>10.680999999999992</v>
      </c>
      <c r="AJ34" s="11">
        <v>10.699999999999994</v>
      </c>
      <c r="AK34" s="172">
        <v>10.717999999999986</v>
      </c>
      <c r="AL34" s="11">
        <v>10.735999999999999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21.87</v>
      </c>
      <c r="N35" s="11">
        <v>18.642999999999962</v>
      </c>
      <c r="O35" s="11">
        <v>16.666999999999955</v>
      </c>
      <c r="P35" s="11">
        <v>21.225999999999978</v>
      </c>
      <c r="Q35" s="11">
        <v>21.595999999999982</v>
      </c>
      <c r="R35" s="11">
        <v>21.326000000000054</v>
      </c>
      <c r="S35" s="11">
        <v>21.453999999999972</v>
      </c>
      <c r="T35" s="11">
        <v>20.324999999999982</v>
      </c>
      <c r="U35" s="11">
        <v>20.610999999999962</v>
      </c>
      <c r="V35" s="11">
        <v>17.727</v>
      </c>
      <c r="W35" s="11">
        <v>18.214999999999989</v>
      </c>
      <c r="X35" s="11">
        <v>18.592000000000031</v>
      </c>
      <c r="Y35" s="11">
        <v>18.972999999999963</v>
      </c>
      <c r="Z35" s="11">
        <v>19.198999999999987</v>
      </c>
      <c r="AA35" s="11">
        <v>19.417999999999992</v>
      </c>
      <c r="AB35" s="11">
        <v>19.602</v>
      </c>
      <c r="AC35" s="11">
        <v>19.738000000000039</v>
      </c>
      <c r="AD35" s="11">
        <v>19.882000000000001</v>
      </c>
      <c r="AE35" s="11">
        <v>20.032000000000021</v>
      </c>
      <c r="AF35" s="11">
        <v>20.191000000000027</v>
      </c>
      <c r="AG35" s="11">
        <v>20.375999999999991</v>
      </c>
      <c r="AH35" s="11">
        <v>20.560999999999964</v>
      </c>
      <c r="AI35" s="11">
        <v>20.749999999999996</v>
      </c>
      <c r="AJ35" s="11">
        <v>20.942000000000014</v>
      </c>
      <c r="AK35" s="172">
        <v>21.136000000000021</v>
      </c>
      <c r="AL35" s="11">
        <v>21.334000000000017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32.929000000000094</v>
      </c>
      <c r="N36" s="11">
        <v>33.670999999999943</v>
      </c>
      <c r="O36" s="11">
        <v>34.498000000000062</v>
      </c>
      <c r="P36" s="11">
        <v>34.509999999999955</v>
      </c>
      <c r="Q36" s="11">
        <v>36.082000000000043</v>
      </c>
      <c r="R36" s="11">
        <v>35.56500000000004</v>
      </c>
      <c r="S36" s="11">
        <v>32.963000000000044</v>
      </c>
      <c r="T36" s="11">
        <v>33.86099999999999</v>
      </c>
      <c r="U36" s="11">
        <v>34.206999999999979</v>
      </c>
      <c r="V36" s="11">
        <v>34.531999999999996</v>
      </c>
      <c r="W36" s="11">
        <v>34.843000000000039</v>
      </c>
      <c r="X36" s="11">
        <v>35.527999999999977</v>
      </c>
      <c r="Y36" s="11">
        <v>36.119999999999997</v>
      </c>
      <c r="Z36" s="11">
        <v>36.657999999999952</v>
      </c>
      <c r="AA36" s="11">
        <v>37.239999999999974</v>
      </c>
      <c r="AB36" s="11">
        <v>37.703999999999972</v>
      </c>
      <c r="AC36" s="11">
        <v>38.091000000000015</v>
      </c>
      <c r="AD36" s="11">
        <v>38.458000000000105</v>
      </c>
      <c r="AE36" s="11">
        <v>38.819000000000017</v>
      </c>
      <c r="AF36" s="11">
        <v>39.180000000000021</v>
      </c>
      <c r="AG36" s="11">
        <v>39.540999999999968</v>
      </c>
      <c r="AH36" s="11">
        <v>39.901000000000103</v>
      </c>
      <c r="AI36" s="11">
        <v>40.260999999999946</v>
      </c>
      <c r="AJ36" s="11">
        <v>40.625999999999962</v>
      </c>
      <c r="AK36" s="172">
        <v>40.997000000000035</v>
      </c>
      <c r="AL36" s="11">
        <v>41.373000000000133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257.17999999999995</v>
      </c>
      <c r="N38" s="11">
        <f t="shared" ref="N38:AL38" si="21">SUM(N5,N11,N16,N18,N23,N33)</f>
        <v>252.36899999999997</v>
      </c>
      <c r="O38" s="11">
        <f t="shared" si="21"/>
        <v>264.11999999999995</v>
      </c>
      <c r="P38" s="11">
        <f t="shared" si="21"/>
        <v>261.04899999999992</v>
      </c>
      <c r="Q38" s="11">
        <f t="shared" si="21"/>
        <v>270.58800000000002</v>
      </c>
      <c r="R38" s="11">
        <f t="shared" si="21"/>
        <v>268.68700000000001</v>
      </c>
      <c r="S38" s="11">
        <f t="shared" si="21"/>
        <v>266.67899999999997</v>
      </c>
      <c r="T38" s="11">
        <f t="shared" si="21"/>
        <v>260.94900000000001</v>
      </c>
      <c r="U38" s="11">
        <f t="shared" si="21"/>
        <v>266.87399999999968</v>
      </c>
      <c r="V38" s="11">
        <f t="shared" si="21"/>
        <v>276.16099999999994</v>
      </c>
      <c r="W38" s="11">
        <f t="shared" si="21"/>
        <v>269.48800000000017</v>
      </c>
      <c r="X38" s="11">
        <f t="shared" si="21"/>
        <v>269.56699999999989</v>
      </c>
      <c r="Y38" s="11">
        <f t="shared" si="21"/>
        <v>270.49499999999989</v>
      </c>
      <c r="Z38" s="11">
        <f t="shared" si="21"/>
        <v>271.78699999999998</v>
      </c>
      <c r="AA38" s="11">
        <f t="shared" si="21"/>
        <v>273.55200000000013</v>
      </c>
      <c r="AB38" s="11">
        <f t="shared" si="21"/>
        <v>274.87100000000009</v>
      </c>
      <c r="AC38" s="11">
        <f t="shared" si="21"/>
        <v>275.98699999999991</v>
      </c>
      <c r="AD38" s="11">
        <f t="shared" si="21"/>
        <v>276.98400000000021</v>
      </c>
      <c r="AE38" s="11">
        <f t="shared" si="21"/>
        <v>277.97100000000023</v>
      </c>
      <c r="AF38" s="11">
        <f t="shared" si="21"/>
        <v>278.94900000000007</v>
      </c>
      <c r="AG38" s="11">
        <f t="shared" si="21"/>
        <v>280.02999999999992</v>
      </c>
      <c r="AH38" s="11">
        <f t="shared" si="21"/>
        <v>281.08599999999984</v>
      </c>
      <c r="AI38" s="11">
        <f t="shared" si="21"/>
        <v>282.14899999999983</v>
      </c>
      <c r="AJ38" s="11">
        <f t="shared" si="21"/>
        <v>283.23300000000017</v>
      </c>
      <c r="AK38" s="11">
        <f t="shared" si="21"/>
        <v>284.31899999999996</v>
      </c>
      <c r="AL38" s="11">
        <f t="shared" si="21"/>
        <v>285.42900000000014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Cumbria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Cumbria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Cumbria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Cumbria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Cumbria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Cumbria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Cumbria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25.091649391299203</v>
      </c>
      <c r="N231" s="40">
        <f>'Ind T1'!D25</f>
        <v>23.678234281303808</v>
      </c>
      <c r="O231" s="40">
        <f>'Ind T1'!F25</f>
        <v>25.730742146032853</v>
      </c>
    </row>
    <row r="232" spans="1:15" x14ac:dyDescent="0.2">
      <c r="L232" t="str">
        <f>L23</f>
        <v>Business and other services</v>
      </c>
      <c r="M232" s="40">
        <f>'Ind T1'!B24</f>
        <v>20.465448644705553</v>
      </c>
      <c r="N232" s="40">
        <f>'Ind T1'!D24</f>
        <v>20.899260820518897</v>
      </c>
      <c r="O232" s="40">
        <f>'Ind T1'!F24</f>
        <v>20.793262072179054</v>
      </c>
    </row>
    <row r="233" spans="1:15" x14ac:dyDescent="0.2">
      <c r="L233" t="str">
        <f>L18</f>
        <v>Trade, accomod. and transport</v>
      </c>
      <c r="M233" s="40">
        <f>'Ind T1'!B23</f>
        <v>30.340135548054047</v>
      </c>
      <c r="N233" s="40">
        <f>'Ind T1'!D23</f>
        <v>31.476726236418713</v>
      </c>
      <c r="O233" s="40">
        <f>'Ind T1'!F23</f>
        <v>32.643494529287487</v>
      </c>
    </row>
    <row r="234" spans="1:15" x14ac:dyDescent="0.2">
      <c r="L234" t="str">
        <f>L16</f>
        <v>Construction</v>
      </c>
      <c r="M234" s="40">
        <f>'Ind T1'!B22</f>
        <v>6.4316472326536029</v>
      </c>
      <c r="N234" s="40">
        <f>'Ind T1'!D22</f>
        <v>6.8474291990738161</v>
      </c>
      <c r="O234" s="40">
        <f>'Ind T1'!F22</f>
        <v>6.479369650596106</v>
      </c>
    </row>
    <row r="235" spans="1:15" x14ac:dyDescent="0.2">
      <c r="L235" t="str">
        <f>L11</f>
        <v>Manufacturing</v>
      </c>
      <c r="M235" s="40">
        <f>'Ind T1'!B21</f>
        <v>15.28804891937458</v>
      </c>
      <c r="N235" s="40">
        <f>'Ind T1'!D21</f>
        <v>14.493038651071648</v>
      </c>
      <c r="O235" s="40">
        <f>'Ind T1'!F21</f>
        <v>11.921353471441224</v>
      </c>
    </row>
    <row r="236" spans="1:15" x14ac:dyDescent="0.2">
      <c r="L236" t="str">
        <f>L5</f>
        <v>Primary sector and utilities</v>
      </c>
      <c r="M236" s="40">
        <f>'Ind T1'!B20</f>
        <v>2.3830702639130323</v>
      </c>
      <c r="N236" s="40">
        <f>'Ind T1'!D20</f>
        <v>2.6053108116131316</v>
      </c>
      <c r="O236" s="40">
        <f>'Ind T1'!F20</f>
        <v>2.4317781304632677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Cumbria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-3.6080000000000467</v>
      </c>
      <c r="O261" s="11">
        <f>'Ind T1'!F50</f>
        <v>9.6330000000001093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1.3329999999999913</v>
      </c>
      <c r="O262" s="11">
        <f>'Ind T1'!F49</f>
        <v>3.028999999999975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3.3060000000001253</v>
      </c>
      <c r="O263" s="11">
        <f>'Ind T1'!F48</f>
        <v>8.3479999999999279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1.1720000000000717</v>
      </c>
      <c r="O264" s="11">
        <f>'Ind T1'!F47</f>
        <v>4.0999999999907999E-2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-2.019999999999996</v>
      </c>
      <c r="O265" s="11">
        <f>'Ind T1'!F46</f>
        <v>-5.0300000000000011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0.61799999999999145</v>
      </c>
      <c r="O266" s="11">
        <f>'Ind T1'!F45</f>
        <v>-7.9999999999997407E-2</v>
      </c>
    </row>
    <row r="268" spans="1:16" x14ac:dyDescent="0.2">
      <c r="L268" t="str">
        <f>L38</f>
        <v>All industries</v>
      </c>
      <c r="N268" s="11">
        <f>'Ind T1'!D14-'Ind T1'!B14</f>
        <v>0.80100000000015825</v>
      </c>
      <c r="O268" s="11">
        <f>SUM(O261:O266)</f>
        <v>15.940999999999921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7.1996059706636704</v>
      </c>
      <c r="C9" s="249">
        <f>SUM(C26,C43,C60,C77,C94,C111,C128,C145,C162,C179,C196,C213,C230,C247,C264,C281,C298,C315,C332,C349,C366,C383)</f>
        <v>15.444608867540031</v>
      </c>
      <c r="D9" s="249">
        <f>SUM(B9:C9)</f>
        <v>22.644214838203702</v>
      </c>
      <c r="E9" s="238"/>
      <c r="F9" s="249">
        <f>SUM(F26,F43,F60,F77,F94,F111,F128,F145,F162,F179,F196,F213,F230,F247,F264,F281,F298,F315,F332,F349,F366,F383)</f>
        <v>9.1065327923370898</v>
      </c>
      <c r="G9" s="249">
        <f>SUM(G26,G43,G60,G77,G94,G111,G128,G145,G162,G179,G196,G213,G230,G247,G264,G281,G298,G315,G332,G349,G366,G383)</f>
        <v>16.951543983683106</v>
      </c>
      <c r="H9" s="249">
        <f>SUM(F9:G9)</f>
        <v>26.058076776020194</v>
      </c>
      <c r="I9" s="238"/>
      <c r="J9" s="249">
        <f>SUM(J26,J43,J60,J77,J94,J111,J128,J145,J162,J179,J196,J213,J230,J247,J264,J281,J298,J315,J332,J349,J366,J383)</f>
        <v>9.9917665201537993</v>
      </c>
      <c r="K9" s="249">
        <f>SUM(K26,K43,K60,K77,K94,K111,K128,K145,K162,K179,K196,K213,K230,K247,K264,K281,K298,K315,K332,K349,K366,K383)</f>
        <v>16.800648149205848</v>
      </c>
      <c r="L9" s="249">
        <f>SUM(J9:K9)</f>
        <v>26.792414669359648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22.397070840775466</v>
      </c>
      <c r="C10" s="249">
        <f t="shared" si="0"/>
        <v>24.476905772440656</v>
      </c>
      <c r="D10" s="249">
        <f t="shared" ref="D10:D17" si="1">SUM(B10:C10)</f>
        <v>46.873976613216122</v>
      </c>
      <c r="E10" s="238"/>
      <c r="F10" s="249">
        <f t="shared" ref="F10:G17" si="2">SUM(F27,F44,F61,F78,F95,F112,F129,F146,F163,F180,F197,F214,F231,F248,F265,F282,F299,F316,F333,F350,F367,F384)</f>
        <v>25.293771633248049</v>
      </c>
      <c r="G10" s="249">
        <f t="shared" si="2"/>
        <v>27.405806969508845</v>
      </c>
      <c r="H10" s="249">
        <f t="shared" ref="H10:H17" si="3">SUM(F10:G10)</f>
        <v>52.699578602756894</v>
      </c>
      <c r="I10" s="238"/>
      <c r="J10" s="249">
        <f t="shared" ref="J10:K17" si="4">SUM(J27,J44,J61,J78,J95,J112,J129,J146,J163,J180,J197,J214,J231,J248,J265,J282,J299,J316,J333,J350,J367,J384)</f>
        <v>30.54842651176607</v>
      </c>
      <c r="K10" s="249">
        <f t="shared" si="4"/>
        <v>32.160564925511451</v>
      </c>
      <c r="L10" s="249">
        <f t="shared" ref="L10:L17" si="5">SUM(J10:K10)</f>
        <v>62.708991437277518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12.072527792572032</v>
      </c>
      <c r="C11" s="249">
        <f t="shared" si="0"/>
        <v>14.847791627131205</v>
      </c>
      <c r="D11" s="249">
        <f t="shared" si="1"/>
        <v>26.920319419703237</v>
      </c>
      <c r="E11" s="238"/>
      <c r="F11" s="249">
        <f t="shared" si="2"/>
        <v>13.811697302270446</v>
      </c>
      <c r="G11" s="249">
        <f t="shared" si="2"/>
        <v>16.463789468650734</v>
      </c>
      <c r="H11" s="249">
        <f t="shared" si="3"/>
        <v>30.27548677092118</v>
      </c>
      <c r="I11" s="238"/>
      <c r="J11" s="249">
        <f t="shared" si="4"/>
        <v>19.398825989013528</v>
      </c>
      <c r="K11" s="249">
        <f t="shared" si="4"/>
        <v>15.654604720853634</v>
      </c>
      <c r="L11" s="249">
        <f t="shared" si="5"/>
        <v>35.053430709867158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21.618999949523825</v>
      </c>
      <c r="C12" s="249">
        <f t="shared" si="0"/>
        <v>8.7704026499442183</v>
      </c>
      <c r="D12" s="249">
        <f t="shared" si="1"/>
        <v>30.389402599468042</v>
      </c>
      <c r="E12" s="238"/>
      <c r="F12" s="249">
        <f t="shared" si="2"/>
        <v>20.700062110333125</v>
      </c>
      <c r="G12" s="249">
        <f t="shared" si="2"/>
        <v>9.9014419466435566</v>
      </c>
      <c r="H12" s="249">
        <f t="shared" si="3"/>
        <v>30.60150405697668</v>
      </c>
      <c r="I12" s="238"/>
      <c r="J12" s="249">
        <f t="shared" si="4"/>
        <v>18.067754963117043</v>
      </c>
      <c r="K12" s="249">
        <f t="shared" si="4"/>
        <v>11.937563135419607</v>
      </c>
      <c r="L12" s="249">
        <f t="shared" si="5"/>
        <v>30.005318098536648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3.9535034314582682</v>
      </c>
      <c r="C13" s="249">
        <f t="shared" si="0"/>
        <v>28.805837792840777</v>
      </c>
      <c r="D13" s="249">
        <f t="shared" si="1"/>
        <v>32.759341224299042</v>
      </c>
      <c r="E13" s="238"/>
      <c r="F13" s="249">
        <f t="shared" si="2"/>
        <v>3.6023874504429854</v>
      </c>
      <c r="G13" s="249">
        <f t="shared" si="2"/>
        <v>25.266429404788635</v>
      </c>
      <c r="H13" s="249">
        <f t="shared" si="3"/>
        <v>28.868816855231621</v>
      </c>
      <c r="I13" s="238"/>
      <c r="J13" s="249">
        <f t="shared" si="4"/>
        <v>3.9449197884273128</v>
      </c>
      <c r="K13" s="249">
        <f t="shared" si="4"/>
        <v>22.333774943482723</v>
      </c>
      <c r="L13" s="249">
        <f t="shared" si="5"/>
        <v>26.278694731910036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22.31243708521114</v>
      </c>
      <c r="C14" s="249">
        <f t="shared" si="0"/>
        <v>4.9478354888134257</v>
      </c>
      <c r="D14" s="249">
        <f t="shared" si="1"/>
        <v>27.260272574024565</v>
      </c>
      <c r="E14" s="238"/>
      <c r="F14" s="249">
        <f t="shared" si="2"/>
        <v>20.191332078339681</v>
      </c>
      <c r="G14" s="249">
        <f t="shared" si="2"/>
        <v>4.6315254142561377</v>
      </c>
      <c r="H14" s="249">
        <f t="shared" si="3"/>
        <v>24.822857492595819</v>
      </c>
      <c r="I14" s="238"/>
      <c r="J14" s="249">
        <f t="shared" si="4"/>
        <v>22.143005503703183</v>
      </c>
      <c r="K14" s="249">
        <f t="shared" si="4"/>
        <v>5.6218222505603395</v>
      </c>
      <c r="L14" s="249">
        <f t="shared" si="5"/>
        <v>27.764827754263521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15.888023063588149</v>
      </c>
      <c r="C15" s="249">
        <f t="shared" si="0"/>
        <v>9.7013166135782711</v>
      </c>
      <c r="D15" s="249">
        <f t="shared" si="1"/>
        <v>25.589339677166421</v>
      </c>
      <c r="E15" s="238"/>
      <c r="F15" s="249">
        <f t="shared" si="2"/>
        <v>15.979611949652472</v>
      </c>
      <c r="G15" s="249">
        <f t="shared" si="2"/>
        <v>9.7965545475334395</v>
      </c>
      <c r="H15" s="249">
        <f t="shared" si="3"/>
        <v>25.776166497185912</v>
      </c>
      <c r="I15" s="238"/>
      <c r="J15" s="249">
        <f t="shared" si="4"/>
        <v>16.101232013696766</v>
      </c>
      <c r="K15" s="249">
        <f t="shared" si="4"/>
        <v>10.630978194848311</v>
      </c>
      <c r="L15" s="249">
        <f t="shared" si="5"/>
        <v>26.732210208545077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2.7279227394798569</v>
      </c>
      <c r="C16" s="249">
        <f t="shared" si="0"/>
        <v>18.715131422300828</v>
      </c>
      <c r="D16" s="249">
        <f t="shared" si="1"/>
        <v>21.443054161780687</v>
      </c>
      <c r="E16" s="238"/>
      <c r="F16" s="249">
        <f t="shared" si="2"/>
        <v>2.2699277350129399</v>
      </c>
      <c r="G16" s="249">
        <f t="shared" si="2"/>
        <v>17.210940178133335</v>
      </c>
      <c r="H16" s="249">
        <f t="shared" si="3"/>
        <v>19.480867913146273</v>
      </c>
      <c r="I16" s="238"/>
      <c r="J16" s="249">
        <f t="shared" si="4"/>
        <v>2.4597001797935079</v>
      </c>
      <c r="K16" s="249">
        <f t="shared" si="4"/>
        <v>15.9096026777103</v>
      </c>
      <c r="L16" s="249">
        <f t="shared" si="5"/>
        <v>18.369302857503808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16.500373453041533</v>
      </c>
      <c r="C17" s="249">
        <f t="shared" si="0"/>
        <v>18.30670543909671</v>
      </c>
      <c r="D17" s="249">
        <f t="shared" si="1"/>
        <v>34.807078892138243</v>
      </c>
      <c r="E17" s="238"/>
      <c r="F17" s="249">
        <f t="shared" si="2"/>
        <v>14.782273074913283</v>
      </c>
      <c r="G17" s="249">
        <f t="shared" si="2"/>
        <v>16.122371960252138</v>
      </c>
      <c r="H17" s="249">
        <f t="shared" si="3"/>
        <v>30.904645035165423</v>
      </c>
      <c r="I17" s="238"/>
      <c r="J17" s="249">
        <f t="shared" si="4"/>
        <v>15.004474186761545</v>
      </c>
      <c r="K17" s="249">
        <f t="shared" si="4"/>
        <v>16.719335345975221</v>
      </c>
      <c r="L17" s="249">
        <f t="shared" si="5"/>
        <v>31.723809532736766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124.67046432631395</v>
      </c>
      <c r="C19" s="247">
        <f t="shared" ref="C19:L19" si="6">SUM(C9:C17)</f>
        <v>144.01653567368612</v>
      </c>
      <c r="D19" s="247">
        <f t="shared" si="6"/>
        <v>268.68700000000007</v>
      </c>
      <c r="E19" s="247"/>
      <c r="F19" s="247">
        <f t="shared" si="6"/>
        <v>125.73759612655009</v>
      </c>
      <c r="G19" s="247">
        <f t="shared" si="6"/>
        <v>143.75040387344993</v>
      </c>
      <c r="H19" s="247">
        <f t="shared" si="6"/>
        <v>269.488</v>
      </c>
      <c r="I19" s="247"/>
      <c r="J19" s="247">
        <f t="shared" si="6"/>
        <v>137.66010565643276</v>
      </c>
      <c r="K19" s="247">
        <f t="shared" si="6"/>
        <v>147.76889434356744</v>
      </c>
      <c r="L19" s="247">
        <f t="shared" si="6"/>
        <v>285.4290000000002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6.0990025484846909E-2</v>
      </c>
      <c r="C26" s="302">
        <v>0.16197519078382874</v>
      </c>
      <c r="D26" s="302">
        <f>SUM(B26:C26)</f>
        <v>0.22296521626867566</v>
      </c>
      <c r="E26" s="303"/>
      <c r="F26" s="302">
        <v>5.4853996667432951E-2</v>
      </c>
      <c r="G26" s="302">
        <v>0.25332612701922314</v>
      </c>
      <c r="H26" s="302">
        <f>SUM(F26:G26)</f>
        <v>0.30818012368665609</v>
      </c>
      <c r="I26" s="303"/>
      <c r="J26" s="302">
        <v>5.5676806912657778E-2</v>
      </c>
      <c r="K26" s="302">
        <v>0.34718489097650818</v>
      </c>
      <c r="L26" s="302">
        <f>SUM(J26:K26)</f>
        <v>0.40286169788916593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3.6037628054226181E-2</v>
      </c>
      <c r="C27" s="302">
        <v>9.2950026628203286E-2</v>
      </c>
      <c r="D27" s="302">
        <f t="shared" ref="D27:D34" si="7">SUM(B27:C27)</f>
        <v>0.12898765468242945</v>
      </c>
      <c r="E27" s="303"/>
      <c r="F27" s="302">
        <v>4.9076575905929058E-2</v>
      </c>
      <c r="G27" s="302">
        <v>0.17326073830854566</v>
      </c>
      <c r="H27" s="302">
        <f t="shared" ref="H27:H34" si="8">SUM(F27:G27)</f>
        <v>0.22233731421447472</v>
      </c>
      <c r="I27" s="303"/>
      <c r="J27" s="302">
        <v>6.8167477046654365E-2</v>
      </c>
      <c r="K27" s="302">
        <v>0.26925324526024053</v>
      </c>
      <c r="L27" s="302">
        <f t="shared" ref="L27:L34" si="9">SUM(J27:K27)</f>
        <v>0.3374207223068949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3.3016703417317585E-2</v>
      </c>
      <c r="C28" s="302">
        <v>5.0848674046038295E-2</v>
      </c>
      <c r="D28" s="302">
        <f t="shared" si="7"/>
        <v>8.3865377463355872E-2</v>
      </c>
      <c r="E28" s="303"/>
      <c r="F28" s="302">
        <v>3.7649345250995538E-2</v>
      </c>
      <c r="G28" s="302">
        <v>8.4203221258346991E-2</v>
      </c>
      <c r="H28" s="302">
        <f t="shared" si="8"/>
        <v>0.12185256650934254</v>
      </c>
      <c r="I28" s="303"/>
      <c r="J28" s="302">
        <v>4.5574202283946902E-2</v>
      </c>
      <c r="K28" s="302">
        <v>9.7818519477999188E-2</v>
      </c>
      <c r="L28" s="302">
        <f t="shared" si="9"/>
        <v>0.14339272176194609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0.1529784171889399</v>
      </c>
      <c r="C29" s="302">
        <v>3.3756818255146481E-2</v>
      </c>
      <c r="D29" s="302">
        <f t="shared" si="7"/>
        <v>0.18673523544408638</v>
      </c>
      <c r="E29" s="303"/>
      <c r="F29" s="302">
        <v>0.12651062981914521</v>
      </c>
      <c r="G29" s="302">
        <v>5.2588317907161237E-2</v>
      </c>
      <c r="H29" s="302">
        <f t="shared" si="8"/>
        <v>0.17909894772630644</v>
      </c>
      <c r="I29" s="303"/>
      <c r="J29" s="302">
        <v>7.3313807958293342E-2</v>
      </c>
      <c r="K29" s="302">
        <v>7.6997398853901763E-2</v>
      </c>
      <c r="L29" s="302">
        <f t="shared" si="9"/>
        <v>0.15031120681219512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0.80018226223736055</v>
      </c>
      <c r="C30" s="302">
        <v>1.7799351391435547</v>
      </c>
      <c r="D30" s="302">
        <f t="shared" si="7"/>
        <v>2.5801174013809152</v>
      </c>
      <c r="E30" s="303"/>
      <c r="F30" s="302">
        <v>0.54468883516199529</v>
      </c>
      <c r="G30" s="302">
        <v>2.0074037465146799</v>
      </c>
      <c r="H30" s="302">
        <f t="shared" si="8"/>
        <v>2.5520925816766753</v>
      </c>
      <c r="I30" s="303"/>
      <c r="J30" s="302">
        <v>0.562961295459945</v>
      </c>
      <c r="K30" s="302">
        <v>1.9229247572163106</v>
      </c>
      <c r="L30" s="302">
        <f t="shared" si="9"/>
        <v>2.4858860526762556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6.4111068812425634E-2</v>
      </c>
      <c r="C31" s="302">
        <v>5.2961492252363615E-2</v>
      </c>
      <c r="D31" s="302">
        <f t="shared" si="7"/>
        <v>0.11707256106478925</v>
      </c>
      <c r="E31" s="303"/>
      <c r="F31" s="302">
        <v>5.5065083922770874E-2</v>
      </c>
      <c r="G31" s="302">
        <v>4.9813108483318817E-2</v>
      </c>
      <c r="H31" s="302">
        <f t="shared" si="8"/>
        <v>0.1048781924060897</v>
      </c>
      <c r="I31" s="303"/>
      <c r="J31" s="302">
        <v>5.3788206535369129E-2</v>
      </c>
      <c r="K31" s="302">
        <v>6.7643289868125858E-2</v>
      </c>
      <c r="L31" s="302">
        <f t="shared" si="9"/>
        <v>0.12143149640349499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2.8916014743801281E-2</v>
      </c>
      <c r="C32" s="302">
        <v>2.9044687613250825E-2</v>
      </c>
      <c r="D32" s="302">
        <f t="shared" si="7"/>
        <v>5.7960702357052106E-2</v>
      </c>
      <c r="E32" s="303"/>
      <c r="F32" s="302">
        <v>2.1048103955990376E-2</v>
      </c>
      <c r="G32" s="302">
        <v>3.7064241769069597E-2</v>
      </c>
      <c r="H32" s="302">
        <f t="shared" si="8"/>
        <v>5.8112345725059973E-2</v>
      </c>
      <c r="I32" s="303"/>
      <c r="J32" s="302">
        <v>1.7857173022541771E-2</v>
      </c>
      <c r="K32" s="302">
        <v>4.6099752011281116E-2</v>
      </c>
      <c r="L32" s="302">
        <f t="shared" si="9"/>
        <v>6.3956925033822887E-2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3.0173125147706266E-2</v>
      </c>
      <c r="C33" s="302">
        <v>6.8217549991567747E-2</v>
      </c>
      <c r="D33" s="302">
        <f t="shared" si="7"/>
        <v>9.839067513927402E-2</v>
      </c>
      <c r="E33" s="303"/>
      <c r="F33" s="302">
        <v>2.7003906533341202E-2</v>
      </c>
      <c r="G33" s="302">
        <v>7.5826129330079511E-2</v>
      </c>
      <c r="H33" s="302">
        <f t="shared" si="8"/>
        <v>0.10283003586342071</v>
      </c>
      <c r="I33" s="303"/>
      <c r="J33" s="302">
        <v>3.2468660520219905E-2</v>
      </c>
      <c r="K33" s="302">
        <v>6.0097277069551015E-2</v>
      </c>
      <c r="L33" s="302">
        <f t="shared" si="9"/>
        <v>9.2565937589770914E-2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0.14691539273358736</v>
      </c>
      <c r="C34" s="302">
        <v>0.37198978346584205</v>
      </c>
      <c r="D34" s="302">
        <f t="shared" si="7"/>
        <v>0.51890517619942944</v>
      </c>
      <c r="E34" s="303"/>
      <c r="F34" s="302">
        <v>9.2295202893164008E-2</v>
      </c>
      <c r="G34" s="302">
        <v>0.33332268929881026</v>
      </c>
      <c r="H34" s="302">
        <f t="shared" si="8"/>
        <v>0.42561789219197427</v>
      </c>
      <c r="I34" s="303"/>
      <c r="J34" s="302">
        <v>0.15274942021001459</v>
      </c>
      <c r="K34" s="302">
        <v>0.33242381931643911</v>
      </c>
      <c r="L34" s="302">
        <f t="shared" si="9"/>
        <v>0.48517323952645369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1.3533206378202114</v>
      </c>
      <c r="C36" s="311">
        <f t="shared" ref="C36:K36" si="10">SUM(C26:C34)</f>
        <v>2.6416793621797954</v>
      </c>
      <c r="D36" s="311">
        <f t="shared" si="10"/>
        <v>3.9950000000000072</v>
      </c>
      <c r="E36" s="311"/>
      <c r="F36" s="311">
        <f t="shared" si="10"/>
        <v>1.0081916801107644</v>
      </c>
      <c r="G36" s="311">
        <f t="shared" si="10"/>
        <v>3.0668083198892351</v>
      </c>
      <c r="H36" s="311">
        <f t="shared" si="10"/>
        <v>4.0749999999999993</v>
      </c>
      <c r="I36" s="311"/>
      <c r="J36" s="311">
        <f t="shared" si="10"/>
        <v>1.0625570499496426</v>
      </c>
      <c r="K36" s="311">
        <f t="shared" si="10"/>
        <v>3.2204429500503573</v>
      </c>
      <c r="L36" s="311">
        <f>SUM(L26:L34)</f>
        <v>4.2830000000000004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3.6347387750108617E-3</v>
      </c>
      <c r="C43" s="302">
        <v>3.4810232245705723E-2</v>
      </c>
      <c r="D43" s="302">
        <f>SUM(B43:C43)</f>
        <v>3.8444971020716583E-2</v>
      </c>
      <c r="E43" s="303"/>
      <c r="F43" s="302">
        <v>1.0849009632436483E-2</v>
      </c>
      <c r="G43" s="302">
        <v>8.0734782432741861E-2</v>
      </c>
      <c r="H43" s="302">
        <f>SUM(F43:G43)</f>
        <v>9.1583792065178346E-2</v>
      </c>
      <c r="I43" s="303"/>
      <c r="J43" s="302">
        <v>6.0098728083095168E-3</v>
      </c>
      <c r="K43" s="302">
        <v>5.2025805439840055E-2</v>
      </c>
      <c r="L43" s="302">
        <f>SUM(J43:K43)</f>
        <v>5.8035678248149571E-2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1.6843810704789425E-2</v>
      </c>
      <c r="C44" s="302">
        <v>3.5194676182351552E-2</v>
      </c>
      <c r="D44" s="302">
        <f t="shared" ref="D44:D51" si="11">SUM(B44:C44)</f>
        <v>5.2038486887140981E-2</v>
      </c>
      <c r="E44" s="303"/>
      <c r="F44" s="302">
        <v>5.5888346672794249E-2</v>
      </c>
      <c r="G44" s="302">
        <v>9.0424801783027586E-2</v>
      </c>
      <c r="H44" s="302">
        <f t="shared" ref="H44:H51" si="12">SUM(F44:G44)</f>
        <v>0.14631314845582183</v>
      </c>
      <c r="I44" s="303"/>
      <c r="J44" s="302">
        <v>2.0880985727041512E-2</v>
      </c>
      <c r="K44" s="302">
        <v>7.7511030398751637E-2</v>
      </c>
      <c r="L44" s="302">
        <f t="shared" ref="L44:L51" si="13">SUM(J44:K44)</f>
        <v>9.8392016125793152E-2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5.2405574330119916E-3</v>
      </c>
      <c r="C45" s="302">
        <v>4.8922821919587661E-2</v>
      </c>
      <c r="D45" s="302">
        <f t="shared" si="11"/>
        <v>5.4163379352599655E-2</v>
      </c>
      <c r="E45" s="303"/>
      <c r="F45" s="302">
        <v>1.4960919882423304E-2</v>
      </c>
      <c r="G45" s="302">
        <v>0.11952414277750001</v>
      </c>
      <c r="H45" s="302">
        <f t="shared" si="12"/>
        <v>0.13448506265992333</v>
      </c>
      <c r="I45" s="303"/>
      <c r="J45" s="302">
        <v>2.1067714735840515E-2</v>
      </c>
      <c r="K45" s="302">
        <v>7.2321079940484881E-2</v>
      </c>
      <c r="L45" s="302">
        <f t="shared" si="13"/>
        <v>9.3388794676325396E-2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1.1779844416043305E-2</v>
      </c>
      <c r="C46" s="302">
        <v>4.7601458030178583E-3</v>
      </c>
      <c r="D46" s="302">
        <f t="shared" si="11"/>
        <v>1.6539990219061163E-2</v>
      </c>
      <c r="E46" s="303"/>
      <c r="F46" s="302">
        <v>2.8214414824185862E-2</v>
      </c>
      <c r="G46" s="302">
        <v>1.0905118132278581E-2</v>
      </c>
      <c r="H46" s="302">
        <f t="shared" si="12"/>
        <v>3.9119532956464441E-2</v>
      </c>
      <c r="I46" s="303"/>
      <c r="J46" s="302">
        <v>1.6784511328218069E-2</v>
      </c>
      <c r="K46" s="302">
        <v>7.3487473041053139E-3</v>
      </c>
      <c r="L46" s="302">
        <f t="shared" si="13"/>
        <v>2.4133258632323382E-2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5.4553324841142203E-4</v>
      </c>
      <c r="C47" s="302">
        <v>7.4468591780294011E-2</v>
      </c>
      <c r="D47" s="302">
        <f t="shared" si="11"/>
        <v>7.5014125028705428E-2</v>
      </c>
      <c r="E47" s="303"/>
      <c r="F47" s="302">
        <v>1.5526111162512319E-3</v>
      </c>
      <c r="G47" s="302">
        <v>0.12541303466376338</v>
      </c>
      <c r="H47" s="302">
        <f>SUM(F47:G47)</f>
        <v>0.12696564578001462</v>
      </c>
      <c r="I47" s="303"/>
      <c r="J47" s="302">
        <v>1.0696285741507504E-3</v>
      </c>
      <c r="K47" s="302">
        <v>5.950506812789913E-2</v>
      </c>
      <c r="L47" s="302">
        <f t="shared" si="13"/>
        <v>6.0574696702049881E-2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1.0360170808249409E-3</v>
      </c>
      <c r="C48" s="302">
        <v>7.1914964908264285E-3</v>
      </c>
      <c r="D48" s="302">
        <f t="shared" si="11"/>
        <v>8.2275135716513691E-3</v>
      </c>
      <c r="E48" s="303"/>
      <c r="F48" s="302">
        <v>3.35839451541003E-3</v>
      </c>
      <c r="G48" s="302">
        <v>1.5664654532834124E-2</v>
      </c>
      <c r="H48" s="302">
        <f t="shared" si="12"/>
        <v>1.9023049048244155E-2</v>
      </c>
      <c r="I48" s="303"/>
      <c r="J48" s="302">
        <v>3.4002389214711757E-3</v>
      </c>
      <c r="K48" s="302">
        <v>9.2406501556129804E-3</v>
      </c>
      <c r="L48" s="302">
        <f t="shared" si="13"/>
        <v>1.2640889077084156E-2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3.5992562453237334E-3</v>
      </c>
      <c r="C49" s="302">
        <v>3.8358186674360591E-3</v>
      </c>
      <c r="D49" s="302">
        <f t="shared" si="11"/>
        <v>7.4350749127597929E-3</v>
      </c>
      <c r="E49" s="303"/>
      <c r="F49" s="302">
        <v>8.6833608890336048E-3</v>
      </c>
      <c r="G49" s="302">
        <v>7.6249311826772567E-3</v>
      </c>
      <c r="H49" s="302">
        <f t="shared" si="12"/>
        <v>1.6308292071710861E-2</v>
      </c>
      <c r="I49" s="303"/>
      <c r="J49" s="302">
        <v>2.9467096263271083E-3</v>
      </c>
      <c r="K49" s="302">
        <v>5.3074081594049523E-3</v>
      </c>
      <c r="L49" s="302">
        <f t="shared" si="13"/>
        <v>8.2541177857320611E-3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2.1602977265334388E-4</v>
      </c>
      <c r="C50" s="302">
        <v>7.8902588948017591E-2</v>
      </c>
      <c r="D50" s="302">
        <f t="shared" si="11"/>
        <v>7.9118618720670941E-2</v>
      </c>
      <c r="E50" s="303"/>
      <c r="F50" s="302">
        <v>3.9849651067134188E-4</v>
      </c>
      <c r="G50" s="302">
        <v>0.13299655337295888</v>
      </c>
      <c r="H50" s="302">
        <f t="shared" si="12"/>
        <v>0.13339504988363021</v>
      </c>
      <c r="I50" s="303"/>
      <c r="J50" s="302">
        <v>3.2738707398780894E-4</v>
      </c>
      <c r="K50" s="302">
        <v>7.1540592723657023E-2</v>
      </c>
      <c r="L50" s="302">
        <f t="shared" si="13"/>
        <v>7.1867979797644838E-2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9.1158449940470293E-4</v>
      </c>
      <c r="C51" s="302">
        <v>6.1062557872892075E-3</v>
      </c>
      <c r="D51" s="302">
        <f t="shared" si="11"/>
        <v>7.0178402866939108E-3</v>
      </c>
      <c r="E51" s="303"/>
      <c r="F51" s="302">
        <v>2.1927032783941344E-3</v>
      </c>
      <c r="G51" s="302">
        <v>9.6137238006178249E-3</v>
      </c>
      <c r="H51" s="302">
        <f t="shared" si="12"/>
        <v>1.180642707901196E-2</v>
      </c>
      <c r="I51" s="303"/>
      <c r="J51" s="302">
        <v>1.9129512052136371E-3</v>
      </c>
      <c r="K51" s="302">
        <v>4.7996177496846164E-3</v>
      </c>
      <c r="L51" s="302">
        <f t="shared" si="13"/>
        <v>6.7125689548982537E-3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4.3807372175473737E-2</v>
      </c>
      <c r="C53" s="311">
        <f t="shared" ref="C53:L53" si="14">SUM(C43:C51)</f>
        <v>0.2941926278245261</v>
      </c>
      <c r="D53" s="311">
        <f t="shared" si="14"/>
        <v>0.3379999999999998</v>
      </c>
      <c r="E53" s="311"/>
      <c r="F53" s="311">
        <f t="shared" si="14"/>
        <v>0.12609825732160024</v>
      </c>
      <c r="G53" s="311">
        <f t="shared" si="14"/>
        <v>0.59290174267839946</v>
      </c>
      <c r="H53" s="311">
        <f t="shared" si="14"/>
        <v>0.71899999999999964</v>
      </c>
      <c r="I53" s="311"/>
      <c r="J53" s="311">
        <f t="shared" si="14"/>
        <v>7.4400000000560088E-2</v>
      </c>
      <c r="K53" s="311">
        <f t="shared" si="14"/>
        <v>0.35959999999944064</v>
      </c>
      <c r="L53" s="311">
        <f t="shared" si="14"/>
        <v>0.43400000000000072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9.5608459491568362E-2</v>
      </c>
      <c r="C60" s="302">
        <v>0.39149611506230803</v>
      </c>
      <c r="D60" s="302">
        <f>SUM(B60:C60)</f>
        <v>0.4871045745538764</v>
      </c>
      <c r="E60" s="303"/>
      <c r="F60" s="302">
        <v>0.14280623425345587</v>
      </c>
      <c r="G60" s="302">
        <v>0.41552734916767958</v>
      </c>
      <c r="H60" s="302">
        <f>SUM(F60:G60)</f>
        <v>0.55833358342113548</v>
      </c>
      <c r="I60" s="303"/>
      <c r="J60" s="302">
        <v>0.12506790098392986</v>
      </c>
      <c r="K60" s="302">
        <v>0.33764605206014303</v>
      </c>
      <c r="L60" s="302">
        <f>SUM(J60:K60)</f>
        <v>0.46271395304407292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9.8992058602162897E-2</v>
      </c>
      <c r="C61" s="302">
        <v>0.28623571296128503</v>
      </c>
      <c r="D61" s="302">
        <f t="shared" ref="D61:D68" si="15">SUM(B61:C61)</f>
        <v>0.3852277715634479</v>
      </c>
      <c r="E61" s="303"/>
      <c r="F61" s="302">
        <v>0.15891500176798207</v>
      </c>
      <c r="G61" s="302">
        <v>0.33763811095179713</v>
      </c>
      <c r="H61" s="302">
        <f t="shared" ref="H61:H68" si="16">SUM(F61:G61)</f>
        <v>0.4965531127197792</v>
      </c>
      <c r="I61" s="303"/>
      <c r="J61" s="302">
        <v>0.17676578685050862</v>
      </c>
      <c r="K61" s="302">
        <v>0.43112769429398329</v>
      </c>
      <c r="L61" s="302">
        <f t="shared" ref="L61:L68" si="17">SUM(J61:K61)</f>
        <v>0.60789348114449193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0.15713973939043108</v>
      </c>
      <c r="C62" s="302">
        <v>0.33555059500939682</v>
      </c>
      <c r="D62" s="302">
        <f t="shared" si="15"/>
        <v>0.4926903343998279</v>
      </c>
      <c r="E62" s="303"/>
      <c r="F62" s="302">
        <v>0.21562823346860174</v>
      </c>
      <c r="G62" s="302">
        <v>0.38182260632090309</v>
      </c>
      <c r="H62" s="302">
        <f t="shared" si="16"/>
        <v>0.59745083978950486</v>
      </c>
      <c r="I62" s="303"/>
      <c r="J62" s="302">
        <v>0.21067306182076759</v>
      </c>
      <c r="K62" s="302">
        <v>0.3362824711760925</v>
      </c>
      <c r="L62" s="302">
        <f t="shared" si="17"/>
        <v>0.54695553299686006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0.28775116159344782</v>
      </c>
      <c r="C63" s="302">
        <v>0.14432470548110399</v>
      </c>
      <c r="D63" s="302">
        <f t="shared" si="15"/>
        <v>0.43207586707455181</v>
      </c>
      <c r="E63" s="303"/>
      <c r="F63" s="302">
        <v>0.26882579209848079</v>
      </c>
      <c r="G63" s="302">
        <v>0.17141200119383557</v>
      </c>
      <c r="H63" s="302">
        <f t="shared" si="16"/>
        <v>0.44023779329231638</v>
      </c>
      <c r="I63" s="303"/>
      <c r="J63" s="302">
        <v>0.21728209322174855</v>
      </c>
      <c r="K63" s="302">
        <v>0.16157463064965732</v>
      </c>
      <c r="L63" s="302">
        <f t="shared" si="17"/>
        <v>0.3788567238714059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0.1443255112301863</v>
      </c>
      <c r="C64" s="302">
        <v>0.72308430590421036</v>
      </c>
      <c r="D64" s="302">
        <f t="shared" si="15"/>
        <v>0.86740981713439669</v>
      </c>
      <c r="E64" s="303"/>
      <c r="F64" s="302">
        <v>0.14205737845604974</v>
      </c>
      <c r="G64" s="302">
        <v>0.53225114843136667</v>
      </c>
      <c r="H64" s="302">
        <f t="shared" si="16"/>
        <v>0.67430852688741638</v>
      </c>
      <c r="I64" s="303"/>
      <c r="J64" s="302">
        <v>8.9571390628614037E-2</v>
      </c>
      <c r="K64" s="302">
        <v>0.44439252170616705</v>
      </c>
      <c r="L64" s="302">
        <f t="shared" si="17"/>
        <v>0.53396391233478113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2.0123002130720286E-2</v>
      </c>
      <c r="C65" s="302">
        <v>2.5765509649278748E-2</v>
      </c>
      <c r="D65" s="302">
        <f t="shared" si="15"/>
        <v>4.5888511779999031E-2</v>
      </c>
      <c r="E65" s="303"/>
      <c r="F65" s="302">
        <v>2.3374342188718103E-2</v>
      </c>
      <c r="G65" s="302">
        <v>2.8408907000863941E-2</v>
      </c>
      <c r="H65" s="302">
        <f t="shared" si="16"/>
        <v>5.1783249189582048E-2</v>
      </c>
      <c r="I65" s="303"/>
      <c r="J65" s="302">
        <v>1.5268765768608146E-2</v>
      </c>
      <c r="K65" s="302">
        <v>2.3355235530878631E-2</v>
      </c>
      <c r="L65" s="302">
        <f t="shared" si="17"/>
        <v>3.8624001299486774E-2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0.13151273937535524</v>
      </c>
      <c r="C66" s="302">
        <v>0.12990545409198517</v>
      </c>
      <c r="D66" s="302">
        <f t="shared" si="15"/>
        <v>0.26141819346734041</v>
      </c>
      <c r="E66" s="303"/>
      <c r="F66" s="302">
        <v>0.12584720462766721</v>
      </c>
      <c r="G66" s="302">
        <v>0.13077836437935408</v>
      </c>
      <c r="H66" s="302">
        <f t="shared" si="16"/>
        <v>0.25662556900702127</v>
      </c>
      <c r="I66" s="303"/>
      <c r="J66" s="302">
        <v>8.609579289226045E-2</v>
      </c>
      <c r="K66" s="302">
        <v>0.13475392797393482</v>
      </c>
      <c r="L66" s="302">
        <f t="shared" si="17"/>
        <v>0.22084972086619525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0.64047471877862927</v>
      </c>
      <c r="C67" s="302">
        <v>1.1821594107951479</v>
      </c>
      <c r="D67" s="302">
        <f t="shared" si="15"/>
        <v>1.8226341295737771</v>
      </c>
      <c r="E67" s="303"/>
      <c r="F67" s="302">
        <v>0.56894666101149138</v>
      </c>
      <c r="G67" s="302">
        <v>0.92188682763247309</v>
      </c>
      <c r="H67" s="302">
        <f t="shared" si="16"/>
        <v>1.4908334886439645</v>
      </c>
      <c r="I67" s="303"/>
      <c r="J67" s="302">
        <v>0.47506153574130627</v>
      </c>
      <c r="K67" s="302">
        <v>0.64062460628989237</v>
      </c>
      <c r="L67" s="302">
        <f t="shared" si="17"/>
        <v>1.1156861420311985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0.53395170747333165</v>
      </c>
      <c r="C68" s="302">
        <v>0.60059909297945013</v>
      </c>
      <c r="D68" s="302">
        <f t="shared" si="15"/>
        <v>1.1345508004527818</v>
      </c>
      <c r="E68" s="303"/>
      <c r="F68" s="302">
        <v>0.43994378940596912</v>
      </c>
      <c r="G68" s="302">
        <v>0.48193004764330111</v>
      </c>
      <c r="H68" s="302">
        <f t="shared" si="16"/>
        <v>0.92187383704927028</v>
      </c>
      <c r="I68" s="303"/>
      <c r="J68" s="302">
        <v>0.60234978011274876</v>
      </c>
      <c r="K68" s="302">
        <v>0.42810675229875617</v>
      </c>
      <c r="L68" s="302">
        <f t="shared" si="17"/>
        <v>1.0304565324115049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2.1098790980658331</v>
      </c>
      <c r="C70" s="311">
        <f t="shared" ref="C70:L70" si="18">SUM(C60:C68)</f>
        <v>3.8191209019341668</v>
      </c>
      <c r="D70" s="311">
        <f t="shared" si="18"/>
        <v>5.9289999999999985</v>
      </c>
      <c r="E70" s="311"/>
      <c r="F70" s="311">
        <f t="shared" si="18"/>
        <v>2.0863446372784158</v>
      </c>
      <c r="G70" s="311">
        <f t="shared" si="18"/>
        <v>3.401655362721574</v>
      </c>
      <c r="H70" s="311">
        <f t="shared" si="18"/>
        <v>5.4879999999999907</v>
      </c>
      <c r="I70" s="311"/>
      <c r="J70" s="311">
        <f t="shared" si="18"/>
        <v>1.9981361080204922</v>
      </c>
      <c r="K70" s="311">
        <f t="shared" si="18"/>
        <v>2.937863891979505</v>
      </c>
      <c r="L70" s="311">
        <f t="shared" si="18"/>
        <v>4.9359999999999973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4.8345066555973162E-2</v>
      </c>
      <c r="C77" s="302">
        <v>0.33583966003627097</v>
      </c>
      <c r="D77" s="302">
        <f>SUM(B77:C77)</f>
        <v>0.38418472659224412</v>
      </c>
      <c r="E77" s="303"/>
      <c r="F77" s="302">
        <v>5.4014039445267364E-2</v>
      </c>
      <c r="G77" s="302">
        <v>0.24813145948763987</v>
      </c>
      <c r="H77" s="302">
        <f>SUM(F77:G77)</f>
        <v>0.30214549893290721</v>
      </c>
      <c r="I77" s="303"/>
      <c r="J77" s="302">
        <v>5.7377413739171053E-2</v>
      </c>
      <c r="K77" s="302">
        <v>0.25115295032837953</v>
      </c>
      <c r="L77" s="302">
        <f>SUM(J77:K77)</f>
        <v>0.30853036406755058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0.1073400983793035</v>
      </c>
      <c r="C78" s="302">
        <v>0.67063536772200538</v>
      </c>
      <c r="D78" s="302">
        <f t="shared" ref="D78:D85" si="19">SUM(B78:C78)</f>
        <v>0.77797546610130885</v>
      </c>
      <c r="E78" s="303"/>
      <c r="F78" s="302">
        <v>0.11660559372333122</v>
      </c>
      <c r="G78" s="302">
        <v>0.57017029374756645</v>
      </c>
      <c r="H78" s="302">
        <f t="shared" ref="H78:H85" si="20">SUM(F78:G78)</f>
        <v>0.68677588747089768</v>
      </c>
      <c r="I78" s="303"/>
      <c r="J78" s="302">
        <v>0.13354735840834753</v>
      </c>
      <c r="K78" s="302">
        <v>0.80687278096176462</v>
      </c>
      <c r="L78" s="302">
        <f t="shared" ref="L78:L85" si="21">SUM(J78:K78)</f>
        <v>0.94042013937011215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8.7766518577911706E-2</v>
      </c>
      <c r="C79" s="302">
        <v>0.31639465104149705</v>
      </c>
      <c r="D79" s="302">
        <f t="shared" si="19"/>
        <v>0.40416116961940873</v>
      </c>
      <c r="E79" s="303"/>
      <c r="F79" s="302">
        <v>8.3093573968405748E-2</v>
      </c>
      <c r="G79" s="302">
        <v>0.25036511643931858</v>
      </c>
      <c r="H79" s="302">
        <f t="shared" si="20"/>
        <v>0.33345869040772436</v>
      </c>
      <c r="I79" s="303"/>
      <c r="J79" s="302">
        <v>9.8684665577039143E-2</v>
      </c>
      <c r="K79" s="302">
        <v>0.26204032798093446</v>
      </c>
      <c r="L79" s="302">
        <f t="shared" si="21"/>
        <v>0.36072499355797361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0.1430444204877015</v>
      </c>
      <c r="C80" s="302">
        <v>6.9556378525728838E-2</v>
      </c>
      <c r="D80" s="302">
        <f t="shared" si="19"/>
        <v>0.21260079901343032</v>
      </c>
      <c r="E80" s="303"/>
      <c r="F80" s="302">
        <v>0.10585851889748829</v>
      </c>
      <c r="G80" s="302">
        <v>5.046146970682492E-2</v>
      </c>
      <c r="H80" s="302">
        <f t="shared" si="20"/>
        <v>0.1563199886043132</v>
      </c>
      <c r="I80" s="303"/>
      <c r="J80" s="302">
        <v>8.8498919933137812E-2</v>
      </c>
      <c r="K80" s="302">
        <v>6.6918978256395215E-2</v>
      </c>
      <c r="L80" s="302">
        <f t="shared" si="21"/>
        <v>0.15541789818953303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2.0691629198398322E-2</v>
      </c>
      <c r="C81" s="302">
        <v>0.558513823290675</v>
      </c>
      <c r="D81" s="302">
        <f t="shared" si="19"/>
        <v>0.57920545248907329</v>
      </c>
      <c r="E81" s="303"/>
      <c r="F81" s="302">
        <v>1.8037636008473114E-2</v>
      </c>
      <c r="G81" s="302">
        <v>0.2825784825452799</v>
      </c>
      <c r="H81" s="302">
        <f t="shared" si="20"/>
        <v>0.30061611855375303</v>
      </c>
      <c r="I81" s="303"/>
      <c r="J81" s="302">
        <v>2.3088621303099691E-2</v>
      </c>
      <c r="K81" s="302">
        <v>0.22361701573752507</v>
      </c>
      <c r="L81" s="302">
        <f t="shared" si="21"/>
        <v>0.24670563704062476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1.2694634257861699E-2</v>
      </c>
      <c r="C82" s="302">
        <v>7.5072580315028482E-3</v>
      </c>
      <c r="D82" s="302">
        <f t="shared" si="19"/>
        <v>2.0201892289364545E-2</v>
      </c>
      <c r="E82" s="303"/>
      <c r="F82" s="302">
        <v>9.6236905346246925E-3</v>
      </c>
      <c r="G82" s="302">
        <v>5.1824247182834229E-3</v>
      </c>
      <c r="H82" s="302">
        <f t="shared" si="20"/>
        <v>1.4806115252908116E-2</v>
      </c>
      <c r="I82" s="303"/>
      <c r="J82" s="302">
        <v>7.835885073061731E-3</v>
      </c>
      <c r="K82" s="302">
        <v>6.8388649399209562E-3</v>
      </c>
      <c r="L82" s="302">
        <f t="shared" si="21"/>
        <v>1.4674750012982688E-2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3.3726172803518091E-2</v>
      </c>
      <c r="C83" s="302">
        <v>5.5982615569938082E-2</v>
      </c>
      <c r="D83" s="302">
        <f t="shared" si="19"/>
        <v>8.9708788373456166E-2</v>
      </c>
      <c r="E83" s="303"/>
      <c r="F83" s="302">
        <v>2.483785060086088E-2</v>
      </c>
      <c r="G83" s="302">
        <v>3.6140629593527714E-2</v>
      </c>
      <c r="H83" s="302">
        <f t="shared" si="20"/>
        <v>6.097848019438859E-2</v>
      </c>
      <c r="I83" s="303"/>
      <c r="J83" s="302">
        <v>2.4416020944758289E-2</v>
      </c>
      <c r="K83" s="302">
        <v>4.9170583850253774E-2</v>
      </c>
      <c r="L83" s="302">
        <f t="shared" si="21"/>
        <v>7.3586604795012056E-2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0.11588996764176927</v>
      </c>
      <c r="C84" s="302">
        <v>0.22310628754625478</v>
      </c>
      <c r="D84" s="302">
        <f t="shared" si="19"/>
        <v>0.33899625518802406</v>
      </c>
      <c r="E84" s="303"/>
      <c r="F84" s="302">
        <v>6.6720238723040948E-2</v>
      </c>
      <c r="G84" s="302">
        <v>0.10695459663878315</v>
      </c>
      <c r="H84" s="302">
        <f t="shared" si="20"/>
        <v>0.1736748353618241</v>
      </c>
      <c r="I84" s="303"/>
      <c r="J84" s="302">
        <v>6.8994392292900955E-2</v>
      </c>
      <c r="K84" s="302">
        <v>9.2171434403023708E-2</v>
      </c>
      <c r="L84" s="302">
        <f t="shared" si="21"/>
        <v>0.16116582669592466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3.7542442396641409E-2</v>
      </c>
      <c r="C85" s="302">
        <v>0.10742300793705249</v>
      </c>
      <c r="D85" s="302">
        <f t="shared" si="19"/>
        <v>0.1449654503336939</v>
      </c>
      <c r="E85" s="303"/>
      <c r="F85" s="302">
        <v>1.9347233796162901E-2</v>
      </c>
      <c r="G85" s="302">
        <v>5.0877151425122745E-2</v>
      </c>
      <c r="H85" s="302">
        <f t="shared" si="20"/>
        <v>7.0224385221285643E-2</v>
      </c>
      <c r="I85" s="303"/>
      <c r="J85" s="302">
        <v>3.7314020016606685E-2</v>
      </c>
      <c r="K85" s="302">
        <v>5.1459766253680414E-2</v>
      </c>
      <c r="L85" s="302">
        <f t="shared" si="21"/>
        <v>8.8773786270287092E-2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0.60704095029907867</v>
      </c>
      <c r="C87" s="311">
        <f t="shared" ref="C87:D87" si="22">SUM(C77:C85)</f>
        <v>2.3449590497009254</v>
      </c>
      <c r="D87" s="311">
        <f t="shared" si="22"/>
        <v>2.952000000000004</v>
      </c>
      <c r="E87" s="311"/>
      <c r="F87" s="311">
        <f t="shared" ref="F87:H87" si="23">SUM(F77:F85)</f>
        <v>0.49813837569765512</v>
      </c>
      <c r="G87" s="311">
        <f t="shared" si="23"/>
        <v>1.600861624302347</v>
      </c>
      <c r="H87" s="311">
        <f t="shared" si="23"/>
        <v>2.099000000000002</v>
      </c>
      <c r="I87" s="311"/>
      <c r="J87" s="311">
        <f t="shared" ref="J87:L87" si="24">SUM(J77:J85)</f>
        <v>0.53975729728812283</v>
      </c>
      <c r="K87" s="311">
        <f t="shared" si="24"/>
        <v>1.8102427027118779</v>
      </c>
      <c r="L87" s="311">
        <f t="shared" si="24"/>
        <v>2.3500000000000005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0.59164620398751577</v>
      </c>
      <c r="C94" s="302">
        <v>2.7499494944474541</v>
      </c>
      <c r="D94" s="302">
        <f>SUM(B94:C94)</f>
        <v>3.3415956984349697</v>
      </c>
      <c r="E94" s="303"/>
      <c r="F94" s="302">
        <v>0.77791963267584374</v>
      </c>
      <c r="G94" s="302">
        <v>2.9380522732997787</v>
      </c>
      <c r="H94" s="302">
        <f>SUM(F94:G94)</f>
        <v>3.7159719059756222</v>
      </c>
      <c r="I94" s="303"/>
      <c r="J94" s="302">
        <v>0.64174554192514466</v>
      </c>
      <c r="K94" s="302">
        <v>2.3142716435356396</v>
      </c>
      <c r="L94" s="302">
        <f>SUM(J94:K94)</f>
        <v>2.9560171854607842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0.90341898830859868</v>
      </c>
      <c r="C95" s="302">
        <v>4.8241928091124766</v>
      </c>
      <c r="D95" s="302">
        <f t="shared" ref="D95:D102" si="25">SUM(B95:C95)</f>
        <v>5.7276117974210754</v>
      </c>
      <c r="E95" s="303"/>
      <c r="F95" s="302">
        <v>1.3069851486395991</v>
      </c>
      <c r="G95" s="302">
        <v>5.7433797527065105</v>
      </c>
      <c r="H95" s="302">
        <f t="shared" ref="H95:H102" si="26">SUM(F95:G95)</f>
        <v>7.0503649013461098</v>
      </c>
      <c r="I95" s="303"/>
      <c r="J95" s="302">
        <v>1.3362740477491555</v>
      </c>
      <c r="K95" s="302">
        <v>6.1007196254745342</v>
      </c>
      <c r="L95" s="302">
        <f t="shared" ref="L95:L102" si="27">SUM(J95:K95)</f>
        <v>7.4369936732236894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0.83394995241395098</v>
      </c>
      <c r="C96" s="302">
        <v>2.4867948784695288</v>
      </c>
      <c r="D96" s="302">
        <f t="shared" si="25"/>
        <v>3.3207448308834797</v>
      </c>
      <c r="E96" s="303"/>
      <c r="F96" s="302">
        <v>0.98449814807910396</v>
      </c>
      <c r="G96" s="302">
        <v>2.9015507113098482</v>
      </c>
      <c r="H96" s="302">
        <f t="shared" si="26"/>
        <v>3.8860488593889522</v>
      </c>
      <c r="I96" s="303"/>
      <c r="J96" s="302">
        <v>0.89923620970854923</v>
      </c>
      <c r="K96" s="302">
        <v>2.3461382511357041</v>
      </c>
      <c r="L96" s="302">
        <f t="shared" si="27"/>
        <v>3.2453744608442534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1.8786819993344037</v>
      </c>
      <c r="C97" s="302">
        <v>0.73797664065868829</v>
      </c>
      <c r="D97" s="302">
        <f t="shared" si="25"/>
        <v>2.616658639993092</v>
      </c>
      <c r="E97" s="303"/>
      <c r="F97" s="302">
        <v>1.7189722473732849</v>
      </c>
      <c r="G97" s="302">
        <v>0.78697808416019932</v>
      </c>
      <c r="H97" s="302">
        <f t="shared" si="26"/>
        <v>2.5059503315334841</v>
      </c>
      <c r="I97" s="303"/>
      <c r="J97" s="302">
        <v>1.2986464092246188</v>
      </c>
      <c r="K97" s="302">
        <v>0.76027285596526617</v>
      </c>
      <c r="L97" s="302">
        <f t="shared" si="27"/>
        <v>2.0589192651898851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0.36709809653210934</v>
      </c>
      <c r="C98" s="302">
        <v>7.8916970096796817</v>
      </c>
      <c r="D98" s="302">
        <f t="shared" si="25"/>
        <v>8.2587951062117906</v>
      </c>
      <c r="E98" s="303"/>
      <c r="F98" s="302">
        <v>0.37094551635004963</v>
      </c>
      <c r="G98" s="302">
        <v>6.4407542012417291</v>
      </c>
      <c r="H98" s="302">
        <f t="shared" si="26"/>
        <v>6.8116997175917788</v>
      </c>
      <c r="I98" s="303"/>
      <c r="J98" s="302">
        <v>0.28067442689414884</v>
      </c>
      <c r="K98" s="302">
        <v>4.7465822520775793</v>
      </c>
      <c r="L98" s="302">
        <f t="shared" si="27"/>
        <v>5.0272566789717281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0.26768431167868462</v>
      </c>
      <c r="C99" s="302">
        <v>0.14317311647254369</v>
      </c>
      <c r="D99" s="302">
        <f t="shared" si="25"/>
        <v>0.41085742815122828</v>
      </c>
      <c r="E99" s="303"/>
      <c r="F99" s="302">
        <v>0.30660646301534789</v>
      </c>
      <c r="G99" s="302">
        <v>0.16661620647651423</v>
      </c>
      <c r="H99" s="302">
        <f t="shared" si="26"/>
        <v>0.47322266949186209</v>
      </c>
      <c r="I99" s="303"/>
      <c r="J99" s="302">
        <v>0.21743665838479623</v>
      </c>
      <c r="K99" s="302">
        <v>0.18000006056240311</v>
      </c>
      <c r="L99" s="302">
        <f t="shared" si="27"/>
        <v>0.39743671894719934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0.47254527323377671</v>
      </c>
      <c r="C100" s="302">
        <v>0.45401809369458968</v>
      </c>
      <c r="D100" s="302">
        <f t="shared" si="25"/>
        <v>0.92656336692836638</v>
      </c>
      <c r="E100" s="303"/>
      <c r="F100" s="302">
        <v>0.43776633424919908</v>
      </c>
      <c r="G100" s="302">
        <v>0.41721886191666563</v>
      </c>
      <c r="H100" s="302">
        <f t="shared" si="26"/>
        <v>0.85498519616586477</v>
      </c>
      <c r="I100" s="303"/>
      <c r="J100" s="302">
        <v>0.35051690957348841</v>
      </c>
      <c r="K100" s="302">
        <v>0.40387081310097894</v>
      </c>
      <c r="L100" s="302">
        <f t="shared" si="27"/>
        <v>0.7543877226744673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0.85627806416816266</v>
      </c>
      <c r="C101" s="302">
        <v>4.9133561359491589</v>
      </c>
      <c r="D101" s="302">
        <f t="shared" si="25"/>
        <v>5.7696342001173218</v>
      </c>
      <c r="E101" s="303"/>
      <c r="F101" s="302">
        <v>0.57755033801568789</v>
      </c>
      <c r="G101" s="302">
        <v>4.1171591150062179</v>
      </c>
      <c r="H101" s="302">
        <f t="shared" si="26"/>
        <v>4.6947094530219058</v>
      </c>
      <c r="I101" s="303"/>
      <c r="J101" s="302">
        <v>0.45696626442933586</v>
      </c>
      <c r="K101" s="302">
        <v>3.0394770314598341</v>
      </c>
      <c r="L101" s="302">
        <f t="shared" si="27"/>
        <v>3.4964432958891698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0.56527387444649912</v>
      </c>
      <c r="C102" s="302">
        <v>1.2582650574121712</v>
      </c>
      <c r="D102" s="302">
        <f t="shared" si="25"/>
        <v>1.8235389318586703</v>
      </c>
      <c r="E102" s="303"/>
      <c r="F102" s="302">
        <v>0.441401074061262</v>
      </c>
      <c r="G102" s="302">
        <v>1.0356458914231279</v>
      </c>
      <c r="H102" s="302">
        <f t="shared" si="26"/>
        <v>1.4770469654843899</v>
      </c>
      <c r="I102" s="303"/>
      <c r="J102" s="302">
        <v>0.52019485121199227</v>
      </c>
      <c r="K102" s="302">
        <v>0.84797614758683004</v>
      </c>
      <c r="L102" s="302">
        <f t="shared" si="27"/>
        <v>1.3681709987988224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6.7365767641037024</v>
      </c>
      <c r="C104" s="311">
        <f t="shared" ref="C104:D104" si="28">SUM(C94:C102)</f>
        <v>25.459423235896292</v>
      </c>
      <c r="D104" s="311">
        <f t="shared" si="28"/>
        <v>32.195999999999998</v>
      </c>
      <c r="E104" s="311"/>
      <c r="F104" s="311">
        <f t="shared" ref="F104:H104" si="29">SUM(F94:F102)</f>
        <v>6.9226449024593784</v>
      </c>
      <c r="G104" s="311">
        <f t="shared" si="29"/>
        <v>24.547355097540596</v>
      </c>
      <c r="H104" s="311">
        <f t="shared" si="29"/>
        <v>31.46999999999997</v>
      </c>
      <c r="I104" s="311"/>
      <c r="J104" s="311">
        <f t="shared" ref="J104:L104" si="30">SUM(J94:J102)</f>
        <v>6.00169131910123</v>
      </c>
      <c r="K104" s="311">
        <f t="shared" si="30"/>
        <v>20.73930868089877</v>
      </c>
      <c r="L104" s="311">
        <f t="shared" si="30"/>
        <v>26.740999999999993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1.1517433093689876E-2</v>
      </c>
      <c r="C111" s="302">
        <v>6.5308065831414561E-2</v>
      </c>
      <c r="D111" s="302">
        <f>SUM(B111:C111)</f>
        <v>7.682549892510443E-2</v>
      </c>
      <c r="E111" s="303"/>
      <c r="F111" s="302">
        <v>1.4497718244501114E-2</v>
      </c>
      <c r="G111" s="302">
        <v>6.8780813570252425E-2</v>
      </c>
      <c r="H111" s="302">
        <f>SUM(F111:G111)</f>
        <v>8.3278531814753531E-2</v>
      </c>
      <c r="I111" s="303"/>
      <c r="J111" s="302">
        <v>1.52819319185045E-2</v>
      </c>
      <c r="K111" s="302">
        <v>6.1721488037099974E-2</v>
      </c>
      <c r="L111" s="302">
        <f>SUM(J111:K111)</f>
        <v>7.7003419955604474E-2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1.256427745211754E-2</v>
      </c>
      <c r="C112" s="302">
        <v>0.12013702256314346</v>
      </c>
      <c r="D112" s="302">
        <f t="shared" ref="D112:D119" si="31">SUM(B112:C112)</f>
        <v>0.13270130001526101</v>
      </c>
      <c r="E112" s="303"/>
      <c r="F112" s="302">
        <v>1.7977715182416285E-2</v>
      </c>
      <c r="G112" s="302">
        <v>0.14954349341096895</v>
      </c>
      <c r="H112" s="302">
        <f t="shared" ref="H112:H119" si="32">SUM(F112:G112)</f>
        <v>0.16752120859338523</v>
      </c>
      <c r="I112" s="303"/>
      <c r="J112" s="302">
        <v>2.2822902385585601E-2</v>
      </c>
      <c r="K112" s="302">
        <v>0.17388880137396159</v>
      </c>
      <c r="L112" s="302">
        <f t="shared" ref="L112:L119" si="33">SUM(J112:K112)</f>
        <v>0.19671170375954719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1.6415887389977492E-2</v>
      </c>
      <c r="C113" s="302">
        <v>6.9434181237909759E-2</v>
      </c>
      <c r="D113" s="302">
        <f t="shared" si="31"/>
        <v>8.5850068627887244E-2</v>
      </c>
      <c r="E113" s="303"/>
      <c r="F113" s="302">
        <v>1.9497641197232626E-2</v>
      </c>
      <c r="G113" s="302">
        <v>8.9051692841958185E-2</v>
      </c>
      <c r="H113" s="302">
        <f t="shared" si="32"/>
        <v>0.10854933403919081</v>
      </c>
      <c r="I113" s="303"/>
      <c r="J113" s="302">
        <v>2.1151645138424879E-2</v>
      </c>
      <c r="K113" s="302">
        <v>7.6524041694654307E-2</v>
      </c>
      <c r="L113" s="302">
        <f t="shared" si="33"/>
        <v>9.7675686833079187E-2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5.4214141764609591E-2</v>
      </c>
      <c r="C114" s="302">
        <v>3.3840840865939498E-2</v>
      </c>
      <c r="D114" s="302">
        <f t="shared" si="31"/>
        <v>8.8054982630549089E-2</v>
      </c>
      <c r="E114" s="303"/>
      <c r="F114" s="302">
        <v>4.7944751418346004E-2</v>
      </c>
      <c r="G114" s="302">
        <v>4.0392428843456334E-2</v>
      </c>
      <c r="H114" s="302">
        <f t="shared" si="32"/>
        <v>8.8337180261802345E-2</v>
      </c>
      <c r="I114" s="303"/>
      <c r="J114" s="302">
        <v>3.6729882204387727E-2</v>
      </c>
      <c r="K114" s="302">
        <v>4.1372288711034759E-2</v>
      </c>
      <c r="L114" s="302">
        <f t="shared" si="33"/>
        <v>7.8102170915422486E-2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2.9311632166772982E-3</v>
      </c>
      <c r="C115" s="302">
        <v>0.10685320424665591</v>
      </c>
      <c r="D115" s="302">
        <f t="shared" si="31"/>
        <v>0.10978436746333321</v>
      </c>
      <c r="E115" s="303"/>
      <c r="F115" s="302">
        <v>2.7135629768808753E-3</v>
      </c>
      <c r="G115" s="302">
        <v>8.502482033704041E-2</v>
      </c>
      <c r="H115" s="302">
        <f t="shared" si="32"/>
        <v>8.7738383313921281E-2</v>
      </c>
      <c r="I115" s="303"/>
      <c r="J115" s="302">
        <v>3.2620516286762128E-3</v>
      </c>
      <c r="K115" s="302">
        <v>5.6810757236701925E-2</v>
      </c>
      <c r="L115" s="302">
        <f t="shared" si="33"/>
        <v>6.0072808865378136E-2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9.7061160757622653E-3</v>
      </c>
      <c r="C116" s="302">
        <v>4.7179512783747032E-3</v>
      </c>
      <c r="D116" s="302">
        <f t="shared" si="31"/>
        <v>1.4424067354136968E-2</v>
      </c>
      <c r="E116" s="303"/>
      <c r="F116" s="302">
        <v>8.5455796479745032E-3</v>
      </c>
      <c r="G116" s="302">
        <v>4.9693642913210163E-3</v>
      </c>
      <c r="H116" s="302">
        <f t="shared" si="32"/>
        <v>1.351494393929552E-2</v>
      </c>
      <c r="I116" s="303"/>
      <c r="J116" s="302">
        <v>7.546762932681036E-3</v>
      </c>
      <c r="K116" s="302">
        <v>4.2991887716078035E-3</v>
      </c>
      <c r="L116" s="302">
        <f t="shared" si="33"/>
        <v>1.1845951704288839E-2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5.138160839015346E-2</v>
      </c>
      <c r="C117" s="302">
        <v>3.1189699653246958E-2</v>
      </c>
      <c r="D117" s="302">
        <f t="shared" si="31"/>
        <v>8.2571308043400418E-2</v>
      </c>
      <c r="E117" s="303"/>
      <c r="F117" s="302">
        <v>5.0967182141829333E-2</v>
      </c>
      <c r="G117" s="302">
        <v>3.2500735300168858E-2</v>
      </c>
      <c r="H117" s="302">
        <f t="shared" si="32"/>
        <v>8.3467917441998191E-2</v>
      </c>
      <c r="I117" s="303"/>
      <c r="J117" s="302">
        <v>5.546128144969574E-2</v>
      </c>
      <c r="K117" s="302">
        <v>3.6235279760796449E-2</v>
      </c>
      <c r="L117" s="302">
        <f t="shared" si="33"/>
        <v>9.1696561210492189E-2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1.151563180041434E-3</v>
      </c>
      <c r="C118" s="302">
        <v>2.2342043006918284E-2</v>
      </c>
      <c r="D118" s="302">
        <f t="shared" si="31"/>
        <v>2.3493606186959719E-2</v>
      </c>
      <c r="E118" s="303"/>
      <c r="F118" s="302">
        <v>9.0747833775078445E-4</v>
      </c>
      <c r="G118" s="302">
        <v>1.682901341647064E-2</v>
      </c>
      <c r="H118" s="302">
        <f t="shared" si="32"/>
        <v>1.7736491754221425E-2</v>
      </c>
      <c r="I118" s="303"/>
      <c r="J118" s="302">
        <v>1.1100203523936769E-3</v>
      </c>
      <c r="K118" s="302">
        <v>1.3657209162550128E-2</v>
      </c>
      <c r="L118" s="302">
        <f t="shared" si="33"/>
        <v>1.4767229514943804E-2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7.7927685950671347E-3</v>
      </c>
      <c r="C119" s="302">
        <v>1.150203215830008E-2</v>
      </c>
      <c r="D119" s="302">
        <f t="shared" si="31"/>
        <v>1.9294800753367217E-2</v>
      </c>
      <c r="E119" s="303"/>
      <c r="F119" s="302">
        <v>6.4847571227625699E-3</v>
      </c>
      <c r="G119" s="302">
        <v>9.371251718668901E-3</v>
      </c>
      <c r="H119" s="302">
        <f t="shared" si="32"/>
        <v>1.5856008841431471E-2</v>
      </c>
      <c r="I119" s="303"/>
      <c r="J119" s="302">
        <v>4.1210560805681222E-3</v>
      </c>
      <c r="K119" s="302">
        <v>7.0034111606757142E-3</v>
      </c>
      <c r="L119" s="302">
        <f t="shared" si="33"/>
        <v>1.1124467241243836E-2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0.16767495915809608</v>
      </c>
      <c r="C121" s="311">
        <f t="shared" ref="C121:D121" si="34">SUM(C111:C119)</f>
        <v>0.46532504084190324</v>
      </c>
      <c r="D121" s="311">
        <f t="shared" si="34"/>
        <v>0.63299999999999923</v>
      </c>
      <c r="E121" s="311"/>
      <c r="F121" s="311">
        <f t="shared" ref="F121:H121" si="35">SUM(F111:F119)</f>
        <v>0.16953638626969408</v>
      </c>
      <c r="G121" s="311">
        <f t="shared" si="35"/>
        <v>0.49646361373030568</v>
      </c>
      <c r="H121" s="311">
        <f t="shared" si="35"/>
        <v>0.66599999999999981</v>
      </c>
      <c r="I121" s="311"/>
      <c r="J121" s="311">
        <f t="shared" ref="J121:L121" si="36">SUM(J111:J119)</f>
        <v>0.16748753409091752</v>
      </c>
      <c r="K121" s="311">
        <f t="shared" si="36"/>
        <v>0.47151246590908263</v>
      </c>
      <c r="L121" s="311">
        <f t="shared" si="36"/>
        <v>0.63900000000000012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1.7998781804922884E-2</v>
      </c>
      <c r="C128" s="302">
        <v>9.3631212298260741E-2</v>
      </c>
      <c r="D128" s="302">
        <f>SUM(B128:C128)</f>
        <v>0.11162999410318362</v>
      </c>
      <c r="E128" s="303"/>
      <c r="F128" s="302">
        <v>2.2306070501493292E-2</v>
      </c>
      <c r="G128" s="302">
        <v>0.12432316324517026</v>
      </c>
      <c r="H128" s="302">
        <f>SUM(F128:G128)</f>
        <v>0.14662923374666356</v>
      </c>
      <c r="I128" s="303"/>
      <c r="J128" s="302">
        <v>2.4007959436066179E-2</v>
      </c>
      <c r="K128" s="302">
        <v>0.11440657979102957</v>
      </c>
      <c r="L128" s="302">
        <f>SUM(J128:K128)</f>
        <v>0.13841453922709573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2.6933383843370202E-2</v>
      </c>
      <c r="C129" s="302">
        <v>7.94747729560141E-2</v>
      </c>
      <c r="D129" s="302">
        <f t="shared" ref="D129:D136" si="37">SUM(B129:C129)</f>
        <v>0.1064081567993843</v>
      </c>
      <c r="E129" s="303"/>
      <c r="F129" s="302">
        <v>3.8569571626651908E-2</v>
      </c>
      <c r="G129" s="302">
        <v>0.11638753786546117</v>
      </c>
      <c r="H129" s="302">
        <f t="shared" ref="H129:H136" si="38">SUM(F129:G129)</f>
        <v>0.15495710949211308</v>
      </c>
      <c r="I129" s="303"/>
      <c r="J129" s="302">
        <v>5.0768148776960599E-2</v>
      </c>
      <c r="K129" s="302">
        <v>0.12770620360228016</v>
      </c>
      <c r="L129" s="302">
        <f t="shared" ref="L129:L136" si="39">SUM(J129:K129)</f>
        <v>0.17847435237924075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5.843205204971981E-2</v>
      </c>
      <c r="C130" s="302">
        <v>7.0668797365290692E-2</v>
      </c>
      <c r="D130" s="302">
        <f t="shared" si="37"/>
        <v>0.12910084941501049</v>
      </c>
      <c r="E130" s="303"/>
      <c r="F130" s="302">
        <v>7.637388369161062E-2</v>
      </c>
      <c r="G130" s="302">
        <v>9.0089411805074876E-2</v>
      </c>
      <c r="H130" s="302">
        <f t="shared" si="38"/>
        <v>0.16646329549668548</v>
      </c>
      <c r="I130" s="303"/>
      <c r="J130" s="302">
        <v>9.2061229032995268E-2</v>
      </c>
      <c r="K130" s="302">
        <v>8.1254920224798868E-2</v>
      </c>
      <c r="L130" s="302">
        <f t="shared" si="39"/>
        <v>0.17331614925779415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0.13105695990547139</v>
      </c>
      <c r="C131" s="302">
        <v>4.8298333088804123E-2</v>
      </c>
      <c r="D131" s="302">
        <f t="shared" si="37"/>
        <v>0.17935529299427552</v>
      </c>
      <c r="E131" s="303"/>
      <c r="F131" s="302">
        <v>0.12160308848856724</v>
      </c>
      <c r="G131" s="302">
        <v>4.9740329814980326E-2</v>
      </c>
      <c r="H131" s="302">
        <f t="shared" si="38"/>
        <v>0.17134341830354757</v>
      </c>
      <c r="I131" s="303"/>
      <c r="J131" s="302">
        <v>0.11429162416303494</v>
      </c>
      <c r="K131" s="302">
        <v>5.4137176922462699E-2</v>
      </c>
      <c r="L131" s="302">
        <f t="shared" si="39"/>
        <v>0.16842880108549763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4.4119039362497166E-3</v>
      </c>
      <c r="C132" s="302">
        <v>0.12700538791395974</v>
      </c>
      <c r="D132" s="302">
        <f t="shared" si="37"/>
        <v>0.13141729185020945</v>
      </c>
      <c r="E132" s="303"/>
      <c r="F132" s="302">
        <v>6.4257281185302988E-3</v>
      </c>
      <c r="G132" s="302">
        <v>0.10547365189789401</v>
      </c>
      <c r="H132" s="302">
        <f t="shared" si="38"/>
        <v>0.11189938001642431</v>
      </c>
      <c r="I132" s="303"/>
      <c r="J132" s="302">
        <v>9.0707539224963614E-3</v>
      </c>
      <c r="K132" s="302">
        <v>8.4887316062603899E-2</v>
      </c>
      <c r="L132" s="302">
        <f t="shared" si="39"/>
        <v>9.3958069985100257E-2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1.8917498462397795E-2</v>
      </c>
      <c r="C133" s="302">
        <v>1.6806443023727607E-2</v>
      </c>
      <c r="D133" s="302">
        <f t="shared" si="37"/>
        <v>3.5723941486125399E-2</v>
      </c>
      <c r="E133" s="303"/>
      <c r="F133" s="302">
        <v>2.072729844616613E-2</v>
      </c>
      <c r="G133" s="302">
        <v>1.8818236429162243E-2</v>
      </c>
      <c r="H133" s="302">
        <f t="shared" si="38"/>
        <v>3.9545534875328373E-2</v>
      </c>
      <c r="I133" s="303"/>
      <c r="J133" s="302">
        <v>2.6694440754079729E-2</v>
      </c>
      <c r="K133" s="302">
        <v>2.1651182949164228E-2</v>
      </c>
      <c r="L133" s="302">
        <f t="shared" si="39"/>
        <v>4.8345623703243953E-2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2.9521841712137644E-2</v>
      </c>
      <c r="C134" s="302">
        <v>3.0672320603939172E-2</v>
      </c>
      <c r="D134" s="302">
        <f>SUM(B134:C134)</f>
        <v>6.0194162316076813E-2</v>
      </c>
      <c r="E134" s="303"/>
      <c r="F134" s="302">
        <v>2.6494762436938574E-2</v>
      </c>
      <c r="G134" s="302">
        <v>2.2703797594274155E-2</v>
      </c>
      <c r="H134" s="302">
        <f t="shared" si="38"/>
        <v>4.9198560031212729E-2</v>
      </c>
      <c r="I134" s="303"/>
      <c r="J134" s="302">
        <v>2.9886987206539158E-2</v>
      </c>
      <c r="K134" s="302">
        <v>3.0476022530985046E-2</v>
      </c>
      <c r="L134" s="302">
        <f t="shared" si="39"/>
        <v>6.0363009737524204E-2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9.2111976223386398E-3</v>
      </c>
      <c r="C135" s="302">
        <v>0.33696080967601894</v>
      </c>
      <c r="D135" s="302">
        <f t="shared" si="37"/>
        <v>0.34617200729835756</v>
      </c>
      <c r="E135" s="303"/>
      <c r="F135" s="302">
        <v>8.0519657584266439E-3</v>
      </c>
      <c r="G135" s="302">
        <v>0.36098648891769947</v>
      </c>
      <c r="H135" s="302">
        <f t="shared" si="38"/>
        <v>0.36903845467612612</v>
      </c>
      <c r="I135" s="303"/>
      <c r="J135" s="302">
        <v>6.9355535660483277E-3</v>
      </c>
      <c r="K135" s="302">
        <v>0.36613030642552513</v>
      </c>
      <c r="L135" s="302">
        <f t="shared" si="39"/>
        <v>0.37306585999157343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4.459495788576421E-2</v>
      </c>
      <c r="C136" s="302">
        <v>0.29240334585161193</v>
      </c>
      <c r="D136" s="302">
        <f t="shared" si="37"/>
        <v>0.33699830373737616</v>
      </c>
      <c r="E136" s="303"/>
      <c r="F136" s="302">
        <v>3.4316851236530437E-2</v>
      </c>
      <c r="G136" s="302">
        <v>0.31760816212536797</v>
      </c>
      <c r="H136" s="302">
        <f t="shared" si="38"/>
        <v>0.35192501336189841</v>
      </c>
      <c r="I136" s="303"/>
      <c r="J136" s="302">
        <v>3.9701465949716686E-2</v>
      </c>
      <c r="K136" s="302">
        <v>0.31093212868321241</v>
      </c>
      <c r="L136" s="302">
        <f t="shared" si="39"/>
        <v>0.35063359463292909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0.34107857722237228</v>
      </c>
      <c r="C138" s="311">
        <f t="shared" ref="C138" si="40">SUM(C128:C136)</f>
        <v>1.0959214227776271</v>
      </c>
      <c r="D138" s="311">
        <f>SUM(D128:D136)</f>
        <v>1.4369999999999994</v>
      </c>
      <c r="E138" s="311"/>
      <c r="F138" s="311">
        <f t="shared" ref="F138:H138" si="41">SUM(F128:F136)</f>
        <v>0.35486922030491519</v>
      </c>
      <c r="G138" s="311">
        <f t="shared" si="41"/>
        <v>1.2061307796950844</v>
      </c>
      <c r="H138" s="311">
        <f t="shared" si="41"/>
        <v>1.5609999999999995</v>
      </c>
      <c r="I138" s="311"/>
      <c r="J138" s="311">
        <f t="shared" ref="J138:L138" si="42">SUM(J128:J136)</f>
        <v>0.39341816280793718</v>
      </c>
      <c r="K138" s="311">
        <f t="shared" si="42"/>
        <v>1.1915818371920621</v>
      </c>
      <c r="L138" s="311">
        <f t="shared" si="42"/>
        <v>1.5849999999999991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0.30875795003742368</v>
      </c>
      <c r="C145" s="302">
        <v>1.280125902202689</v>
      </c>
      <c r="D145" s="302">
        <f>SUM(B145:C145)</f>
        <v>1.5888838522401127</v>
      </c>
      <c r="E145" s="303"/>
      <c r="F145" s="302">
        <v>0.43422126388484183</v>
      </c>
      <c r="G145" s="302">
        <v>1.7560810139109728</v>
      </c>
      <c r="H145" s="302">
        <f>SUM(F145:G145)</f>
        <v>2.1903022777958148</v>
      </c>
      <c r="I145" s="303"/>
      <c r="J145" s="302">
        <v>0.47995210439713043</v>
      </c>
      <c r="K145" s="302">
        <v>1.6574383270150002</v>
      </c>
      <c r="L145" s="302">
        <f>SUM(J145:K145)</f>
        <v>2.1373904314121308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0.2801992673831627</v>
      </c>
      <c r="C146" s="302">
        <v>1.2561905358978906</v>
      </c>
      <c r="D146" s="302">
        <f t="shared" ref="D146:D153" si="43">SUM(B146:C146)</f>
        <v>1.5363898032810535</v>
      </c>
      <c r="E146" s="303"/>
      <c r="F146" s="302">
        <v>0.40202619048635996</v>
      </c>
      <c r="G146" s="302">
        <v>1.7544809539263029</v>
      </c>
      <c r="H146" s="302">
        <f t="shared" ref="H146:H153" si="44">SUM(F146:G146)</f>
        <v>2.1565071444126627</v>
      </c>
      <c r="I146" s="303"/>
      <c r="J146" s="302">
        <v>0.51956059318573933</v>
      </c>
      <c r="K146" s="302">
        <v>2.2605266341457542</v>
      </c>
      <c r="L146" s="302">
        <f t="shared" ref="L146:L153" si="45">SUM(J146:K146)</f>
        <v>2.7800872273314936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0.2792251836166989</v>
      </c>
      <c r="C147" s="302">
        <v>0.84025773405690207</v>
      </c>
      <c r="D147" s="302">
        <f t="shared" si="43"/>
        <v>1.119482917673601</v>
      </c>
      <c r="E147" s="303"/>
      <c r="F147" s="302">
        <v>0.3563910299747694</v>
      </c>
      <c r="G147" s="302">
        <v>1.1229014670927369</v>
      </c>
      <c r="H147" s="302">
        <f t="shared" si="44"/>
        <v>1.4792924970675063</v>
      </c>
      <c r="I147" s="303"/>
      <c r="J147" s="302">
        <v>0.44087992669303783</v>
      </c>
      <c r="K147" s="302">
        <v>1.1558268752343281</v>
      </c>
      <c r="L147" s="302">
        <f t="shared" si="45"/>
        <v>1.596706801927366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1.0908912594952616</v>
      </c>
      <c r="C148" s="302">
        <v>0.14119968870745367</v>
      </c>
      <c r="D148" s="302">
        <f t="shared" si="43"/>
        <v>1.2320909482027151</v>
      </c>
      <c r="E148" s="303"/>
      <c r="F148" s="302">
        <v>1.1086383282865557</v>
      </c>
      <c r="G148" s="302">
        <v>0.18341937265916236</v>
      </c>
      <c r="H148" s="302">
        <f t="shared" si="44"/>
        <v>1.2920577009457181</v>
      </c>
      <c r="I148" s="303"/>
      <c r="J148" s="302">
        <v>0.91324434196587512</v>
      </c>
      <c r="K148" s="302">
        <v>0.19200160952458234</v>
      </c>
      <c r="L148" s="302">
        <f t="shared" si="45"/>
        <v>1.1052459514904576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3.4176023019455777E-2</v>
      </c>
      <c r="C149" s="302">
        <v>9.4123372666773069</v>
      </c>
      <c r="D149" s="302">
        <f t="shared" si="43"/>
        <v>9.4465132896967621</v>
      </c>
      <c r="E149" s="303"/>
      <c r="F149" s="302">
        <v>4.7199117066648227E-2</v>
      </c>
      <c r="G149" s="302">
        <v>8.877156847554474</v>
      </c>
      <c r="H149" s="302">
        <f t="shared" si="44"/>
        <v>8.9243559646211228</v>
      </c>
      <c r="I149" s="303"/>
      <c r="J149" s="302">
        <v>5.3273627153884451E-2</v>
      </c>
      <c r="K149" s="302">
        <v>8.3565839791919174</v>
      </c>
      <c r="L149" s="302">
        <f t="shared" si="45"/>
        <v>8.4098576063458026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1.4073979658843778E-2</v>
      </c>
      <c r="C150" s="302">
        <v>2.7029942018868939E-2</v>
      </c>
      <c r="D150" s="302">
        <f t="shared" si="43"/>
        <v>4.1103921677712721E-2</v>
      </c>
      <c r="E150" s="303"/>
      <c r="F150" s="302">
        <v>1.4326663029393505E-2</v>
      </c>
      <c r="G150" s="302">
        <v>3.5721291882629673E-2</v>
      </c>
      <c r="H150" s="302">
        <f t="shared" si="44"/>
        <v>5.0047954912023178E-2</v>
      </c>
      <c r="I150" s="303"/>
      <c r="J150" s="302">
        <v>1.2987210349248777E-2</v>
      </c>
      <c r="K150" s="302">
        <v>3.1245812890481107E-2</v>
      </c>
      <c r="L150" s="302">
        <f t="shared" si="45"/>
        <v>4.4233023239729885E-2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0.15413351281579099</v>
      </c>
      <c r="C151" s="302">
        <v>0.15880806168264233</v>
      </c>
      <c r="D151" s="302">
        <f t="shared" si="43"/>
        <v>0.31294157449843329</v>
      </c>
      <c r="E151" s="303"/>
      <c r="F151" s="302">
        <v>0.16635092791551062</v>
      </c>
      <c r="G151" s="302">
        <v>0.19520767120365357</v>
      </c>
      <c r="H151" s="302">
        <f t="shared" si="44"/>
        <v>0.36155859911916421</v>
      </c>
      <c r="I151" s="303"/>
      <c r="J151" s="302">
        <v>0.15539718774759775</v>
      </c>
      <c r="K151" s="302">
        <v>0.20824907667683998</v>
      </c>
      <c r="L151" s="302">
        <f t="shared" si="45"/>
        <v>0.3636462644244377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2.620580211610438E-2</v>
      </c>
      <c r="C152" s="302">
        <v>1.2792313322555435</v>
      </c>
      <c r="D152" s="302">
        <f t="shared" si="43"/>
        <v>1.305437134371648</v>
      </c>
      <c r="E152" s="303"/>
      <c r="F152" s="302">
        <v>2.2939873938184269E-2</v>
      </c>
      <c r="G152" s="302">
        <v>1.2774501677338626</v>
      </c>
      <c r="H152" s="302">
        <f t="shared" si="44"/>
        <v>1.3003900416720469</v>
      </c>
      <c r="I152" s="303"/>
      <c r="J152" s="302">
        <v>2.7775200106685882E-2</v>
      </c>
      <c r="K152" s="302">
        <v>1.247711239883702</v>
      </c>
      <c r="L152" s="302">
        <f t="shared" si="45"/>
        <v>1.275486439990388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0.12282048602914913</v>
      </c>
      <c r="C153" s="302">
        <v>0.57533607232879469</v>
      </c>
      <c r="D153" s="302">
        <f t="shared" si="43"/>
        <v>0.69815655835794388</v>
      </c>
      <c r="E153" s="303"/>
      <c r="F153" s="302">
        <v>9.8389387539877485E-2</v>
      </c>
      <c r="G153" s="302">
        <v>0.60009843191406276</v>
      </c>
      <c r="H153" s="302">
        <f t="shared" si="44"/>
        <v>0.69848781945394023</v>
      </c>
      <c r="I153" s="303"/>
      <c r="J153" s="302">
        <v>0.13907277063304002</v>
      </c>
      <c r="K153" s="302">
        <v>0.64227348320516042</v>
      </c>
      <c r="L153" s="302">
        <f t="shared" si="45"/>
        <v>0.78134625383820044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2.3104834641718912</v>
      </c>
      <c r="C155" s="311">
        <f t="shared" ref="C155:D155" si="46">SUM(C145:C153)</f>
        <v>14.970516535828091</v>
      </c>
      <c r="D155" s="311">
        <f t="shared" si="46"/>
        <v>17.280999999999985</v>
      </c>
      <c r="E155" s="311"/>
      <c r="F155" s="311">
        <f t="shared" ref="F155:H155" si="47">SUM(F145:F153)</f>
        <v>2.6504827821221415</v>
      </c>
      <c r="G155" s="311">
        <f t="shared" si="47"/>
        <v>15.802517217877856</v>
      </c>
      <c r="H155" s="311">
        <f t="shared" si="47"/>
        <v>18.452999999999999</v>
      </c>
      <c r="I155" s="311"/>
      <c r="J155" s="311">
        <f t="shared" ref="J155:L155" si="48">SUM(J145:J153)</f>
        <v>2.7421429622322395</v>
      </c>
      <c r="K155" s="311">
        <f t="shared" si="48"/>
        <v>15.751857037767765</v>
      </c>
      <c r="L155" s="311">
        <f t="shared" si="48"/>
        <v>18.49400000000001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1.184912374775863</v>
      </c>
      <c r="C162" s="302">
        <v>3.4852488251654075</v>
      </c>
      <c r="D162" s="302">
        <f>SUM(B162:C162)</f>
        <v>4.6701611999412709</v>
      </c>
      <c r="E162" s="303"/>
      <c r="F162" s="302">
        <v>1.8380528727771019</v>
      </c>
      <c r="G162" s="302">
        <v>3.6815952884081011</v>
      </c>
      <c r="H162" s="302">
        <f>SUM(F162:G162)</f>
        <v>5.5196481611852031</v>
      </c>
      <c r="I162" s="303"/>
      <c r="J162" s="302">
        <v>2.1772183776735741</v>
      </c>
      <c r="K162" s="302">
        <v>3.8437432204584621</v>
      </c>
      <c r="L162" s="302">
        <f>SUM(J162:K162)</f>
        <v>6.0209615981320361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0.98124734472365116</v>
      </c>
      <c r="C163" s="302">
        <v>1.5619739999217368</v>
      </c>
      <c r="D163" s="302">
        <f t="shared" ref="D163:D170" si="49">SUM(B163:C163)</f>
        <v>2.5432213446453877</v>
      </c>
      <c r="E163" s="303"/>
      <c r="F163" s="302">
        <v>1.533988745242953</v>
      </c>
      <c r="G163" s="302">
        <v>1.9027549955724918</v>
      </c>
      <c r="H163" s="302">
        <f t="shared" ref="H163:H170" si="50">SUM(F163:G163)</f>
        <v>3.4367437408154449</v>
      </c>
      <c r="I163" s="303"/>
      <c r="J163" s="302">
        <v>1.9279684590852202</v>
      </c>
      <c r="K163" s="302">
        <v>2.5087759561220917</v>
      </c>
      <c r="L163" s="302">
        <f t="shared" ref="L163:L170" si="51">SUM(J163:K163)</f>
        <v>4.4367444152073121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1.2781665138214839</v>
      </c>
      <c r="C164" s="302">
        <v>1.6376357732125184</v>
      </c>
      <c r="D164" s="302">
        <f t="shared" si="49"/>
        <v>2.9158022870340021</v>
      </c>
      <c r="E164" s="303"/>
      <c r="F164" s="302">
        <v>1.7614601722436893</v>
      </c>
      <c r="G164" s="302">
        <v>1.8621061181155332</v>
      </c>
      <c r="H164" s="302">
        <f t="shared" si="50"/>
        <v>3.6235662903592223</v>
      </c>
      <c r="I164" s="303"/>
      <c r="J164" s="302">
        <v>2.1657427729506762</v>
      </c>
      <c r="K164" s="302">
        <v>1.9634520024397106</v>
      </c>
      <c r="L164" s="302">
        <f t="shared" si="51"/>
        <v>4.1291947753903866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2.3937194094497598</v>
      </c>
      <c r="C165" s="302">
        <v>1.2135159717429762</v>
      </c>
      <c r="D165" s="302">
        <f t="shared" si="49"/>
        <v>3.6072353811927362</v>
      </c>
      <c r="E165" s="303"/>
      <c r="F165" s="302">
        <v>2.809939516137987</v>
      </c>
      <c r="G165" s="302">
        <v>1.3889189784731917</v>
      </c>
      <c r="H165" s="302">
        <f t="shared" si="50"/>
        <v>4.1988584946111782</v>
      </c>
      <c r="I165" s="303"/>
      <c r="J165" s="302">
        <v>2.8286580551179905</v>
      </c>
      <c r="K165" s="302">
        <v>1.8280567133586652</v>
      </c>
      <c r="L165" s="302">
        <f t="shared" si="51"/>
        <v>4.6567147684766557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0.39479863373543156</v>
      </c>
      <c r="C166" s="302">
        <v>2.9561708637194175</v>
      </c>
      <c r="D166" s="302">
        <f t="shared" si="49"/>
        <v>3.350969497454849</v>
      </c>
      <c r="E166" s="303"/>
      <c r="F166" s="302">
        <v>0.44472993403656047</v>
      </c>
      <c r="G166" s="302">
        <v>2.7329624956255882</v>
      </c>
      <c r="H166" s="302">
        <f t="shared" si="50"/>
        <v>3.1776924296621489</v>
      </c>
      <c r="I166" s="303"/>
      <c r="J166" s="302">
        <v>0.48026625874533463</v>
      </c>
      <c r="K166" s="302">
        <v>2.6170132931459005</v>
      </c>
      <c r="L166" s="302">
        <f t="shared" si="51"/>
        <v>3.0972795518912353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0.22054739558042261</v>
      </c>
      <c r="C167" s="302">
        <v>8.8925345765123121E-2</v>
      </c>
      <c r="D167" s="302">
        <f t="shared" si="49"/>
        <v>0.3094727413455457</v>
      </c>
      <c r="E167" s="303"/>
      <c r="F167" s="302">
        <v>0.28390860723069106</v>
      </c>
      <c r="G167" s="302">
        <v>9.638013449708778E-2</v>
      </c>
      <c r="H167" s="302">
        <f t="shared" si="50"/>
        <v>0.38028874172777882</v>
      </c>
      <c r="I167" s="303"/>
      <c r="J167" s="302">
        <v>0.36398604493931003</v>
      </c>
      <c r="K167" s="302">
        <v>0.11727347141858047</v>
      </c>
      <c r="L167" s="302">
        <f t="shared" si="51"/>
        <v>0.48125951635789049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10.178026769813243</v>
      </c>
      <c r="C168" s="302">
        <v>5.296102035805208</v>
      </c>
      <c r="D168" s="302">
        <f t="shared" si="49"/>
        <v>15.474128805618452</v>
      </c>
      <c r="E168" s="303"/>
      <c r="F168" s="302">
        <v>10.512942817935032</v>
      </c>
      <c r="G168" s="302">
        <v>5.3353588879884786</v>
      </c>
      <c r="H168" s="302">
        <f t="shared" si="50"/>
        <v>15.848301705923511</v>
      </c>
      <c r="I168" s="303"/>
      <c r="J168" s="302">
        <v>9.3383976689770449</v>
      </c>
      <c r="K168" s="302">
        <v>5.2817959031346646</v>
      </c>
      <c r="L168" s="302">
        <f t="shared" si="51"/>
        <v>14.62019357211171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0.38660990831127345</v>
      </c>
      <c r="C169" s="302">
        <v>2.7301430354801504</v>
      </c>
      <c r="D169" s="302">
        <f t="shared" si="49"/>
        <v>3.1167529437914236</v>
      </c>
      <c r="E169" s="303"/>
      <c r="F169" s="302">
        <v>0.39162269602077437</v>
      </c>
      <c r="G169" s="302">
        <v>2.4072037065783567</v>
      </c>
      <c r="H169" s="302">
        <f t="shared" si="50"/>
        <v>2.798826402599131</v>
      </c>
      <c r="I169" s="303"/>
      <c r="J169" s="302">
        <v>0.38249543843338019</v>
      </c>
      <c r="K169" s="302">
        <v>2.1688109153223585</v>
      </c>
      <c r="L169" s="302">
        <f t="shared" si="51"/>
        <v>2.5513063537557388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1.6335687775567351</v>
      </c>
      <c r="C170" s="302">
        <v>2.7156870214196398</v>
      </c>
      <c r="D170" s="302">
        <f t="shared" si="49"/>
        <v>4.3492557989763752</v>
      </c>
      <c r="E170" s="303"/>
      <c r="F170" s="302">
        <v>1.5285763966640882</v>
      </c>
      <c r="G170" s="302">
        <v>2.1304976364523345</v>
      </c>
      <c r="H170" s="302">
        <f t="shared" si="50"/>
        <v>3.6590740331164229</v>
      </c>
      <c r="I170" s="303"/>
      <c r="J170" s="302">
        <v>1.7119178209703334</v>
      </c>
      <c r="K170" s="302">
        <v>1.9314276277067179</v>
      </c>
      <c r="L170" s="302">
        <f t="shared" si="51"/>
        <v>3.6433454486770511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18.651597127767868</v>
      </c>
      <c r="C172" s="311">
        <f t="shared" ref="C172:D172" si="52">SUM(C162:C170)</f>
        <v>21.685402872232178</v>
      </c>
      <c r="D172" s="311">
        <f t="shared" si="52"/>
        <v>40.337000000000039</v>
      </c>
      <c r="E172" s="311"/>
      <c r="F172" s="311">
        <f t="shared" ref="F172:H172" si="53">SUM(F162:F170)</f>
        <v>21.105221758288881</v>
      </c>
      <c r="G172" s="311">
        <f t="shared" si="53"/>
        <v>21.537778241711166</v>
      </c>
      <c r="H172" s="311">
        <f t="shared" si="53"/>
        <v>42.643000000000043</v>
      </c>
      <c r="I172" s="311"/>
      <c r="J172" s="311">
        <f t="shared" ref="J172:L172" si="54">SUM(J162:J170)</f>
        <v>21.376650896892869</v>
      </c>
      <c r="K172" s="311">
        <f t="shared" si="54"/>
        <v>22.260349103107149</v>
      </c>
      <c r="L172" s="311">
        <f t="shared" si="54"/>
        <v>43.637000000000022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0.15356987644483294</v>
      </c>
      <c r="C179" s="302">
        <v>0.65726746474877862</v>
      </c>
      <c r="D179" s="302">
        <f>SUM(B179:C179)</f>
        <v>0.81083734119361162</v>
      </c>
      <c r="E179" s="303"/>
      <c r="F179" s="302">
        <v>0.2583857856959188</v>
      </c>
      <c r="G179" s="302">
        <v>0.79554108982558247</v>
      </c>
      <c r="H179" s="302">
        <f>SUM(F179:G179)</f>
        <v>1.0539268755215012</v>
      </c>
      <c r="I179" s="303"/>
      <c r="J179" s="302">
        <v>0.31954309688686361</v>
      </c>
      <c r="K179" s="302">
        <v>0.78129058180534638</v>
      </c>
      <c r="L179" s="302">
        <f>SUM(J179:K179)</f>
        <v>1.1008336786922099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0.14839047239065939</v>
      </c>
      <c r="C180" s="302">
        <v>0.37706439627534188</v>
      </c>
      <c r="D180" s="302">
        <f t="shared" ref="D180:D187" si="55">SUM(B180:C180)</f>
        <v>0.52545486866600122</v>
      </c>
      <c r="E180" s="303"/>
      <c r="F180" s="302">
        <v>0.27286361654699559</v>
      </c>
      <c r="G180" s="302">
        <v>0.51897038053248734</v>
      </c>
      <c r="H180" s="302">
        <f t="shared" ref="H180:H187" si="56">SUM(F180:G180)</f>
        <v>0.79183399707948299</v>
      </c>
      <c r="I180" s="303"/>
      <c r="J180" s="302">
        <v>0.39168605655524202</v>
      </c>
      <c r="K180" s="302">
        <v>0.68278560312089298</v>
      </c>
      <c r="L180" s="302">
        <f t="shared" ref="L180:L187" si="57">SUM(J180:K180)</f>
        <v>1.074471659676135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0.16361686111889792</v>
      </c>
      <c r="C181" s="302">
        <v>0.41192037305222234</v>
      </c>
      <c r="D181" s="302">
        <f t="shared" si="55"/>
        <v>0.57553723417112024</v>
      </c>
      <c r="E181" s="303"/>
      <c r="F181" s="302">
        <v>0.25154144301960757</v>
      </c>
      <c r="G181" s="302">
        <v>0.51247715531477556</v>
      </c>
      <c r="H181" s="302">
        <f t="shared" si="56"/>
        <v>0.76401859833438313</v>
      </c>
      <c r="I181" s="303"/>
      <c r="J181" s="302">
        <v>0.33466413262287054</v>
      </c>
      <c r="K181" s="302">
        <v>0.50655355336202357</v>
      </c>
      <c r="L181" s="302">
        <f t="shared" si="57"/>
        <v>0.8412176859848941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0.77402854800374365</v>
      </c>
      <c r="C182" s="302">
        <v>0.62326553269542706</v>
      </c>
      <c r="D182" s="302">
        <f t="shared" si="55"/>
        <v>1.3972940806991707</v>
      </c>
      <c r="E182" s="303"/>
      <c r="F182" s="302">
        <v>0.992053422988317</v>
      </c>
      <c r="G182" s="302">
        <v>0.80710826762787857</v>
      </c>
      <c r="H182" s="302">
        <f t="shared" si="56"/>
        <v>1.7991616906161956</v>
      </c>
      <c r="I182" s="303"/>
      <c r="J182" s="302">
        <v>1.0169998220209375</v>
      </c>
      <c r="K182" s="302">
        <v>1.0264485305482776</v>
      </c>
      <c r="L182" s="302">
        <f t="shared" si="57"/>
        <v>2.0434483525692153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2.2396539120868419E-2</v>
      </c>
      <c r="C183" s="302">
        <v>0.59580924996855722</v>
      </c>
      <c r="D183" s="302">
        <f t="shared" si="55"/>
        <v>0.61820578908942569</v>
      </c>
      <c r="E183" s="303"/>
      <c r="F183" s="302">
        <v>3.1123581513597769E-2</v>
      </c>
      <c r="G183" s="302">
        <v>0.5636568996039768</v>
      </c>
      <c r="H183" s="302">
        <f t="shared" si="56"/>
        <v>0.59478048111757453</v>
      </c>
      <c r="I183" s="303"/>
      <c r="J183" s="302">
        <v>6.4885305859498088E-2</v>
      </c>
      <c r="K183" s="302">
        <v>0.56896429322053943</v>
      </c>
      <c r="L183" s="302">
        <f t="shared" si="57"/>
        <v>0.63384959908003746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0.55947157272143111</v>
      </c>
      <c r="C184" s="302">
        <v>0.25701860753840156</v>
      </c>
      <c r="D184" s="302">
        <f t="shared" si="55"/>
        <v>0.81649018025983267</v>
      </c>
      <c r="E184" s="303"/>
      <c r="F184" s="302">
        <v>0.47889390914506974</v>
      </c>
      <c r="G184" s="302">
        <v>0.29258109625113216</v>
      </c>
      <c r="H184" s="302">
        <f t="shared" si="56"/>
        <v>0.77147500539620184</v>
      </c>
      <c r="I184" s="303"/>
      <c r="J184" s="302">
        <v>0.42912628410242493</v>
      </c>
      <c r="K184" s="302">
        <v>0.28785353706284283</v>
      </c>
      <c r="L184" s="302">
        <f t="shared" si="57"/>
        <v>0.71697982116526782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0.21263621445648348</v>
      </c>
      <c r="C185" s="302">
        <v>0.23545983331628276</v>
      </c>
      <c r="D185" s="302">
        <f t="shared" si="55"/>
        <v>0.44809604777276624</v>
      </c>
      <c r="E185" s="303"/>
      <c r="F185" s="302">
        <v>0.28161232931971425</v>
      </c>
      <c r="G185" s="302">
        <v>0.24922362011066593</v>
      </c>
      <c r="H185" s="302">
        <f t="shared" si="56"/>
        <v>0.53083594943038015</v>
      </c>
      <c r="I185" s="303"/>
      <c r="J185" s="302">
        <v>0.31919842966357614</v>
      </c>
      <c r="K185" s="302">
        <v>0.30110536659822673</v>
      </c>
      <c r="L185" s="302">
        <f t="shared" si="57"/>
        <v>0.62030379626180288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0.1354226888553888</v>
      </c>
      <c r="C186" s="302">
        <v>5.4498808703816577</v>
      </c>
      <c r="D186" s="302">
        <f t="shared" si="55"/>
        <v>5.5853035592370466</v>
      </c>
      <c r="E186" s="303"/>
      <c r="F186" s="302">
        <v>0.15558815653596073</v>
      </c>
      <c r="G186" s="302">
        <v>5.4313977918858036</v>
      </c>
      <c r="H186" s="302">
        <f t="shared" si="56"/>
        <v>5.5869859484217645</v>
      </c>
      <c r="I186" s="303"/>
      <c r="J186" s="302">
        <v>0.24629955226341474</v>
      </c>
      <c r="K186" s="302">
        <v>5.469074988808095</v>
      </c>
      <c r="L186" s="302">
        <f t="shared" si="57"/>
        <v>5.71537454107151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0.40008163023918164</v>
      </c>
      <c r="C187" s="302">
        <v>1.5546992686718595</v>
      </c>
      <c r="D187" s="302">
        <f t="shared" si="55"/>
        <v>1.9547808989110411</v>
      </c>
      <c r="E187" s="303"/>
      <c r="F187" s="302">
        <v>0.48404940131704677</v>
      </c>
      <c r="G187" s="302">
        <v>1.4659320527654667</v>
      </c>
      <c r="H187" s="302">
        <f t="shared" si="56"/>
        <v>1.9499814540825136</v>
      </c>
      <c r="I187" s="303"/>
      <c r="J187" s="302">
        <v>0.57644581826353436</v>
      </c>
      <c r="K187" s="302">
        <v>1.3840750472353984</v>
      </c>
      <c r="L187" s="302">
        <f t="shared" si="57"/>
        <v>1.9605208654989328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2.5696144033514878</v>
      </c>
      <c r="C189" s="311">
        <f t="shared" ref="C189:D189" si="58">SUM(C179:C187)</f>
        <v>10.162385596648528</v>
      </c>
      <c r="D189" s="311">
        <f t="shared" si="58"/>
        <v>12.732000000000015</v>
      </c>
      <c r="E189" s="311"/>
      <c r="F189" s="311">
        <f t="shared" ref="F189:H189" si="59">SUM(F179:F187)</f>
        <v>3.2061116460822285</v>
      </c>
      <c r="G189" s="311">
        <f t="shared" si="59"/>
        <v>10.636888353917769</v>
      </c>
      <c r="H189" s="311">
        <f t="shared" si="59"/>
        <v>13.842999999999998</v>
      </c>
      <c r="I189" s="311"/>
      <c r="J189" s="311">
        <f t="shared" ref="J189:L189" si="60">SUM(J179:J187)</f>
        <v>3.6988484982383616</v>
      </c>
      <c r="K189" s="311">
        <f t="shared" si="60"/>
        <v>11.008151501761644</v>
      </c>
      <c r="L189" s="311">
        <f t="shared" si="60"/>
        <v>14.707000000000004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1.3709700482807436</v>
      </c>
      <c r="C196" s="302">
        <v>1.816947064048009</v>
      </c>
      <c r="D196" s="302">
        <f>SUM(B196:C196)</f>
        <v>3.1879171123287526</v>
      </c>
      <c r="E196" s="303"/>
      <c r="F196" s="302">
        <v>1.5571111494757581</v>
      </c>
      <c r="G196" s="302">
        <v>2.0422421659768459</v>
      </c>
      <c r="H196" s="302">
        <f>SUM(F196:G196)</f>
        <v>3.5993533154526043</v>
      </c>
      <c r="I196" s="303"/>
      <c r="J196" s="302">
        <v>1.8210292076637473</v>
      </c>
      <c r="K196" s="302">
        <v>2.6104044946105849</v>
      </c>
      <c r="L196" s="302">
        <f>SUM(J196:K196)</f>
        <v>4.4314337022743322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0.42267185963902593</v>
      </c>
      <c r="C197" s="302">
        <v>0.34087279967328254</v>
      </c>
      <c r="D197" s="302">
        <f t="shared" ref="D197:D204" si="61">SUM(B197:C197)</f>
        <v>0.76354465931230853</v>
      </c>
      <c r="E197" s="303"/>
      <c r="F197" s="302">
        <v>0.55223809261476253</v>
      </c>
      <c r="G197" s="302">
        <v>0.46430182695790739</v>
      </c>
      <c r="H197" s="302">
        <f t="shared" ref="H197:H204" si="62">SUM(F197:G197)</f>
        <v>1.0165399195726699</v>
      </c>
      <c r="I197" s="303"/>
      <c r="J197" s="302">
        <v>0.77783050634011786</v>
      </c>
      <c r="K197" s="302">
        <v>0.60521473428694172</v>
      </c>
      <c r="L197" s="302">
        <f t="shared" ref="L197:L204" si="63">SUM(J197:K197)</f>
        <v>1.3830452406270597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0.4655311972567639</v>
      </c>
      <c r="C198" s="302">
        <v>0.32943499709076857</v>
      </c>
      <c r="D198" s="302">
        <f t="shared" si="61"/>
        <v>0.79496619434753246</v>
      </c>
      <c r="E198" s="303"/>
      <c r="F198" s="302">
        <v>0.55653821055706643</v>
      </c>
      <c r="G198" s="302">
        <v>0.40633728220769477</v>
      </c>
      <c r="H198" s="302">
        <f t="shared" si="62"/>
        <v>0.96287549276476114</v>
      </c>
      <c r="I198" s="303"/>
      <c r="J198" s="302">
        <v>0.89615006410568965</v>
      </c>
      <c r="K198" s="302">
        <v>0.50596250012420696</v>
      </c>
      <c r="L198" s="302">
        <f t="shared" si="63"/>
        <v>1.4021125642298966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0.97216442562801897</v>
      </c>
      <c r="C199" s="302">
        <v>0.33822325389936686</v>
      </c>
      <c r="D199" s="302">
        <f t="shared" si="61"/>
        <v>1.3103876795273859</v>
      </c>
      <c r="E199" s="303"/>
      <c r="F199" s="302">
        <v>1.0102627029831606</v>
      </c>
      <c r="G199" s="302">
        <v>0.42036775277362753</v>
      </c>
      <c r="H199" s="302">
        <f t="shared" si="62"/>
        <v>1.4306304557567882</v>
      </c>
      <c r="I199" s="303"/>
      <c r="J199" s="302">
        <v>1.6939526814602095</v>
      </c>
      <c r="K199" s="302">
        <v>0.6218476418022203</v>
      </c>
      <c r="L199" s="302">
        <f t="shared" si="63"/>
        <v>2.3158003232624296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1.3055214516065163</v>
      </c>
      <c r="C200" s="302">
        <v>1.9125939633199507</v>
      </c>
      <c r="D200" s="302">
        <f t="shared" si="61"/>
        <v>3.218115414926467</v>
      </c>
      <c r="E200" s="303"/>
      <c r="F200" s="302">
        <v>1.1956424862170838</v>
      </c>
      <c r="G200" s="302">
        <v>1.5866778102583325</v>
      </c>
      <c r="H200" s="302">
        <f t="shared" si="62"/>
        <v>2.7823202964754161</v>
      </c>
      <c r="I200" s="303"/>
      <c r="J200" s="302">
        <v>1.3708484713397679</v>
      </c>
      <c r="K200" s="302">
        <v>1.5224844780821918</v>
      </c>
      <c r="L200" s="302">
        <f t="shared" si="63"/>
        <v>2.8933329494219597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1.1457405350446248</v>
      </c>
      <c r="C201" s="302">
        <v>0.24686258908658862</v>
      </c>
      <c r="D201" s="302">
        <f t="shared" si="61"/>
        <v>1.3926031241312133</v>
      </c>
      <c r="E201" s="303"/>
      <c r="F201" s="302">
        <v>1.0559088816180986</v>
      </c>
      <c r="G201" s="302">
        <v>0.28258263755003521</v>
      </c>
      <c r="H201" s="302">
        <f t="shared" si="62"/>
        <v>1.3384915191681337</v>
      </c>
      <c r="I201" s="303"/>
      <c r="J201" s="302">
        <v>1.2896224054940881</v>
      </c>
      <c r="K201" s="302">
        <v>0.36587598278823591</v>
      </c>
      <c r="L201" s="302">
        <f t="shared" si="63"/>
        <v>1.655498388282324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1.3478618528356476</v>
      </c>
      <c r="C202" s="302">
        <v>0.89457680395414474</v>
      </c>
      <c r="D202" s="302">
        <f t="shared" si="61"/>
        <v>2.2424386567897923</v>
      </c>
      <c r="E202" s="303"/>
      <c r="F202" s="302">
        <v>1.3992244811579431</v>
      </c>
      <c r="G202" s="302">
        <v>0.99012301049413409</v>
      </c>
      <c r="H202" s="302">
        <f t="shared" si="62"/>
        <v>2.3893474916520772</v>
      </c>
      <c r="I202" s="303"/>
      <c r="J202" s="302">
        <v>2.6677295603276323</v>
      </c>
      <c r="K202" s="302">
        <v>1.3587807369181606</v>
      </c>
      <c r="L202" s="302">
        <f t="shared" si="63"/>
        <v>4.0265102972457925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0.13605747055061049</v>
      </c>
      <c r="C203" s="302">
        <v>0.8923519734814247</v>
      </c>
      <c r="D203" s="302">
        <f t="shared" si="61"/>
        <v>1.0284094440320353</v>
      </c>
      <c r="E203" s="303"/>
      <c r="F203" s="302">
        <v>0.12456792546229659</v>
      </c>
      <c r="G203" s="302">
        <v>1.0221755271511428</v>
      </c>
      <c r="H203" s="302">
        <f t="shared" si="62"/>
        <v>1.1467434526134395</v>
      </c>
      <c r="I203" s="303"/>
      <c r="J203" s="302">
        <v>0.34171661869728914</v>
      </c>
      <c r="K203" s="302">
        <v>1.4680302809869525</v>
      </c>
      <c r="L203" s="302">
        <f t="shared" si="63"/>
        <v>1.8097468996842416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8.5261431604629596</v>
      </c>
      <c r="C204" s="302">
        <v>5.9864745541415409</v>
      </c>
      <c r="D204" s="302">
        <f t="shared" si="61"/>
        <v>14.512617714604501</v>
      </c>
      <c r="E204" s="303"/>
      <c r="F204" s="302">
        <v>8.138608623397694</v>
      </c>
      <c r="G204" s="302">
        <v>5.5350894331464318</v>
      </c>
      <c r="H204" s="302">
        <f t="shared" si="62"/>
        <v>13.673698056544126</v>
      </c>
      <c r="I204" s="303"/>
      <c r="J204" s="302">
        <v>8.2807178029032933</v>
      </c>
      <c r="K204" s="302">
        <v>6.6318018320687013</v>
      </c>
      <c r="L204" s="302">
        <f t="shared" si="63"/>
        <v>14.912519634971995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15.69266200130491</v>
      </c>
      <c r="C206" s="311">
        <f t="shared" ref="C206:D206" si="64">SUM(C196:C204)</f>
        <v>12.758337998695076</v>
      </c>
      <c r="D206" s="311">
        <f t="shared" si="64"/>
        <v>28.450999999999986</v>
      </c>
      <c r="E206" s="311"/>
      <c r="F206" s="311">
        <f t="shared" ref="F206:H206" si="65">SUM(F196:F204)</f>
        <v>15.590102553483865</v>
      </c>
      <c r="G206" s="311">
        <f t="shared" si="65"/>
        <v>12.749897446516153</v>
      </c>
      <c r="H206" s="311">
        <f t="shared" si="65"/>
        <v>28.340000000000014</v>
      </c>
      <c r="I206" s="311"/>
      <c r="J206" s="311">
        <f t="shared" ref="J206:L206" si="66">SUM(J196:J204)</f>
        <v>19.139597318331834</v>
      </c>
      <c r="K206" s="311">
        <f t="shared" si="66"/>
        <v>15.690402681668195</v>
      </c>
      <c r="L206" s="311">
        <f t="shared" si="66"/>
        <v>34.830000000000027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5.8168856177601529E-2</v>
      </c>
      <c r="C213" s="302">
        <v>0.12057764183643038</v>
      </c>
      <c r="D213" s="302">
        <f>SUM(B213:C213)</f>
        <v>0.17874649801403192</v>
      </c>
      <c r="E213" s="303"/>
      <c r="F213" s="302">
        <v>8.8475946861833507E-2</v>
      </c>
      <c r="G213" s="302">
        <v>0.12176943916416981</v>
      </c>
      <c r="H213" s="302">
        <f>SUM(F213:G213)</f>
        <v>0.21024538602600332</v>
      </c>
      <c r="I213" s="303"/>
      <c r="J213" s="302">
        <v>8.5818646445021643E-2</v>
      </c>
      <c r="K213" s="302">
        <v>0.12010894699319453</v>
      </c>
      <c r="L213" s="302">
        <f>SUM(J213:K213)</f>
        <v>0.20592759343821618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6.2098707644549264E-2</v>
      </c>
      <c r="C214" s="302">
        <v>0.17583033228178216</v>
      </c>
      <c r="D214" s="302">
        <f t="shared" ref="D214:D221" si="67">SUM(B214:C214)</f>
        <v>0.23792903992633141</v>
      </c>
      <c r="E214" s="303"/>
      <c r="F214" s="302">
        <v>9.9496729739373374E-2</v>
      </c>
      <c r="G214" s="302">
        <v>0.19723251788659724</v>
      </c>
      <c r="H214" s="302">
        <f t="shared" ref="H214:H221" si="68">SUM(F214:G214)</f>
        <v>0.29672924762597064</v>
      </c>
      <c r="I214" s="303"/>
      <c r="J214" s="302">
        <v>0.11187192326285679</v>
      </c>
      <c r="K214" s="302">
        <v>0.2397303546984538</v>
      </c>
      <c r="L214" s="302">
        <f t="shared" ref="L214:L221" si="69">SUM(J214:K214)</f>
        <v>0.35160227796131061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7.7624509802477037E-2</v>
      </c>
      <c r="C215" s="302">
        <v>0.20371311423072425</v>
      </c>
      <c r="D215" s="302">
        <f t="shared" si="67"/>
        <v>0.28133762403320128</v>
      </c>
      <c r="E215" s="303"/>
      <c r="F215" s="302">
        <v>0.1135739369470557</v>
      </c>
      <c r="G215" s="302">
        <v>0.18367017008312161</v>
      </c>
      <c r="H215" s="302">
        <f t="shared" si="68"/>
        <v>0.29724410703017734</v>
      </c>
      <c r="I215" s="303"/>
      <c r="J215" s="302">
        <v>0.11676040119304958</v>
      </c>
      <c r="K215" s="302">
        <v>0.16484678626012964</v>
      </c>
      <c r="L215" s="302">
        <f t="shared" si="69"/>
        <v>0.2816071874531792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0.14907333813706375</v>
      </c>
      <c r="C216" s="302">
        <v>6.6064076089600715E-2</v>
      </c>
      <c r="D216" s="302">
        <f t="shared" si="67"/>
        <v>0.21513741422666446</v>
      </c>
      <c r="E216" s="303"/>
      <c r="F216" s="302">
        <v>0.1618072272403272</v>
      </c>
      <c r="G216" s="302">
        <v>9.3414071712017654E-2</v>
      </c>
      <c r="H216" s="302">
        <f t="shared" si="68"/>
        <v>0.25522129895234485</v>
      </c>
      <c r="I216" s="303"/>
      <c r="J216" s="302">
        <v>0.15286019518041674</v>
      </c>
      <c r="K216" s="302">
        <v>9.465888637390367E-2</v>
      </c>
      <c r="L216" s="302">
        <f t="shared" si="69"/>
        <v>0.2475190815543204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1.6729118360696949E-2</v>
      </c>
      <c r="C217" s="302">
        <v>0.17254182065460491</v>
      </c>
      <c r="D217" s="302">
        <f t="shared" si="67"/>
        <v>0.18927093901530187</v>
      </c>
      <c r="E217" s="303"/>
      <c r="F217" s="302">
        <v>2.8131632308615977E-2</v>
      </c>
      <c r="G217" s="302">
        <v>0.12526738655657524</v>
      </c>
      <c r="H217" s="302">
        <f t="shared" si="68"/>
        <v>0.15339901886519122</v>
      </c>
      <c r="I217" s="303"/>
      <c r="J217" s="302">
        <v>4.3020970906512128E-2</v>
      </c>
      <c r="K217" s="302">
        <v>0.1098777237000234</v>
      </c>
      <c r="L217" s="302">
        <f t="shared" si="69"/>
        <v>0.15289869460653552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3.931636088129007E-2</v>
      </c>
      <c r="C218" s="302">
        <v>3.181854268113507E-2</v>
      </c>
      <c r="D218" s="302">
        <f t="shared" si="67"/>
        <v>7.1134903562425134E-2</v>
      </c>
      <c r="E218" s="303"/>
      <c r="F218" s="302">
        <v>5.3881836304561226E-2</v>
      </c>
      <c r="G218" s="302">
        <v>4.2782593102226568E-2</v>
      </c>
      <c r="H218" s="302">
        <f t="shared" si="68"/>
        <v>9.6664429406787794E-2</v>
      </c>
      <c r="I218" s="303"/>
      <c r="J218" s="302">
        <v>4.5245682038272339E-2</v>
      </c>
      <c r="K218" s="302">
        <v>3.8822637201235438E-2</v>
      </c>
      <c r="L218" s="302">
        <f t="shared" si="69"/>
        <v>8.4068319239507777E-2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5.7639860297214116E-2</v>
      </c>
      <c r="C219" s="302">
        <v>5.4633701330384386E-2</v>
      </c>
      <c r="D219" s="302">
        <f t="shared" si="67"/>
        <v>0.11227356162759849</v>
      </c>
      <c r="E219" s="303"/>
      <c r="F219" s="302">
        <v>6.5047108531054817E-2</v>
      </c>
      <c r="G219" s="302">
        <v>6.4749704203206332E-2</v>
      </c>
      <c r="H219" s="302">
        <f t="shared" si="68"/>
        <v>0.12979681273426114</v>
      </c>
      <c r="I219" s="303"/>
      <c r="J219" s="302">
        <v>6.5726104443435365E-2</v>
      </c>
      <c r="K219" s="302">
        <v>7.8463277402091372E-2</v>
      </c>
      <c r="L219" s="302">
        <f t="shared" si="69"/>
        <v>0.14418938184552674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6.3384579916696496E-3</v>
      </c>
      <c r="C220" s="302">
        <v>5.3505971156071939E-2</v>
      </c>
      <c r="D220" s="302">
        <f t="shared" si="67"/>
        <v>5.9844429147741587E-2</v>
      </c>
      <c r="E220" s="303"/>
      <c r="F220" s="302">
        <v>8.3189058767025592E-3</v>
      </c>
      <c r="G220" s="302">
        <v>3.329255983231575E-2</v>
      </c>
      <c r="H220" s="302">
        <f t="shared" si="68"/>
        <v>4.161146570901831E-2</v>
      </c>
      <c r="I220" s="303"/>
      <c r="J220" s="302">
        <v>7.5541496101486812E-3</v>
      </c>
      <c r="K220" s="302">
        <v>3.3261808421182204E-2</v>
      </c>
      <c r="L220" s="302">
        <f t="shared" si="69"/>
        <v>4.0815958031330882E-2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6.6441219004076721E-2</v>
      </c>
      <c r="C221" s="302">
        <v>0.12088437144262985</v>
      </c>
      <c r="D221" s="302">
        <f t="shared" si="67"/>
        <v>0.18732559044670657</v>
      </c>
      <c r="E221" s="303"/>
      <c r="F221" s="302">
        <v>7.8537161787267801E-2</v>
      </c>
      <c r="G221" s="302">
        <v>0.12155107186297756</v>
      </c>
      <c r="H221" s="302">
        <f t="shared" si="68"/>
        <v>0.20008823365024536</v>
      </c>
      <c r="I221" s="303"/>
      <c r="J221" s="302">
        <v>7.3541359748797455E-2</v>
      </c>
      <c r="K221" s="302">
        <v>0.12983014612127544</v>
      </c>
      <c r="L221" s="302">
        <f t="shared" si="69"/>
        <v>0.20337150587007291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0.53343042829663911</v>
      </c>
      <c r="C223" s="311">
        <f t="shared" ref="C223:D223" si="70">SUM(C213:C221)</f>
        <v>0.99956957170336358</v>
      </c>
      <c r="D223" s="311">
        <f t="shared" si="70"/>
        <v>1.5330000000000026</v>
      </c>
      <c r="E223" s="311"/>
      <c r="F223" s="311">
        <f t="shared" ref="F223:H223" si="71">SUM(F213:F221)</f>
        <v>0.69727048559679217</v>
      </c>
      <c r="G223" s="311">
        <f t="shared" si="71"/>
        <v>0.98372951440320766</v>
      </c>
      <c r="H223" s="311">
        <f t="shared" si="71"/>
        <v>1.6809999999999998</v>
      </c>
      <c r="I223" s="311"/>
      <c r="J223" s="311">
        <f t="shared" ref="J223:L223" si="72">SUM(J213:J221)</f>
        <v>0.70239943282851069</v>
      </c>
      <c r="K223" s="311">
        <f t="shared" si="72"/>
        <v>1.0096005671714894</v>
      </c>
      <c r="L223" s="311">
        <f t="shared" si="72"/>
        <v>1.7120000000000004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8.4659494028785087E-2</v>
      </c>
      <c r="C230" s="302">
        <v>0.24756860830420857</v>
      </c>
      <c r="D230" s="302">
        <f>SUM(B230:C230)</f>
        <v>0.33222810233299366</v>
      </c>
      <c r="E230" s="303"/>
      <c r="F230" s="302">
        <v>5.9636534656739411E-2</v>
      </c>
      <c r="G230" s="302">
        <v>0.17082448162480257</v>
      </c>
      <c r="H230" s="302">
        <f>SUM(F230:G230)</f>
        <v>0.23046101628154197</v>
      </c>
      <c r="I230" s="303"/>
      <c r="J230" s="302">
        <v>7.3336065847848561E-2</v>
      </c>
      <c r="K230" s="302">
        <v>0.16532355257144535</v>
      </c>
      <c r="L230" s="302">
        <f>SUM(J230:K230)</f>
        <v>0.2386596184192939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0.16848761209084989</v>
      </c>
      <c r="C231" s="302">
        <v>0.76389624554071744</v>
      </c>
      <c r="D231" s="302">
        <f t="shared" ref="D231:D238" si="73">SUM(B231:C231)</f>
        <v>0.93238385763156728</v>
      </c>
      <c r="E231" s="303"/>
      <c r="F231" s="302">
        <v>0.13016868422601202</v>
      </c>
      <c r="G231" s="302">
        <v>0.58030653129995446</v>
      </c>
      <c r="H231" s="302">
        <f t="shared" ref="H231:H238" si="74">SUM(F231:G231)</f>
        <v>0.71047521552596649</v>
      </c>
      <c r="I231" s="303"/>
      <c r="J231" s="302">
        <v>0.19332176601420623</v>
      </c>
      <c r="K231" s="302">
        <v>0.79649023690571563</v>
      </c>
      <c r="L231" s="302">
        <f t="shared" ref="L231:L238" si="75">SUM(J231:K231)</f>
        <v>0.98981200291992189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0.12259941311891355</v>
      </c>
      <c r="C232" s="302">
        <v>0.30167968220703395</v>
      </c>
      <c r="D232" s="302">
        <f t="shared" si="73"/>
        <v>0.42427909532594749</v>
      </c>
      <c r="E232" s="303"/>
      <c r="F232" s="302">
        <v>8.2070905080603662E-2</v>
      </c>
      <c r="G232" s="302">
        <v>0.22129353075063471</v>
      </c>
      <c r="H232" s="302">
        <f t="shared" si="74"/>
        <v>0.3033644358312384</v>
      </c>
      <c r="I232" s="303"/>
      <c r="J232" s="302">
        <v>0.10583183961164576</v>
      </c>
      <c r="K232" s="302">
        <v>0.22881692260458825</v>
      </c>
      <c r="L232" s="302">
        <f t="shared" si="75"/>
        <v>0.33464876221623402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0.16584619006963208</v>
      </c>
      <c r="C233" s="302">
        <v>0.1063102201693697</v>
      </c>
      <c r="D233" s="302">
        <f t="shared" si="73"/>
        <v>0.27215641023900178</v>
      </c>
      <c r="E233" s="303"/>
      <c r="F233" s="302">
        <v>7.8902963580375796E-2</v>
      </c>
      <c r="G233" s="302">
        <v>7.4087696090337746E-2</v>
      </c>
      <c r="H233" s="302">
        <f t="shared" si="74"/>
        <v>0.15299065967071354</v>
      </c>
      <c r="I233" s="303"/>
      <c r="J233" s="302">
        <v>7.3640843846194154E-2</v>
      </c>
      <c r="K233" s="302">
        <v>9.6969229364534837E-2</v>
      </c>
      <c r="L233" s="302">
        <f t="shared" si="75"/>
        <v>0.17061007321072899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8.5507267510059656E-3</v>
      </c>
      <c r="C234" s="302">
        <v>0.19063808217097086</v>
      </c>
      <c r="D234" s="302">
        <f t="shared" si="73"/>
        <v>0.19918880892197682</v>
      </c>
      <c r="E234" s="303"/>
      <c r="F234" s="302">
        <v>5.9134271102670201E-3</v>
      </c>
      <c r="G234" s="302">
        <v>9.2259776186906409E-2</v>
      </c>
      <c r="H234" s="302">
        <f t="shared" si="74"/>
        <v>9.8173203297173425E-2</v>
      </c>
      <c r="I234" s="303"/>
      <c r="J234" s="302">
        <v>8.922730836743652E-3</v>
      </c>
      <c r="K234" s="302">
        <v>6.9915516243365505E-2</v>
      </c>
      <c r="L234" s="302">
        <f t="shared" si="75"/>
        <v>7.8838247080109156E-2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2.3977899343858404E-2</v>
      </c>
      <c r="C235" s="302">
        <v>3.6466455657605132E-2</v>
      </c>
      <c r="D235" s="302">
        <f t="shared" si="73"/>
        <v>6.0444355001463536E-2</v>
      </c>
      <c r="E235" s="303"/>
      <c r="F235" s="302">
        <v>1.2742647181676336E-2</v>
      </c>
      <c r="G235" s="302">
        <v>2.3391644880006106E-2</v>
      </c>
      <c r="H235" s="302">
        <f t="shared" si="74"/>
        <v>3.6134292061682442E-2</v>
      </c>
      <c r="I235" s="303"/>
      <c r="J235" s="302">
        <v>1.5056650097888044E-2</v>
      </c>
      <c r="K235" s="302">
        <v>3.1592372569868965E-2</v>
      </c>
      <c r="L235" s="302">
        <f t="shared" si="75"/>
        <v>4.6649022667757008E-2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0.10268259505663943</v>
      </c>
      <c r="C236" s="302">
        <v>7.3509019866904182E-2</v>
      </c>
      <c r="D236" s="302">
        <f t="shared" si="73"/>
        <v>0.17619161492354363</v>
      </c>
      <c r="E236" s="303"/>
      <c r="F236" s="302">
        <v>5.6160104711615401E-2</v>
      </c>
      <c r="G236" s="302">
        <v>4.8285967600399264E-2</v>
      </c>
      <c r="H236" s="302">
        <f t="shared" si="74"/>
        <v>0.10444607231201467</v>
      </c>
      <c r="I236" s="303"/>
      <c r="J236" s="302">
        <v>6.6585560446989711E-2</v>
      </c>
      <c r="K236" s="302">
        <v>6.7153297240147791E-2</v>
      </c>
      <c r="L236" s="302">
        <f t="shared" si="75"/>
        <v>0.1337388576871375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5.9056757409083477E-3</v>
      </c>
      <c r="C237" s="302">
        <v>2.6117502175332468E-2</v>
      </c>
      <c r="D237" s="302">
        <f t="shared" si="73"/>
        <v>3.2023177916240819E-2</v>
      </c>
      <c r="E237" s="303"/>
      <c r="F237" s="302">
        <v>3.3760556529076834E-3</v>
      </c>
      <c r="G237" s="302">
        <v>1.229970331432241E-2</v>
      </c>
      <c r="H237" s="302">
        <f t="shared" si="74"/>
        <v>1.5675758967230093E-2</v>
      </c>
      <c r="I237" s="303"/>
      <c r="J237" s="302">
        <v>4.6882079998329671E-3</v>
      </c>
      <c r="K237" s="302">
        <v>1.2978110271891823E-2</v>
      </c>
      <c r="L237" s="302">
        <f t="shared" si="75"/>
        <v>1.7666318271724789E-2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2.924437218536997E-2</v>
      </c>
      <c r="C238" s="302">
        <v>4.1860205521896669E-2</v>
      </c>
      <c r="D238" s="302">
        <f t="shared" si="73"/>
        <v>7.1104577707266636E-2</v>
      </c>
      <c r="E238" s="303"/>
      <c r="F238" s="302">
        <v>1.6889932539265871E-2</v>
      </c>
      <c r="G238" s="302">
        <v>1.9389413513174462E-2</v>
      </c>
      <c r="H238" s="302">
        <f t="shared" si="74"/>
        <v>3.6279346052440334E-2</v>
      </c>
      <c r="I238" s="303"/>
      <c r="J238" s="302">
        <v>2.3992608264077737E-2</v>
      </c>
      <c r="K238" s="302">
        <v>2.038448926301107E-2</v>
      </c>
      <c r="L238" s="302">
        <f t="shared" si="75"/>
        <v>4.4377097527088807E-2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0.71195397838596286</v>
      </c>
      <c r="C240" s="311">
        <f t="shared" ref="C240:D240" si="76">SUM(C230:C238)</f>
        <v>1.7880460216140388</v>
      </c>
      <c r="D240" s="311">
        <f t="shared" si="76"/>
        <v>2.5000000000000018</v>
      </c>
      <c r="E240" s="311"/>
      <c r="F240" s="311">
        <f t="shared" ref="F240:H240" si="77">SUM(F230:F238)</f>
        <v>0.4458612547394632</v>
      </c>
      <c r="G240" s="311">
        <f t="shared" si="77"/>
        <v>1.2421387452605381</v>
      </c>
      <c r="H240" s="311">
        <f t="shared" si="77"/>
        <v>1.6880000000000015</v>
      </c>
      <c r="I240" s="311"/>
      <c r="J240" s="311">
        <f t="shared" ref="J240:L240" si="78">SUM(J230:J238)</f>
        <v>0.56537627296542681</v>
      </c>
      <c r="K240" s="311">
        <f t="shared" si="78"/>
        <v>1.4896237270345694</v>
      </c>
      <c r="L240" s="311">
        <f t="shared" si="78"/>
        <v>2.0549999999999962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0.1153051131373901</v>
      </c>
      <c r="C247" s="302">
        <v>0.17976132009587514</v>
      </c>
      <c r="D247" s="302">
        <f>SUM(B247:C247)</f>
        <v>0.29506643323326526</v>
      </c>
      <c r="E247" s="303"/>
      <c r="F247" s="302">
        <v>0.1523476894811614</v>
      </c>
      <c r="G247" s="302">
        <v>0.20129126558929036</v>
      </c>
      <c r="H247" s="302">
        <f>SUM(F247:G247)</f>
        <v>0.35363895507045173</v>
      </c>
      <c r="I247" s="303"/>
      <c r="J247" s="302">
        <v>0.16175393817938244</v>
      </c>
      <c r="K247" s="302">
        <v>0.1603437272802524</v>
      </c>
      <c r="L247" s="302">
        <f>SUM(J247:K247)</f>
        <v>0.32209766545963481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0.15401903356825217</v>
      </c>
      <c r="C248" s="302">
        <v>0.28026704019552068</v>
      </c>
      <c r="D248" s="302">
        <f t="shared" ref="D248:D255" si="79">SUM(B248:C248)</f>
        <v>0.43428607376377282</v>
      </c>
      <c r="E248" s="303"/>
      <c r="F248" s="302">
        <v>0.23481210224472893</v>
      </c>
      <c r="G248" s="302">
        <v>0.34309026351317995</v>
      </c>
      <c r="H248" s="302">
        <f t="shared" ref="H248:H255" si="80">SUM(F248:G248)</f>
        <v>0.57790236575790888</v>
      </c>
      <c r="I248" s="303"/>
      <c r="J248" s="302">
        <v>0.28670759016523001</v>
      </c>
      <c r="K248" s="302">
        <v>0.39862395549571344</v>
      </c>
      <c r="L248" s="302">
        <f t="shared" ref="L248:L255" si="81">SUM(J248:K248)</f>
        <v>0.68533154566094345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0.22089654435277115</v>
      </c>
      <c r="C249" s="302">
        <v>0.27984600776604179</v>
      </c>
      <c r="D249" s="302">
        <f t="shared" si="79"/>
        <v>0.50074255211881291</v>
      </c>
      <c r="E249" s="303"/>
      <c r="F249" s="302">
        <v>0.27660680804297233</v>
      </c>
      <c r="G249" s="302">
        <v>0.3141468936449987</v>
      </c>
      <c r="H249" s="302">
        <f t="shared" si="80"/>
        <v>0.59075370168797103</v>
      </c>
      <c r="I249" s="303"/>
      <c r="J249" s="302">
        <v>0.29222922385728051</v>
      </c>
      <c r="K249" s="302">
        <v>0.26243193429855433</v>
      </c>
      <c r="L249" s="302">
        <f t="shared" si="81"/>
        <v>0.55466115815583483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0.6007093694901543</v>
      </c>
      <c r="C250" s="302">
        <v>0.33164139856031533</v>
      </c>
      <c r="D250" s="302">
        <f t="shared" si="79"/>
        <v>0.93235076805046968</v>
      </c>
      <c r="E250" s="303"/>
      <c r="F250" s="302">
        <v>0.57891969511376462</v>
      </c>
      <c r="G250" s="302">
        <v>0.3480537085023771</v>
      </c>
      <c r="H250" s="302">
        <f t="shared" si="80"/>
        <v>0.92697340361614167</v>
      </c>
      <c r="I250" s="303"/>
      <c r="J250" s="302">
        <v>0.4735023621214744</v>
      </c>
      <c r="K250" s="302">
        <v>0.37263483856338586</v>
      </c>
      <c r="L250" s="302">
        <f t="shared" si="81"/>
        <v>0.8461372006848602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5.7632128985839635E-3</v>
      </c>
      <c r="C251" s="302">
        <v>2.7102532116100718E-2</v>
      </c>
      <c r="D251" s="302">
        <f t="shared" si="79"/>
        <v>3.2865745014684679E-2</v>
      </c>
      <c r="E251" s="303"/>
      <c r="F251" s="302">
        <v>6.5883056859926169E-3</v>
      </c>
      <c r="G251" s="302">
        <v>1.9715017310925502E-2</v>
      </c>
      <c r="H251" s="302">
        <f t="shared" si="80"/>
        <v>2.6303322996918118E-2</v>
      </c>
      <c r="I251" s="303"/>
      <c r="J251" s="302">
        <v>8.365637600926748E-3</v>
      </c>
      <c r="K251" s="302">
        <v>1.4578877441871162E-2</v>
      </c>
      <c r="L251" s="302">
        <f t="shared" si="81"/>
        <v>2.294451504279791E-2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5.5625078187544101E-3</v>
      </c>
      <c r="C252" s="302">
        <v>8.5896014511288067E-3</v>
      </c>
      <c r="D252" s="302">
        <f t="shared" si="79"/>
        <v>1.4152109269883216E-2</v>
      </c>
      <c r="E252" s="303"/>
      <c r="F252" s="302">
        <v>8.6233790848072554E-3</v>
      </c>
      <c r="G252" s="302">
        <v>7.8130255326023836E-3</v>
      </c>
      <c r="H252" s="302">
        <f t="shared" si="80"/>
        <v>1.6436404617409639E-2</v>
      </c>
      <c r="I252" s="303"/>
      <c r="J252" s="302">
        <v>1.0174050550901655E-2</v>
      </c>
      <c r="K252" s="302">
        <v>8.3945153047176244E-3</v>
      </c>
      <c r="L252" s="302">
        <f t="shared" si="81"/>
        <v>1.8568565855619279E-2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0.13968146569343265</v>
      </c>
      <c r="C253" s="302">
        <v>9.5249458399262785E-2</v>
      </c>
      <c r="D253" s="302">
        <f t="shared" si="79"/>
        <v>0.23493092409269545</v>
      </c>
      <c r="E253" s="303"/>
      <c r="F253" s="302">
        <v>0.14468369281888876</v>
      </c>
      <c r="G253" s="302">
        <v>8.6569382248138788E-2</v>
      </c>
      <c r="H253" s="302">
        <f t="shared" si="80"/>
        <v>0.23125307506702755</v>
      </c>
      <c r="I253" s="303"/>
      <c r="J253" s="302">
        <v>0.13038769494406011</v>
      </c>
      <c r="K253" s="302">
        <v>9.6894461537919474E-2</v>
      </c>
      <c r="L253" s="302">
        <f t="shared" si="81"/>
        <v>0.22728215648197958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3.7617461263446915E-3</v>
      </c>
      <c r="C254" s="302">
        <v>1.0042051611422997E-2</v>
      </c>
      <c r="D254" s="302">
        <f t="shared" si="79"/>
        <v>1.3803797737767689E-2</v>
      </c>
      <c r="E254" s="303"/>
      <c r="F254" s="302">
        <v>3.4108190299845255E-3</v>
      </c>
      <c r="G254" s="302">
        <v>9.7894042051133758E-3</v>
      </c>
      <c r="H254" s="302">
        <f t="shared" si="80"/>
        <v>1.3200223235097902E-2</v>
      </c>
      <c r="I254" s="303"/>
      <c r="J254" s="302">
        <v>5.0095392903681084E-3</v>
      </c>
      <c r="K254" s="302">
        <v>1.0334447375921109E-2</v>
      </c>
      <c r="L254" s="302">
        <f t="shared" si="81"/>
        <v>1.5343986666289217E-2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1.3462846781420694E-2</v>
      </c>
      <c r="C255" s="302">
        <v>2.4338749937230654E-2</v>
      </c>
      <c r="D255" s="302">
        <f t="shared" si="79"/>
        <v>3.7801596718651347E-2</v>
      </c>
      <c r="E255" s="303"/>
      <c r="F255" s="302">
        <v>1.5208594128408521E-2</v>
      </c>
      <c r="G255" s="302">
        <v>1.9329953822665061E-2</v>
      </c>
      <c r="H255" s="302">
        <f t="shared" si="80"/>
        <v>3.4538547951073584E-2</v>
      </c>
      <c r="I255" s="303"/>
      <c r="J255" s="302">
        <v>1.9606509906197715E-2</v>
      </c>
      <c r="K255" s="302">
        <v>1.7026696085840749E-2</v>
      </c>
      <c r="L255" s="302">
        <f t="shared" si="81"/>
        <v>3.6633205992038467E-2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1.2591618398671041</v>
      </c>
      <c r="C257" s="311">
        <f t="shared" ref="C257:D257" si="82">SUM(C247:C255)</f>
        <v>1.2368381601328988</v>
      </c>
      <c r="D257" s="311">
        <f t="shared" si="82"/>
        <v>2.4960000000000031</v>
      </c>
      <c r="E257" s="311"/>
      <c r="F257" s="311">
        <f t="shared" ref="F257:H257" si="83">SUM(F247:F255)</f>
        <v>1.4212010856307089</v>
      </c>
      <c r="G257" s="311">
        <f t="shared" si="83"/>
        <v>1.3497989143692912</v>
      </c>
      <c r="H257" s="311">
        <f t="shared" si="83"/>
        <v>2.7709999999999999</v>
      </c>
      <c r="I257" s="311"/>
      <c r="J257" s="311">
        <f t="shared" ref="J257:L257" si="84">SUM(J247:J255)</f>
        <v>1.3877365466158216</v>
      </c>
      <c r="K257" s="311">
        <f t="shared" si="84"/>
        <v>1.3412634533841759</v>
      </c>
      <c r="L257" s="311">
        <f t="shared" si="84"/>
        <v>2.7289999999999979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0.26472170595196531</v>
      </c>
      <c r="C264" s="302">
        <v>0.47404056751422624</v>
      </c>
      <c r="D264" s="302">
        <f>SUM(B264:C264)</f>
        <v>0.73876227346619161</v>
      </c>
      <c r="E264" s="303"/>
      <c r="F264" s="302">
        <v>0.23234776989932052</v>
      </c>
      <c r="G264" s="302">
        <v>0.37465031340198118</v>
      </c>
      <c r="H264" s="302">
        <f>SUM(F264:G264)</f>
        <v>0.60699808330130167</v>
      </c>
      <c r="I264" s="303"/>
      <c r="J264" s="302">
        <v>0.2372084948586044</v>
      </c>
      <c r="K264" s="302">
        <v>0.41341320156691652</v>
      </c>
      <c r="L264" s="302">
        <f>SUM(J264:K264)</f>
        <v>0.65062169642552092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0.19647417900050593</v>
      </c>
      <c r="C265" s="302">
        <v>0.3206988599211113</v>
      </c>
      <c r="D265" s="302">
        <f t="shared" ref="D265:D272" si="85">SUM(B265:C265)</f>
        <v>0.51717303892161726</v>
      </c>
      <c r="E265" s="303"/>
      <c r="F265" s="302">
        <v>0.19576284038737035</v>
      </c>
      <c r="G265" s="302">
        <v>0.30994046818719395</v>
      </c>
      <c r="H265" s="302">
        <f t="shared" ref="H265:H272" si="86">SUM(F265:G265)</f>
        <v>0.50570330857456436</v>
      </c>
      <c r="I265" s="303"/>
      <c r="J265" s="302">
        <v>0.23149519697415821</v>
      </c>
      <c r="K265" s="302">
        <v>0.36468737016809727</v>
      </c>
      <c r="L265" s="302">
        <f t="shared" ref="L265:L272" si="87">SUM(J265:K265)</f>
        <v>0.59618256714225548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0.22372089577721632</v>
      </c>
      <c r="C266" s="302">
        <v>0.30268189305412863</v>
      </c>
      <c r="D266" s="302">
        <f t="shared" si="85"/>
        <v>0.52640278883134495</v>
      </c>
      <c r="E266" s="303"/>
      <c r="F266" s="302">
        <v>0.20115530086056738</v>
      </c>
      <c r="G266" s="302">
        <v>0.25614918732489267</v>
      </c>
      <c r="H266" s="302">
        <f t="shared" si="86"/>
        <v>0.45730448818546005</v>
      </c>
      <c r="I266" s="303"/>
      <c r="J266" s="302">
        <v>0.27139352755402069</v>
      </c>
      <c r="K266" s="302">
        <v>0.26829115802393233</v>
      </c>
      <c r="L266" s="302">
        <f t="shared" si="87"/>
        <v>0.53968468557795302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0.72671711309716036</v>
      </c>
      <c r="C267" s="302">
        <v>0.24221436806047553</v>
      </c>
      <c r="D267" s="302">
        <f t="shared" si="85"/>
        <v>0.96893148115763594</v>
      </c>
      <c r="E267" s="303"/>
      <c r="F267" s="302">
        <v>0.50752437751075563</v>
      </c>
      <c r="G267" s="302">
        <v>0.20300796816003316</v>
      </c>
      <c r="H267" s="302">
        <f t="shared" si="86"/>
        <v>0.71053234567078882</v>
      </c>
      <c r="I267" s="303"/>
      <c r="J267" s="302">
        <v>0.45787157015936247</v>
      </c>
      <c r="K267" s="302">
        <v>0.24534445168270566</v>
      </c>
      <c r="L267" s="302">
        <f t="shared" si="87"/>
        <v>0.70321602184206811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6.554778502484486E-2</v>
      </c>
      <c r="C268" s="302">
        <v>0.29020627206429911</v>
      </c>
      <c r="D268" s="302">
        <f t="shared" si="85"/>
        <v>0.35575405708914398</v>
      </c>
      <c r="E268" s="303"/>
      <c r="F268" s="302">
        <v>5.1431226215406571E-2</v>
      </c>
      <c r="G268" s="302">
        <v>0.15512356539090785</v>
      </c>
      <c r="H268" s="302">
        <f t="shared" si="86"/>
        <v>0.20655479160631443</v>
      </c>
      <c r="I268" s="303"/>
      <c r="J268" s="302">
        <v>0.10730571520326113</v>
      </c>
      <c r="K268" s="302">
        <v>0.15574194929953528</v>
      </c>
      <c r="L268" s="302">
        <f t="shared" si="87"/>
        <v>0.26304766450279637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7.1961094797295247E-2</v>
      </c>
      <c r="C269" s="302">
        <v>6.3087315568745889E-2</v>
      </c>
      <c r="D269" s="302">
        <f t="shared" si="85"/>
        <v>0.13504841036604115</v>
      </c>
      <c r="E269" s="303"/>
      <c r="F269" s="302">
        <v>4.9845682919969471E-2</v>
      </c>
      <c r="G269" s="302">
        <v>4.6781098239195615E-2</v>
      </c>
      <c r="H269" s="302">
        <f t="shared" si="86"/>
        <v>9.6626781159165093E-2</v>
      </c>
      <c r="I269" s="303"/>
      <c r="J269" s="302">
        <v>6.0609559015571801E-2</v>
      </c>
      <c r="K269" s="302">
        <v>4.6942038186048834E-2</v>
      </c>
      <c r="L269" s="302">
        <f t="shared" si="87"/>
        <v>0.10755159720162064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0.49506723235947619</v>
      </c>
      <c r="C270" s="302">
        <v>0.24616153538313426</v>
      </c>
      <c r="D270" s="302">
        <f t="shared" si="85"/>
        <v>0.74122876774261048</v>
      </c>
      <c r="E270" s="303"/>
      <c r="F270" s="302">
        <v>0.32348047501145583</v>
      </c>
      <c r="G270" s="302">
        <v>0.1707532599225135</v>
      </c>
      <c r="H270" s="302">
        <f t="shared" si="86"/>
        <v>0.49423373493396933</v>
      </c>
      <c r="I270" s="303"/>
      <c r="J270" s="302">
        <v>0.36132238776394554</v>
      </c>
      <c r="K270" s="302">
        <v>0.18327861140205734</v>
      </c>
      <c r="L270" s="302">
        <f t="shared" si="87"/>
        <v>0.54460099916600291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5.0416610906188252E-3</v>
      </c>
      <c r="C271" s="302">
        <v>6.6873383036772677E-2</v>
      </c>
      <c r="D271" s="302">
        <f t="shared" si="85"/>
        <v>7.1915044127391498E-2</v>
      </c>
      <c r="E271" s="303"/>
      <c r="F271" s="302">
        <v>3.3847809251528766E-3</v>
      </c>
      <c r="G271" s="302">
        <v>4.2524849414475797E-2</v>
      </c>
      <c r="H271" s="302">
        <f t="shared" si="86"/>
        <v>4.5909630339628672E-2</v>
      </c>
      <c r="I271" s="303"/>
      <c r="J271" s="302">
        <v>6.8369237339130232E-3</v>
      </c>
      <c r="K271" s="302">
        <v>3.4314199693242536E-2</v>
      </c>
      <c r="L271" s="302">
        <f t="shared" si="87"/>
        <v>4.1151123427155559E-2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6.5404419593390037E-2</v>
      </c>
      <c r="C272" s="302">
        <v>0.11837971870463318</v>
      </c>
      <c r="D272" s="302">
        <f t="shared" si="85"/>
        <v>0.1837841382980232</v>
      </c>
      <c r="E272" s="303"/>
      <c r="F272" s="302">
        <v>3.8300095732434848E-2</v>
      </c>
      <c r="G272" s="302">
        <v>7.1836740496373924E-2</v>
      </c>
      <c r="H272" s="302">
        <f t="shared" si="86"/>
        <v>0.11013683622880877</v>
      </c>
      <c r="I272" s="303"/>
      <c r="J272" s="302">
        <v>4.7359674477123588E-2</v>
      </c>
      <c r="K272" s="302">
        <v>7.6583970237512802E-2</v>
      </c>
      <c r="L272" s="302">
        <f t="shared" si="87"/>
        <v>0.1239436447146364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2.1146560866924728</v>
      </c>
      <c r="C274" s="311">
        <f t="shared" ref="C274:D274" si="88">SUM(C264:C272)</f>
        <v>2.124343913307527</v>
      </c>
      <c r="D274" s="311">
        <f t="shared" si="88"/>
        <v>4.2389999999999999</v>
      </c>
      <c r="E274" s="311"/>
      <c r="F274" s="311">
        <f t="shared" ref="F274:H274" si="89">SUM(F264:F272)</f>
        <v>1.6032325494624333</v>
      </c>
      <c r="G274" s="311">
        <f t="shared" si="89"/>
        <v>1.6307674505375678</v>
      </c>
      <c r="H274" s="311">
        <f t="shared" si="89"/>
        <v>3.2340000000000004</v>
      </c>
      <c r="I274" s="311"/>
      <c r="J274" s="311">
        <f t="shared" ref="J274:L274" si="90">SUM(J264:J272)</f>
        <v>1.7814030497399607</v>
      </c>
      <c r="K274" s="311">
        <f t="shared" si="90"/>
        <v>1.7885969502600485</v>
      </c>
      <c r="L274" s="311">
        <f t="shared" si="90"/>
        <v>3.5700000000000092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0.48358128463323063</v>
      </c>
      <c r="C281" s="302">
        <v>1.1172598378627714</v>
      </c>
      <c r="D281" s="302">
        <f>SUM(B281:C281)</f>
        <v>1.600841122496002</v>
      </c>
      <c r="E281" s="303"/>
      <c r="F281" s="302">
        <v>0.64705707045458039</v>
      </c>
      <c r="G281" s="302">
        <v>1.2737085918492355</v>
      </c>
      <c r="H281" s="302">
        <f>SUM(F281:G281)</f>
        <v>1.9207656623038158</v>
      </c>
      <c r="I281" s="303"/>
      <c r="J281" s="302">
        <v>0.77077973220995644</v>
      </c>
      <c r="K281" s="302">
        <v>1.1865624322540549</v>
      </c>
      <c r="L281" s="302">
        <f>SUM(J281:K281)</f>
        <v>1.9573421644640114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1.6845651741230723</v>
      </c>
      <c r="C282" s="302">
        <v>3.7498832674284834</v>
      </c>
      <c r="D282" s="302">
        <f t="shared" ref="D282:D289" si="91">SUM(B282:C282)</f>
        <v>5.4344484415515559</v>
      </c>
      <c r="E282" s="303"/>
      <c r="F282" s="302">
        <v>2.2396498899201673</v>
      </c>
      <c r="G282" s="302">
        <v>4.3694807680850323</v>
      </c>
      <c r="H282" s="302">
        <f t="shared" ref="H282:H289" si="92">SUM(F282:G282)</f>
        <v>6.6091306580051992</v>
      </c>
      <c r="I282" s="303"/>
      <c r="J282" s="302">
        <v>3.0057537587784475</v>
      </c>
      <c r="K282" s="302">
        <v>4.8328875386841048</v>
      </c>
      <c r="L282" s="302">
        <f t="shared" ref="L282:L289" si="93">SUM(J282:K282)</f>
        <v>7.8386412974625523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1.107136359376673</v>
      </c>
      <c r="C283" s="302">
        <v>1.6496363955444309</v>
      </c>
      <c r="D283" s="302">
        <f t="shared" si="91"/>
        <v>2.7567727549211041</v>
      </c>
      <c r="E283" s="303"/>
      <c r="F283" s="302">
        <v>1.2887062554108804</v>
      </c>
      <c r="G283" s="302">
        <v>1.9703258183454915</v>
      </c>
      <c r="H283" s="302">
        <f t="shared" si="92"/>
        <v>3.259032073756372</v>
      </c>
      <c r="I283" s="303"/>
      <c r="J283" s="302">
        <v>1.6681264697739075</v>
      </c>
      <c r="K283" s="302">
        <v>1.8657980889147434</v>
      </c>
      <c r="L283" s="302">
        <f t="shared" si="93"/>
        <v>3.5339245586886507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2.5551452344546997</v>
      </c>
      <c r="C284" s="302">
        <v>1.3351222080445677</v>
      </c>
      <c r="D284" s="302">
        <f t="shared" si="91"/>
        <v>3.8902674424992671</v>
      </c>
      <c r="E284" s="303"/>
      <c r="F284" s="302">
        <v>2.5818362693675736</v>
      </c>
      <c r="G284" s="302">
        <v>1.9064566680306361</v>
      </c>
      <c r="H284" s="302">
        <f t="shared" si="92"/>
        <v>4.4882929373982101</v>
      </c>
      <c r="I284" s="303"/>
      <c r="J284" s="302">
        <v>2.1646996836076497</v>
      </c>
      <c r="K284" s="302">
        <v>2.4138373260381805</v>
      </c>
      <c r="L284" s="302">
        <f t="shared" si="93"/>
        <v>4.5785370096458298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4.5169400643282231E-2</v>
      </c>
      <c r="C285" s="302">
        <v>0.45596796087470282</v>
      </c>
      <c r="D285" s="302">
        <f t="shared" si="91"/>
        <v>0.50113736151798505</v>
      </c>
      <c r="E285" s="303"/>
      <c r="F285" s="302">
        <v>5.2172622797192029E-2</v>
      </c>
      <c r="G285" s="302">
        <v>0.35612017637960636</v>
      </c>
      <c r="H285" s="302">
        <f t="shared" si="92"/>
        <v>0.40829279917679839</v>
      </c>
      <c r="I285" s="303"/>
      <c r="J285" s="302">
        <v>9.107498934796196E-2</v>
      </c>
      <c r="K285" s="302">
        <v>0.28940553052271883</v>
      </c>
      <c r="L285" s="302">
        <f t="shared" si="93"/>
        <v>0.38048051987068077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0.18066079500942753</v>
      </c>
      <c r="C286" s="302">
        <v>0.10420785221916186</v>
      </c>
      <c r="D286" s="302">
        <f t="shared" si="91"/>
        <v>0.2848686472285894</v>
      </c>
      <c r="E286" s="303"/>
      <c r="F286" s="302">
        <v>0.19469720950614397</v>
      </c>
      <c r="G286" s="302">
        <v>0.10115171681820893</v>
      </c>
      <c r="H286" s="302">
        <f t="shared" si="92"/>
        <v>0.29584892632435289</v>
      </c>
      <c r="I286" s="303"/>
      <c r="J286" s="302">
        <v>0.21280536888645182</v>
      </c>
      <c r="K286" s="302">
        <v>0.14367098371002063</v>
      </c>
      <c r="L286" s="302">
        <f t="shared" si="93"/>
        <v>0.35647635259647248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0.49977888488947186</v>
      </c>
      <c r="C287" s="302">
        <v>0.30142419883200194</v>
      </c>
      <c r="D287" s="302">
        <f t="shared" si="91"/>
        <v>0.80120308372147386</v>
      </c>
      <c r="E287" s="303"/>
      <c r="F287" s="302">
        <v>0.47942812294950526</v>
      </c>
      <c r="G287" s="302">
        <v>0.34533273354341881</v>
      </c>
      <c r="H287" s="302">
        <f t="shared" si="92"/>
        <v>0.82476085649292408</v>
      </c>
      <c r="I287" s="303"/>
      <c r="J287" s="302">
        <v>0.47481327079147551</v>
      </c>
      <c r="K287" s="302">
        <v>0.43603628569159469</v>
      </c>
      <c r="L287" s="302">
        <f t="shared" si="93"/>
        <v>0.9108495564830702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2.9207800159748182E-2</v>
      </c>
      <c r="C288" s="302">
        <v>0.15763465752953426</v>
      </c>
      <c r="D288" s="302">
        <f t="shared" si="91"/>
        <v>0.18684245768928245</v>
      </c>
      <c r="E288" s="303"/>
      <c r="F288" s="302">
        <v>2.7332159273524424E-2</v>
      </c>
      <c r="G288" s="302">
        <v>0.15159829364218136</v>
      </c>
      <c r="H288" s="302">
        <f t="shared" si="92"/>
        <v>0.17893045291570578</v>
      </c>
      <c r="I288" s="303"/>
      <c r="J288" s="302">
        <v>3.9217621430823843E-2</v>
      </c>
      <c r="K288" s="302">
        <v>0.12909040409750222</v>
      </c>
      <c r="L288" s="302">
        <f t="shared" si="93"/>
        <v>0.16830802552832608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0.21733128153238784</v>
      </c>
      <c r="C289" s="302">
        <v>0.26628740684233776</v>
      </c>
      <c r="D289" s="302">
        <f t="shared" si="91"/>
        <v>0.4836186883747256</v>
      </c>
      <c r="E289" s="303"/>
      <c r="F289" s="302">
        <v>0.19275752313462585</v>
      </c>
      <c r="G289" s="302">
        <v>0.26018811049197849</v>
      </c>
      <c r="H289" s="302">
        <f t="shared" si="92"/>
        <v>0.45294563362660434</v>
      </c>
      <c r="I289" s="303"/>
      <c r="J289" s="302">
        <v>0.23773205014401688</v>
      </c>
      <c r="K289" s="302">
        <v>0.25670846511639589</v>
      </c>
      <c r="L289" s="302">
        <f t="shared" si="93"/>
        <v>0.49444051526041277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6.8025762148219941</v>
      </c>
      <c r="C291" s="311">
        <f t="shared" ref="C291:D291" si="94">SUM(C281:C289)</f>
        <v>9.1374237851779938</v>
      </c>
      <c r="D291" s="311">
        <f t="shared" si="94"/>
        <v>15.939999999999985</v>
      </c>
      <c r="E291" s="311"/>
      <c r="F291" s="311">
        <f t="shared" ref="F291:H291" si="95">SUM(F281:F289)</f>
        <v>7.7036371228141931</v>
      </c>
      <c r="G291" s="311">
        <f t="shared" si="95"/>
        <v>10.734362877185788</v>
      </c>
      <c r="H291" s="311">
        <f t="shared" si="95"/>
        <v>18.437999999999985</v>
      </c>
      <c r="I291" s="311"/>
      <c r="J291" s="311">
        <f t="shared" ref="J291:L291" si="96">SUM(J281:J289)</f>
        <v>8.6650029449706896</v>
      </c>
      <c r="K291" s="311">
        <f t="shared" si="96"/>
        <v>11.553997055029317</v>
      </c>
      <c r="L291" s="311">
        <f t="shared" si="96"/>
        <v>20.219000000000005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0.37331630708062935</v>
      </c>
      <c r="C298" s="302">
        <v>0.60161379983544139</v>
      </c>
      <c r="D298" s="302">
        <f>SUM(B298:C298)</f>
        <v>0.97493010691607074</v>
      </c>
      <c r="E298" s="303"/>
      <c r="F298" s="302">
        <v>0.51844187674584097</v>
      </c>
      <c r="G298" s="302">
        <v>0.66725715603030655</v>
      </c>
      <c r="H298" s="302">
        <f>SUM(F298:G298)</f>
        <v>1.1856990327761476</v>
      </c>
      <c r="I298" s="303"/>
      <c r="J298" s="302">
        <v>0.57426320289316624</v>
      </c>
      <c r="K298" s="302">
        <v>0.67414526604672254</v>
      </c>
      <c r="L298" s="302">
        <f>SUM(J298:K298)</f>
        <v>1.2484084689398887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0.49152138336862616</v>
      </c>
      <c r="C299" s="302">
        <v>0.66154667870267159</v>
      </c>
      <c r="D299" s="302">
        <f t="shared" ref="D299:D306" si="97">SUM(B299:C299)</f>
        <v>1.1530680620712976</v>
      </c>
      <c r="E299" s="303"/>
      <c r="F299" s="302">
        <v>0.66995913468880708</v>
      </c>
      <c r="G299" s="302">
        <v>0.8462570530701421</v>
      </c>
      <c r="H299" s="302">
        <f t="shared" ref="H299:H306" si="98">SUM(F299:G299)</f>
        <v>1.5162161877589493</v>
      </c>
      <c r="I299" s="303"/>
      <c r="J299" s="302">
        <v>0.80698146919260605</v>
      </c>
      <c r="K299" s="302">
        <v>1.1294808395744536</v>
      </c>
      <c r="L299" s="302">
        <f t="shared" ref="L299:L306" si="99">SUM(J299:K299)</f>
        <v>1.9364623087670596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0.50480524880972133</v>
      </c>
      <c r="C300" s="302">
        <v>0.92107755064872587</v>
      </c>
      <c r="D300" s="302">
        <f t="shared" si="97"/>
        <v>1.4258827994584471</v>
      </c>
      <c r="E300" s="303"/>
      <c r="F300" s="302">
        <v>0.632298465362514</v>
      </c>
      <c r="G300" s="302">
        <v>1.0626202611050006</v>
      </c>
      <c r="H300" s="302">
        <f t="shared" si="98"/>
        <v>1.6949187264675145</v>
      </c>
      <c r="I300" s="303"/>
      <c r="J300" s="302">
        <v>0.76827979656956036</v>
      </c>
      <c r="K300" s="302">
        <v>1.0259310243095827</v>
      </c>
      <c r="L300" s="302">
        <f t="shared" si="99"/>
        <v>1.794210820879143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1.2979689747883785</v>
      </c>
      <c r="C301" s="302">
        <v>0.87038568982636011</v>
      </c>
      <c r="D301" s="302">
        <f t="shared" si="97"/>
        <v>2.1683546646147387</v>
      </c>
      <c r="E301" s="303"/>
      <c r="F301" s="302">
        <v>1.3313318295888266</v>
      </c>
      <c r="G301" s="302">
        <v>1.0340781030178035</v>
      </c>
      <c r="H301" s="302">
        <f t="shared" si="98"/>
        <v>2.3654099326066298</v>
      </c>
      <c r="I301" s="303"/>
      <c r="J301" s="302">
        <v>1.2514281530625573</v>
      </c>
      <c r="K301" s="302">
        <v>1.4301667283971762</v>
      </c>
      <c r="L301" s="302">
        <f t="shared" si="99"/>
        <v>2.6815948814597332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8.4626802120611327E-2</v>
      </c>
      <c r="C302" s="302">
        <v>0.43363630151959964</v>
      </c>
      <c r="D302" s="302">
        <f t="shared" si="97"/>
        <v>0.518263103640211</v>
      </c>
      <c r="E302" s="303"/>
      <c r="F302" s="302">
        <v>0.10110015285613959</v>
      </c>
      <c r="G302" s="302">
        <v>0.32335056335782231</v>
      </c>
      <c r="H302" s="302">
        <f t="shared" si="98"/>
        <v>0.42445071621396191</v>
      </c>
      <c r="I302" s="303"/>
      <c r="J302" s="302">
        <v>0.22896397795877813</v>
      </c>
      <c r="K302" s="302">
        <v>0.28099510521678661</v>
      </c>
      <c r="L302" s="302">
        <f t="shared" si="99"/>
        <v>0.50995908317556471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0.60728969051067494</v>
      </c>
      <c r="C303" s="302">
        <v>0.25387269064989826</v>
      </c>
      <c r="D303" s="302">
        <f t="shared" si="97"/>
        <v>0.8611623811605732</v>
      </c>
      <c r="E303" s="303"/>
      <c r="F303" s="302">
        <v>0.6348642263329568</v>
      </c>
      <c r="G303" s="302">
        <v>0.29416339936533842</v>
      </c>
      <c r="H303" s="302">
        <f t="shared" si="98"/>
        <v>0.92902762569829522</v>
      </c>
      <c r="I303" s="303"/>
      <c r="J303" s="302">
        <v>0.65634490859697014</v>
      </c>
      <c r="K303" s="302">
        <v>0.33141960626325145</v>
      </c>
      <c r="L303" s="302">
        <f t="shared" si="99"/>
        <v>0.98776451486022165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0.53260231620397436</v>
      </c>
      <c r="C304" s="302">
        <v>0.79504846734519263</v>
      </c>
      <c r="D304" s="302">
        <f t="shared" si="97"/>
        <v>1.3276507835491671</v>
      </c>
      <c r="E304" s="303"/>
      <c r="F304" s="302">
        <v>0.57238474186593857</v>
      </c>
      <c r="G304" s="302">
        <v>0.83073641952520805</v>
      </c>
      <c r="H304" s="302">
        <f t="shared" si="98"/>
        <v>1.4031211613911467</v>
      </c>
      <c r="I304" s="303"/>
      <c r="J304" s="302">
        <v>0.69481752054521462</v>
      </c>
      <c r="K304" s="302">
        <v>1.0009872668957935</v>
      </c>
      <c r="L304" s="302">
        <f t="shared" si="99"/>
        <v>1.6958047874410083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6.9977417311733528E-2</v>
      </c>
      <c r="C305" s="302">
        <v>0.56327177874670376</v>
      </c>
      <c r="D305" s="302">
        <f t="shared" si="97"/>
        <v>0.63324919605843732</v>
      </c>
      <c r="E305" s="303"/>
      <c r="F305" s="302">
        <v>6.0604758269508924E-2</v>
      </c>
      <c r="G305" s="302">
        <v>0.52738998159278239</v>
      </c>
      <c r="H305" s="302">
        <f t="shared" si="98"/>
        <v>0.58799473986229134</v>
      </c>
      <c r="I305" s="303"/>
      <c r="J305" s="302">
        <v>9.0028496536051758E-2</v>
      </c>
      <c r="K305" s="302">
        <v>0.48577693586639725</v>
      </c>
      <c r="L305" s="302">
        <f t="shared" si="99"/>
        <v>0.57580543240244897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1.1416401624738901</v>
      </c>
      <c r="C306" s="302">
        <v>2.6807987400571927</v>
      </c>
      <c r="D306" s="302">
        <f t="shared" si="97"/>
        <v>3.8224389025310828</v>
      </c>
      <c r="E306" s="303"/>
      <c r="F306" s="302">
        <v>1.0280868095324189</v>
      </c>
      <c r="G306" s="302">
        <v>2.499075067692651</v>
      </c>
      <c r="H306" s="302">
        <f t="shared" si="98"/>
        <v>3.5271618772250699</v>
      </c>
      <c r="I306" s="303"/>
      <c r="J306" s="302">
        <v>1.1503033363828084</v>
      </c>
      <c r="K306" s="302">
        <v>2.6816863656921295</v>
      </c>
      <c r="L306" s="302">
        <f t="shared" si="99"/>
        <v>3.8319897020749378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5.1037483026682393</v>
      </c>
      <c r="C308" s="311">
        <f t="shared" ref="C308:D308" si="100">SUM(C298:C306)</f>
        <v>7.7812516973317862</v>
      </c>
      <c r="D308" s="311">
        <f t="shared" si="100"/>
        <v>12.885000000000028</v>
      </c>
      <c r="E308" s="311"/>
      <c r="F308" s="311">
        <f t="shared" ref="F308:H308" si="101">SUM(F298:F306)</f>
        <v>5.5490719952429517</v>
      </c>
      <c r="G308" s="311">
        <f t="shared" si="101"/>
        <v>8.0849280047570549</v>
      </c>
      <c r="H308" s="311">
        <f t="shared" si="101"/>
        <v>13.634000000000004</v>
      </c>
      <c r="I308" s="311"/>
      <c r="J308" s="311">
        <f t="shared" ref="J308:L308" si="102">SUM(J298:J306)</f>
        <v>6.2214108617377128</v>
      </c>
      <c r="K308" s="311">
        <f t="shared" si="102"/>
        <v>9.0405891382622929</v>
      </c>
      <c r="L308" s="311">
        <f t="shared" si="102"/>
        <v>15.262000000000008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0.28095802301413064</v>
      </c>
      <c r="C315" s="302">
        <v>0.37662272221598453</v>
      </c>
      <c r="D315" s="302">
        <f>SUM(B315:C315)</f>
        <v>0.65758074523011523</v>
      </c>
      <c r="E315" s="303"/>
      <c r="F315" s="302">
        <v>0.34427739200736479</v>
      </c>
      <c r="G315" s="302">
        <v>0.41855464981571139</v>
      </c>
      <c r="H315" s="302">
        <f>SUM(F315:G315)</f>
        <v>0.76283204182307618</v>
      </c>
      <c r="I315" s="303"/>
      <c r="J315" s="302">
        <v>0.3597907817145552</v>
      </c>
      <c r="K315" s="302">
        <v>0.38943255375555608</v>
      </c>
      <c r="L315" s="302">
        <f>SUM(J315:K315)</f>
        <v>0.74922333547011122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1.2467743303736323</v>
      </c>
      <c r="C316" s="302">
        <v>0.77523579948508314</v>
      </c>
      <c r="D316" s="302">
        <f t="shared" ref="D316:D323" si="103">SUM(B316:C316)</f>
        <v>2.0220101298587156</v>
      </c>
      <c r="E316" s="303"/>
      <c r="F316" s="302">
        <v>1.5072293361760269</v>
      </c>
      <c r="G316" s="302">
        <v>0.96003286091898987</v>
      </c>
      <c r="H316" s="302">
        <f t="shared" ref="H316:H323" si="104">SUM(F316:G316)</f>
        <v>2.4672621970950166</v>
      </c>
      <c r="I316" s="303"/>
      <c r="J316" s="302">
        <v>1.6574522580252506</v>
      </c>
      <c r="K316" s="302">
        <v>1.1385035361507794</v>
      </c>
      <c r="L316" s="302">
        <f t="shared" ref="L316:L323" si="105">SUM(J316:K316)</f>
        <v>2.79595579417603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1.1732872785629422</v>
      </c>
      <c r="C317" s="302">
        <v>1.6659009759948389</v>
      </c>
      <c r="D317" s="302">
        <f t="shared" si="103"/>
        <v>2.8391882545577811</v>
      </c>
      <c r="E317" s="303"/>
      <c r="F317" s="302">
        <v>1.3113340846071513</v>
      </c>
      <c r="G317" s="302">
        <v>1.7534354276815274</v>
      </c>
      <c r="H317" s="302">
        <f t="shared" si="104"/>
        <v>3.0647695122886787</v>
      </c>
      <c r="I317" s="303"/>
      <c r="J317" s="302">
        <v>1.6129215213161383</v>
      </c>
      <c r="K317" s="302">
        <v>1.3942462707815553</v>
      </c>
      <c r="L317" s="302">
        <f t="shared" si="105"/>
        <v>3.0071677920976936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2.4378057119625964</v>
      </c>
      <c r="C318" s="302">
        <v>0.86581779890135802</v>
      </c>
      <c r="D318" s="302">
        <f t="shared" si="103"/>
        <v>3.3036235108639547</v>
      </c>
      <c r="E318" s="303"/>
      <c r="F318" s="302">
        <v>2.118466641227077</v>
      </c>
      <c r="G318" s="302">
        <v>0.87069146852057755</v>
      </c>
      <c r="H318" s="302">
        <f t="shared" si="104"/>
        <v>2.9891581097476543</v>
      </c>
      <c r="I318" s="303"/>
      <c r="J318" s="302">
        <v>1.6344748922548868</v>
      </c>
      <c r="K318" s="302">
        <v>0.98569420300056321</v>
      </c>
      <c r="L318" s="302">
        <f t="shared" si="105"/>
        <v>2.6201690952554499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2.6983720906255258E-2</v>
      </c>
      <c r="C319" s="302">
        <v>8.6382206412436685E-2</v>
      </c>
      <c r="D319" s="302">
        <f t="shared" si="103"/>
        <v>0.11336592731869194</v>
      </c>
      <c r="E319" s="303"/>
      <c r="F319" s="302">
        <v>2.8004709571357408E-2</v>
      </c>
      <c r="G319" s="302">
        <v>6.6864785476574096E-2</v>
      </c>
      <c r="H319" s="302">
        <f t="shared" si="104"/>
        <v>9.4869495047931504E-2</v>
      </c>
      <c r="I319" s="303"/>
      <c r="J319" s="302">
        <v>5.3732771135860863E-2</v>
      </c>
      <c r="K319" s="302">
        <v>5.7950258698708464E-2</v>
      </c>
      <c r="L319" s="302">
        <f t="shared" si="105"/>
        <v>0.11168302983456932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0.52960237772904073</v>
      </c>
      <c r="C320" s="302">
        <v>0.11343294396722256</v>
      </c>
      <c r="D320" s="302">
        <f t="shared" si="103"/>
        <v>0.64303532169626332</v>
      </c>
      <c r="E320" s="303"/>
      <c r="F320" s="302">
        <v>0.48591389378609934</v>
      </c>
      <c r="G320" s="302">
        <v>0.11056705452469094</v>
      </c>
      <c r="H320" s="302">
        <f t="shared" si="104"/>
        <v>0.59648094831079024</v>
      </c>
      <c r="I320" s="303"/>
      <c r="J320" s="302">
        <v>0.49390927968972193</v>
      </c>
      <c r="K320" s="302">
        <v>0.12433658885500361</v>
      </c>
      <c r="L320" s="302">
        <f t="shared" si="105"/>
        <v>0.61824586854472552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0.23633482806785361</v>
      </c>
      <c r="C321" s="302">
        <v>8.9400526709458097E-2</v>
      </c>
      <c r="D321" s="302">
        <f t="shared" si="103"/>
        <v>0.32573535477731169</v>
      </c>
      <c r="E321" s="303"/>
      <c r="F321" s="302">
        <v>0.21885038532968754</v>
      </c>
      <c r="G321" s="302">
        <v>8.2780163710843582E-2</v>
      </c>
      <c r="H321" s="302">
        <f t="shared" si="104"/>
        <v>0.3016305490405311</v>
      </c>
      <c r="I321" s="303"/>
      <c r="J321" s="302">
        <v>0.22081272369858465</v>
      </c>
      <c r="K321" s="302">
        <v>0.10421020401141251</v>
      </c>
      <c r="L321" s="302">
        <f t="shared" si="105"/>
        <v>0.32502292770999719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2.539678019367906E-2</v>
      </c>
      <c r="C322" s="302">
        <v>6.1098739961679568E-2</v>
      </c>
      <c r="D322" s="302">
        <f t="shared" si="103"/>
        <v>8.6495520155358635E-2</v>
      </c>
      <c r="E322" s="303"/>
      <c r="F322" s="302">
        <v>2.0098250173853714E-2</v>
      </c>
      <c r="G322" s="302">
        <v>4.9060453574005354E-2</v>
      </c>
      <c r="H322" s="302">
        <f t="shared" si="104"/>
        <v>6.9158703747859068E-2</v>
      </c>
      <c r="I322" s="303"/>
      <c r="J322" s="302">
        <v>4.6191178136455631E-2</v>
      </c>
      <c r="K322" s="302">
        <v>4.3581403895435092E-2</v>
      </c>
      <c r="L322" s="302">
        <f t="shared" si="105"/>
        <v>8.977258203189073E-2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0.36646271158352806</v>
      </c>
      <c r="C323" s="302">
        <v>0.1695025239582903</v>
      </c>
      <c r="D323" s="302">
        <f t="shared" si="103"/>
        <v>0.5359652355418183</v>
      </c>
      <c r="E323" s="303"/>
      <c r="F323" s="302">
        <v>0.27896391405972576</v>
      </c>
      <c r="G323" s="302">
        <v>0.1268745288387518</v>
      </c>
      <c r="H323" s="302">
        <f t="shared" si="104"/>
        <v>0.40583844289847759</v>
      </c>
      <c r="I323" s="303"/>
      <c r="J323" s="302">
        <v>0.30770619683712147</v>
      </c>
      <c r="K323" s="302">
        <v>0.11105337804241187</v>
      </c>
      <c r="L323" s="302">
        <f t="shared" si="105"/>
        <v>0.41875957487953336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6.323605762393659</v>
      </c>
      <c r="C325" s="311">
        <f t="shared" ref="C325:D325" si="106">SUM(C315:C323)</f>
        <v>4.2033942376063527</v>
      </c>
      <c r="D325" s="311">
        <f t="shared" si="106"/>
        <v>10.52700000000001</v>
      </c>
      <c r="E325" s="311"/>
      <c r="F325" s="311">
        <f t="shared" ref="F325:H325" si="107">SUM(F315:F323)</f>
        <v>6.3131386069383444</v>
      </c>
      <c r="G325" s="311">
        <f t="shared" si="107"/>
        <v>4.4388613930616723</v>
      </c>
      <c r="H325" s="311">
        <f t="shared" si="107"/>
        <v>10.752000000000015</v>
      </c>
      <c r="I325" s="311"/>
      <c r="J325" s="311">
        <f t="shared" ref="J325:L325" si="108">SUM(J315:J323)</f>
        <v>6.3869916028085756</v>
      </c>
      <c r="K325" s="311">
        <f t="shared" si="108"/>
        <v>4.3490083971914251</v>
      </c>
      <c r="L325" s="311">
        <f t="shared" si="108"/>
        <v>10.736000000000002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0.18562438581857338</v>
      </c>
      <c r="C332" s="302">
        <v>0.21691290738242192</v>
      </c>
      <c r="D332" s="302">
        <f>SUM(B332:C332)</f>
        <v>0.40253729320099529</v>
      </c>
      <c r="E332" s="303"/>
      <c r="F332" s="302">
        <v>0.1798525223182719</v>
      </c>
      <c r="G332" s="302">
        <v>0.19233550669515823</v>
      </c>
      <c r="H332" s="302">
        <f>SUM(F332:G332)</f>
        <v>0.37218802901343012</v>
      </c>
      <c r="I332" s="303"/>
      <c r="J332" s="302">
        <v>0.22694696572843737</v>
      </c>
      <c r="K332" s="302">
        <v>0.18029580853183716</v>
      </c>
      <c r="L332" s="302">
        <f>SUM(J332:K332)</f>
        <v>0.40724277426027455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6.8623840997142915</v>
      </c>
      <c r="C333" s="302">
        <v>4.1750872653375177</v>
      </c>
      <c r="D333" s="302">
        <f t="shared" ref="D333:D340" si="109">SUM(B333:C333)</f>
        <v>11.037471365051809</v>
      </c>
      <c r="E333" s="303"/>
      <c r="F333" s="302">
        <v>6.3398794683334678</v>
      </c>
      <c r="G333" s="302">
        <v>3.8783168200884743</v>
      </c>
      <c r="H333" s="302">
        <f t="shared" ref="H333:H340" si="110">SUM(F333:G333)</f>
        <v>10.218196288421943</v>
      </c>
      <c r="I333" s="303"/>
      <c r="J333" s="302">
        <v>8.0640035853680025</v>
      </c>
      <c r="K333" s="302">
        <v>4.688629534954539</v>
      </c>
      <c r="L333" s="302">
        <f t="shared" ref="L333:L340" si="111">SUM(J333:K333)</f>
        <v>12.752633120322542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0.8828459640750953</v>
      </c>
      <c r="C334" s="302">
        <v>0.6276103042005573</v>
      </c>
      <c r="D334" s="302">
        <f t="shared" si="109"/>
        <v>1.5104562682756526</v>
      </c>
      <c r="E334" s="303"/>
      <c r="F334" s="302">
        <v>0.78076659796649939</v>
      </c>
      <c r="G334" s="302">
        <v>0.56284185320506008</v>
      </c>
      <c r="H334" s="302">
        <f t="shared" si="110"/>
        <v>1.3436084511715594</v>
      </c>
      <c r="I334" s="303"/>
      <c r="J334" s="302">
        <v>1.3165267598418018</v>
      </c>
      <c r="K334" s="302">
        <v>0.48394097982984396</v>
      </c>
      <c r="L334" s="302">
        <f t="shared" si="111"/>
        <v>1.8004677396716458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1.0036885648416736</v>
      </c>
      <c r="C335" s="302">
        <v>0.19647787597416574</v>
      </c>
      <c r="D335" s="302">
        <f t="shared" si="109"/>
        <v>1.2001664408158392</v>
      </c>
      <c r="E335" s="303"/>
      <c r="F335" s="302">
        <v>0.75013015875915134</v>
      </c>
      <c r="G335" s="302">
        <v>0.13984683105472462</v>
      </c>
      <c r="H335" s="302">
        <f t="shared" si="110"/>
        <v>0.88997698981387596</v>
      </c>
      <c r="I335" s="303"/>
      <c r="J335" s="302">
        <v>0.45592295871355865</v>
      </c>
      <c r="K335" s="302">
        <v>0.13437189308325559</v>
      </c>
      <c r="L335" s="302">
        <f t="shared" si="111"/>
        <v>0.59029485179681429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0.14691785342197877</v>
      </c>
      <c r="C336" s="302">
        <v>0.13631444493432709</v>
      </c>
      <c r="D336" s="302">
        <f t="shared" si="109"/>
        <v>0.28323229835630587</v>
      </c>
      <c r="E336" s="303"/>
      <c r="F336" s="302">
        <v>9.8457388467768428E-2</v>
      </c>
      <c r="G336" s="302">
        <v>8.403570273715627E-2</v>
      </c>
      <c r="H336" s="302">
        <f t="shared" si="110"/>
        <v>0.18249309120492468</v>
      </c>
      <c r="I336" s="303"/>
      <c r="J336" s="302">
        <v>4.5999054616026144E-2</v>
      </c>
      <c r="K336" s="302">
        <v>0.11179823349301377</v>
      </c>
      <c r="L336" s="302">
        <f t="shared" si="111"/>
        <v>0.15779728810903992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4.5057678271918089</v>
      </c>
      <c r="C337" s="302">
        <v>0.51772415582593245</v>
      </c>
      <c r="D337" s="302">
        <f t="shared" si="109"/>
        <v>5.0234919830177418</v>
      </c>
      <c r="E337" s="303"/>
      <c r="F337" s="302">
        <v>3.4815138329623028</v>
      </c>
      <c r="G337" s="302">
        <v>0.39500578148531129</v>
      </c>
      <c r="H337" s="302">
        <f t="shared" si="110"/>
        <v>3.8765196144476142</v>
      </c>
      <c r="I337" s="303"/>
      <c r="J337" s="302">
        <v>4.1547003049395093</v>
      </c>
      <c r="K337" s="302">
        <v>0.45044703376611878</v>
      </c>
      <c r="L337" s="302">
        <f t="shared" si="111"/>
        <v>4.6051473387056276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0.10913370477501497</v>
      </c>
      <c r="C338" s="302">
        <v>4.528177469164249E-2</v>
      </c>
      <c r="D338" s="302">
        <f t="shared" si="109"/>
        <v>0.15441547946665746</v>
      </c>
      <c r="E338" s="303"/>
      <c r="F338" s="302">
        <v>7.8606996705152685E-2</v>
      </c>
      <c r="G338" s="302">
        <v>3.1513470003395695E-2</v>
      </c>
      <c r="H338" s="302">
        <f t="shared" si="110"/>
        <v>0.11012046670854839</v>
      </c>
      <c r="I338" s="303"/>
      <c r="J338" s="302">
        <v>8.4194784531589906E-2</v>
      </c>
      <c r="K338" s="302">
        <v>4.5461070835949233E-2</v>
      </c>
      <c r="L338" s="302">
        <f t="shared" si="111"/>
        <v>0.12965585536753915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7.5094712300420238E-2</v>
      </c>
      <c r="C339" s="302">
        <v>0.26209318375379559</v>
      </c>
      <c r="D339" s="302">
        <f t="shared" si="109"/>
        <v>0.33718789605421584</v>
      </c>
      <c r="E339" s="303"/>
      <c r="F339" s="302">
        <v>5.8435558156297814E-2</v>
      </c>
      <c r="G339" s="302">
        <v>0.26590519734664053</v>
      </c>
      <c r="H339" s="302">
        <f t="shared" si="110"/>
        <v>0.32434075550293834</v>
      </c>
      <c r="I339" s="303"/>
      <c r="J339" s="302">
        <v>6.4375181281375538E-2</v>
      </c>
      <c r="K339" s="302">
        <v>0.35287920446980631</v>
      </c>
      <c r="L339" s="302">
        <f t="shared" si="111"/>
        <v>0.41725438575118184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1.2338306288973</v>
      </c>
      <c r="C340" s="302">
        <v>0.14321034686349934</v>
      </c>
      <c r="D340" s="302">
        <f t="shared" si="109"/>
        <v>1.3770409757607993</v>
      </c>
      <c r="E340" s="303"/>
      <c r="F340" s="302">
        <v>0.81417191263828737</v>
      </c>
      <c r="G340" s="302">
        <v>8.3384401076868134E-2</v>
      </c>
      <c r="H340" s="302">
        <f t="shared" si="110"/>
        <v>0.89755631371515554</v>
      </c>
      <c r="I340" s="303"/>
      <c r="J340" s="302">
        <v>0.36588840660904554</v>
      </c>
      <c r="K340" s="302">
        <v>0.10761823940631245</v>
      </c>
      <c r="L340" s="302">
        <f t="shared" si="111"/>
        <v>0.47350664601535797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15.005287741036156</v>
      </c>
      <c r="C342" s="311">
        <f t="shared" ref="C342:D342" si="112">SUM(C332:C340)</f>
        <v>6.3207122589638605</v>
      </c>
      <c r="D342" s="311">
        <f t="shared" si="112"/>
        <v>21.326000000000015</v>
      </c>
      <c r="E342" s="311"/>
      <c r="F342" s="311">
        <f t="shared" ref="F342:H342" si="113">SUM(F332:F340)</f>
        <v>12.581814436307198</v>
      </c>
      <c r="G342" s="311">
        <f t="shared" si="113"/>
        <v>5.6331855636927903</v>
      </c>
      <c r="H342" s="311">
        <f t="shared" si="113"/>
        <v>18.214999999999989</v>
      </c>
      <c r="I342" s="311"/>
      <c r="J342" s="311">
        <f t="shared" ref="J342:L342" si="114">SUM(J332:J340)</f>
        <v>14.778558001629348</v>
      </c>
      <c r="K342" s="311">
        <f t="shared" si="114"/>
        <v>6.5554419983706751</v>
      </c>
      <c r="L342" s="311">
        <f t="shared" si="114"/>
        <v>21.334000000000021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0.76657989458685449</v>
      </c>
      <c r="C349" s="302">
        <v>0.52441428738165252</v>
      </c>
      <c r="D349" s="302">
        <f>SUM(B349:C349)</f>
        <v>1.2909941819685069</v>
      </c>
      <c r="E349" s="303"/>
      <c r="F349" s="302">
        <v>0.90392952307142915</v>
      </c>
      <c r="G349" s="302">
        <v>0.46473143343677947</v>
      </c>
      <c r="H349" s="302">
        <f>SUM(F349:G349)</f>
        <v>1.3686609565082086</v>
      </c>
      <c r="I349" s="303"/>
      <c r="J349" s="302">
        <v>1.0733091824872072</v>
      </c>
      <c r="K349" s="302">
        <v>0.46374726827435175</v>
      </c>
      <c r="L349" s="302">
        <f>SUM(J349:K349)</f>
        <v>1.5370564507615589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7.3281711944520973</v>
      </c>
      <c r="C350" s="302">
        <v>3.0951487237014548</v>
      </c>
      <c r="D350" s="302">
        <f t="shared" ref="D350:D357" si="115">SUM(B350:C350)</f>
        <v>10.423319918153553</v>
      </c>
      <c r="E350" s="303"/>
      <c r="F350" s="302">
        <v>8.0734622801312348</v>
      </c>
      <c r="G350" s="302">
        <v>3.131364598534792</v>
      </c>
      <c r="H350" s="302">
        <f t="shared" ref="H350:H357" si="116">SUM(F350:G350)</f>
        <v>11.204826878666026</v>
      </c>
      <c r="I350" s="303"/>
      <c r="J350" s="302">
        <v>9.4894958885182668</v>
      </c>
      <c r="K350" s="302">
        <v>3.4863811309453534</v>
      </c>
      <c r="L350" s="302">
        <f t="shared" ref="L350:L357" si="117">SUM(J350:K350)</f>
        <v>12.975877019463621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3.368693535054351</v>
      </c>
      <c r="C351" s="302">
        <v>1.3068935672484925</v>
      </c>
      <c r="D351" s="302">
        <f t="shared" si="115"/>
        <v>4.6755871023028437</v>
      </c>
      <c r="E351" s="303"/>
      <c r="F351" s="302">
        <v>3.6982477672308334</v>
      </c>
      <c r="G351" s="302">
        <v>1.2168404937517967</v>
      </c>
      <c r="H351" s="302">
        <f t="shared" si="116"/>
        <v>4.9150882609826301</v>
      </c>
      <c r="I351" s="303"/>
      <c r="J351" s="302">
        <v>6.9822677039617114</v>
      </c>
      <c r="K351" s="302">
        <v>1.6191610615274867</v>
      </c>
      <c r="L351" s="302">
        <f t="shared" si="117"/>
        <v>8.6014287654891977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2.7391040331871226</v>
      </c>
      <c r="C352" s="302">
        <v>0.55625427776285274</v>
      </c>
      <c r="D352" s="302">
        <f t="shared" si="115"/>
        <v>3.2953583109499753</v>
      </c>
      <c r="E352" s="303"/>
      <c r="F352" s="302">
        <v>2.3713320130554272</v>
      </c>
      <c r="G352" s="302">
        <v>0.46381048689736076</v>
      </c>
      <c r="H352" s="302">
        <f t="shared" si="116"/>
        <v>2.8351424999527879</v>
      </c>
      <c r="I352" s="303"/>
      <c r="J352" s="302">
        <v>1.405856535830551</v>
      </c>
      <c r="K352" s="302">
        <v>0.43538614563639882</v>
      </c>
      <c r="L352" s="302">
        <f t="shared" si="117"/>
        <v>1.8412426814669498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0.22665569004599725</v>
      </c>
      <c r="C353" s="302">
        <v>0.20322256045855089</v>
      </c>
      <c r="D353" s="302">
        <f t="shared" si="115"/>
        <v>0.42987825050454814</v>
      </c>
      <c r="E353" s="303"/>
      <c r="F353" s="302">
        <v>0.18021505716751463</v>
      </c>
      <c r="G353" s="302">
        <v>0.12127314711772332</v>
      </c>
      <c r="H353" s="302">
        <f t="shared" si="116"/>
        <v>0.30148820428523793</v>
      </c>
      <c r="I353" s="303"/>
      <c r="J353" s="302">
        <v>0.11860317050950828</v>
      </c>
      <c r="K353" s="302">
        <v>9.4032338056425066E-2</v>
      </c>
      <c r="L353" s="302">
        <f t="shared" si="117"/>
        <v>0.21263550856593333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11.655486472709427</v>
      </c>
      <c r="C354" s="302">
        <v>2.0142081168003005</v>
      </c>
      <c r="D354" s="302">
        <f t="shared" si="115"/>
        <v>13.669694589509728</v>
      </c>
      <c r="E354" s="303"/>
      <c r="F354" s="302">
        <v>11.084572719195666</v>
      </c>
      <c r="G354" s="302">
        <v>1.7913720753603626</v>
      </c>
      <c r="H354" s="302">
        <f t="shared" si="116"/>
        <v>12.875944794556029</v>
      </c>
      <c r="I354" s="303"/>
      <c r="J354" s="302">
        <v>12.57514692992889</v>
      </c>
      <c r="K354" s="302">
        <v>2.5681546235427186</v>
      </c>
      <c r="L354" s="302">
        <f t="shared" si="117"/>
        <v>15.143301553471609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0.41993259585173986</v>
      </c>
      <c r="C355" s="302">
        <v>0.11002621718374897</v>
      </c>
      <c r="D355" s="302">
        <f t="shared" si="115"/>
        <v>0.52995881303548886</v>
      </c>
      <c r="E355" s="303"/>
      <c r="F355" s="302">
        <v>0.3650952055240051</v>
      </c>
      <c r="G355" s="302">
        <v>7.8721285391643386E-2</v>
      </c>
      <c r="H355" s="302">
        <f t="shared" si="116"/>
        <v>0.44381649091564845</v>
      </c>
      <c r="I355" s="303"/>
      <c r="J355" s="302">
        <v>0.4075840930807883</v>
      </c>
      <c r="K355" s="302">
        <v>8.0667541694772249E-2</v>
      </c>
      <c r="L355" s="302">
        <f t="shared" si="117"/>
        <v>0.48825163477556055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8.9045222477378144E-2</v>
      </c>
      <c r="C356" s="302">
        <v>0.10679357120754866</v>
      </c>
      <c r="D356" s="302">
        <f t="shared" si="115"/>
        <v>0.19583879368492679</v>
      </c>
      <c r="E356" s="303"/>
      <c r="F356" s="302">
        <v>6.9046334654181959E-2</v>
      </c>
      <c r="G356" s="302">
        <v>7.3686953038329464E-2</v>
      </c>
      <c r="H356" s="302">
        <f t="shared" si="116"/>
        <v>0.14273328769251142</v>
      </c>
      <c r="I356" s="303"/>
      <c r="J356" s="302">
        <v>3.8409797578426268E-2</v>
      </c>
      <c r="K356" s="302">
        <v>4.1502231408883213E-2</v>
      </c>
      <c r="L356" s="302">
        <f t="shared" si="117"/>
        <v>7.991202898730948E-2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0.71744952850110055</v>
      </c>
      <c r="C357" s="302">
        <v>0.33692051138933138</v>
      </c>
      <c r="D357" s="302">
        <f t="shared" si="115"/>
        <v>1.0543700398904319</v>
      </c>
      <c r="E357" s="303"/>
      <c r="F357" s="302">
        <v>0.5374218701877933</v>
      </c>
      <c r="G357" s="302">
        <v>0.21787675625312142</v>
      </c>
      <c r="H357" s="302">
        <f t="shared" si="116"/>
        <v>0.75529862644091472</v>
      </c>
      <c r="I357" s="303"/>
      <c r="J357" s="302">
        <v>0.32586734859317079</v>
      </c>
      <c r="K357" s="302">
        <v>0.16742700842519193</v>
      </c>
      <c r="L357" s="302">
        <f t="shared" si="117"/>
        <v>0.49329435701836272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27.311118166866063</v>
      </c>
      <c r="C359" s="311">
        <f t="shared" ref="C359:D359" si="118">SUM(C349:C357)</f>
        <v>8.2538818331339314</v>
      </c>
      <c r="D359" s="311">
        <f t="shared" si="118"/>
        <v>35.564999999999998</v>
      </c>
      <c r="E359" s="311"/>
      <c r="F359" s="311">
        <f t="shared" ref="F359:H359" si="119">SUM(F349:F357)</f>
        <v>27.283322770218085</v>
      </c>
      <c r="G359" s="311">
        <f t="shared" si="119"/>
        <v>7.5596772297819097</v>
      </c>
      <c r="H359" s="311">
        <f t="shared" si="119"/>
        <v>34.842999999999996</v>
      </c>
      <c r="I359" s="311"/>
      <c r="J359" s="311">
        <f t="shared" ref="J359:L359" si="120">SUM(J349:J357)</f>
        <v>32.416540650488514</v>
      </c>
      <c r="K359" s="311">
        <f t="shared" si="120"/>
        <v>8.9564593495115812</v>
      </c>
      <c r="L359" s="311">
        <f t="shared" si="120"/>
        <v>41.373000000000104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0.36857501121470748</v>
      </c>
      <c r="C366" s="302">
        <v>0.24654939749917548</v>
      </c>
      <c r="D366" s="302">
        <f>SUM(B366:C366)</f>
        <v>0.61512440871388296</v>
      </c>
      <c r="E366" s="303"/>
      <c r="F366" s="302">
        <v>0.42162398061259604</v>
      </c>
      <c r="G366" s="302">
        <v>0.2537331729390595</v>
      </c>
      <c r="H366" s="302">
        <f>SUM(F366:G366)</f>
        <v>0.6753571535516556</v>
      </c>
      <c r="I366" s="303"/>
      <c r="J366" s="302">
        <v>0.34296528588983743</v>
      </c>
      <c r="K366" s="302">
        <v>0.23621798624763682</v>
      </c>
      <c r="L366" s="302">
        <f>SUM(J366:K366)</f>
        <v>0.57918327213747423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0.34507424107746909</v>
      </c>
      <c r="C367" s="302">
        <v>0.36765463399820475</v>
      </c>
      <c r="D367" s="302">
        <f t="shared" ref="D367:D374" si="121">SUM(B367:C367)</f>
        <v>0.71272887507567384</v>
      </c>
      <c r="E367" s="303"/>
      <c r="F367" s="302">
        <v>0.43425709702851389</v>
      </c>
      <c r="G367" s="302">
        <v>0.43759713508494213</v>
      </c>
      <c r="H367" s="302">
        <f t="shared" ref="H367:H374" si="122">SUM(F367:G367)</f>
        <v>0.87185423211345603</v>
      </c>
      <c r="I367" s="303"/>
      <c r="J367" s="302">
        <v>0.39258372213629184</v>
      </c>
      <c r="K367" s="302">
        <v>0.43852791694956089</v>
      </c>
      <c r="L367" s="302">
        <f t="shared" ref="L367:L374" si="123">SUM(J367:K367)</f>
        <v>0.83111163908585273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0.46959472334004082</v>
      </c>
      <c r="C368" s="302">
        <v>0.71540082984548758</v>
      </c>
      <c r="D368" s="302">
        <f t="shared" si="121"/>
        <v>1.1849955531855283</v>
      </c>
      <c r="E368" s="303"/>
      <c r="F368" s="302">
        <v>0.55142322526476417</v>
      </c>
      <c r="G368" s="302">
        <v>0.77748820865254609</v>
      </c>
      <c r="H368" s="302">
        <f t="shared" si="122"/>
        <v>1.3289114339173103</v>
      </c>
      <c r="I368" s="303"/>
      <c r="J368" s="302">
        <v>0.46909331789825198</v>
      </c>
      <c r="K368" s="302">
        <v>0.58846652397843691</v>
      </c>
      <c r="L368" s="302">
        <f t="shared" si="123"/>
        <v>1.0575598418766889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0.98729324434543442</v>
      </c>
      <c r="C369" s="302">
        <v>0.53090651301274761</v>
      </c>
      <c r="D369" s="302">
        <f t="shared" si="121"/>
        <v>1.518199757358182</v>
      </c>
      <c r="E369" s="303"/>
      <c r="F369" s="302">
        <v>0.99810841383964899</v>
      </c>
      <c r="G369" s="302">
        <v>0.58566796123754716</v>
      </c>
      <c r="H369" s="302">
        <f t="shared" si="122"/>
        <v>1.5837763750771963</v>
      </c>
      <c r="I369" s="303"/>
      <c r="J369" s="302">
        <v>0.8732705287545468</v>
      </c>
      <c r="K369" s="302">
        <v>0.60325953308432811</v>
      </c>
      <c r="L369" s="302">
        <f t="shared" si="123"/>
        <v>1.4765300618388748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0.13067515047784012</v>
      </c>
      <c r="C370" s="302">
        <v>0.45028743146931238</v>
      </c>
      <c r="D370" s="302">
        <f t="shared" si="121"/>
        <v>0.58096258194715245</v>
      </c>
      <c r="E370" s="303"/>
      <c r="F370" s="302">
        <v>0.14545178851679083</v>
      </c>
      <c r="G370" s="302">
        <v>0.35206281084178054</v>
      </c>
      <c r="H370" s="302">
        <f t="shared" si="122"/>
        <v>0.49751459935857134</v>
      </c>
      <c r="I370" s="303"/>
      <c r="J370" s="302">
        <v>0.16679826720768101</v>
      </c>
      <c r="K370" s="302">
        <v>0.28242555276649023</v>
      </c>
      <c r="L370" s="302">
        <f t="shared" si="123"/>
        <v>0.44922381997417127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0.43210944556370418</v>
      </c>
      <c r="C371" s="302">
        <v>0.34284523389674537</v>
      </c>
      <c r="D371" s="302">
        <f t="shared" si="121"/>
        <v>0.7749546794604496</v>
      </c>
      <c r="E371" s="303"/>
      <c r="F371" s="302">
        <v>0.37325032445542483</v>
      </c>
      <c r="G371" s="302">
        <v>0.34179579505419549</v>
      </c>
      <c r="H371" s="302">
        <f t="shared" si="122"/>
        <v>0.71504611950962027</v>
      </c>
      <c r="I371" s="303"/>
      <c r="J371" s="302">
        <v>0.2398926783268166</v>
      </c>
      <c r="K371" s="302">
        <v>0.33069484847514924</v>
      </c>
      <c r="L371" s="302">
        <f t="shared" si="123"/>
        <v>0.57058752680196578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0.36564073163363725</v>
      </c>
      <c r="C372" s="302">
        <v>0.35419678570728502</v>
      </c>
      <c r="D372" s="302">
        <f t="shared" si="121"/>
        <v>0.71983751734092227</v>
      </c>
      <c r="E372" s="303"/>
      <c r="F372" s="302">
        <v>0.34600781991579754</v>
      </c>
      <c r="G372" s="302">
        <v>0.37727363195041047</v>
      </c>
      <c r="H372" s="302">
        <f t="shared" si="122"/>
        <v>0.72328145186620807</v>
      </c>
      <c r="I372" s="303"/>
      <c r="J372" s="302">
        <v>0.31156615753826356</v>
      </c>
      <c r="K372" s="302">
        <v>0.46311957319681368</v>
      </c>
      <c r="L372" s="302">
        <f t="shared" si="123"/>
        <v>0.77468573073507718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1.1000798644994468E-2</v>
      </c>
      <c r="C373" s="302">
        <v>7.1594258284172513E-2</v>
      </c>
      <c r="D373" s="302">
        <f t="shared" si="121"/>
        <v>8.2595056929166979E-2</v>
      </c>
      <c r="E373" s="303"/>
      <c r="F373" s="302">
        <v>1.0357047543192867E-2</v>
      </c>
      <c r="G373" s="302">
        <v>6.2225956449415976E-2</v>
      </c>
      <c r="H373" s="302">
        <f t="shared" si="122"/>
        <v>7.2583003992608836E-2</v>
      </c>
      <c r="I373" s="303"/>
      <c r="J373" s="302">
        <v>1.8283066098376464E-2</v>
      </c>
      <c r="K373" s="302">
        <v>4.6925804822878621E-2</v>
      </c>
      <c r="L373" s="302">
        <f t="shared" si="123"/>
        <v>6.5208870921255088E-2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0.28733003057620388</v>
      </c>
      <c r="C374" s="302">
        <v>0.55027153941283902</v>
      </c>
      <c r="D374" s="302">
        <f t="shared" si="121"/>
        <v>0.83760156998904289</v>
      </c>
      <c r="E374" s="303"/>
      <c r="F374" s="302">
        <v>0.25329239538021892</v>
      </c>
      <c r="G374" s="302">
        <v>0.47838323523314824</v>
      </c>
      <c r="H374" s="302">
        <f t="shared" si="122"/>
        <v>0.73167563061336716</v>
      </c>
      <c r="I374" s="303"/>
      <c r="J374" s="302">
        <v>0.19362805160687302</v>
      </c>
      <c r="K374" s="302">
        <v>0.3342811850217654</v>
      </c>
      <c r="L374" s="302">
        <f t="shared" si="123"/>
        <v>0.52790923662863842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3.397293376874031</v>
      </c>
      <c r="C376" s="311">
        <f t="shared" ref="C376:D376" si="124">SUM(C366:C374)</f>
        <v>3.6297066231259691</v>
      </c>
      <c r="D376" s="311">
        <f t="shared" si="124"/>
        <v>7.027000000000001</v>
      </c>
      <c r="E376" s="311"/>
      <c r="F376" s="311">
        <f t="shared" ref="F376:H376" si="125">SUM(F366:F374)</f>
        <v>3.5337720925569482</v>
      </c>
      <c r="G376" s="311">
        <f t="shared" si="125"/>
        <v>3.6662279074430453</v>
      </c>
      <c r="H376" s="311">
        <f t="shared" si="125"/>
        <v>7.199999999999994</v>
      </c>
      <c r="I376" s="311"/>
      <c r="J376" s="311">
        <f t="shared" ref="J376:L376" si="126">SUM(J366:J374)</f>
        <v>3.0080810754569387</v>
      </c>
      <c r="K376" s="311">
        <f t="shared" si="126"/>
        <v>3.3239189245430598</v>
      </c>
      <c r="L376" s="311">
        <f t="shared" si="126"/>
        <v>6.3319999999999999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0.37016493628741221</v>
      </c>
      <c r="C383" s="302">
        <v>0.26668855074171949</v>
      </c>
      <c r="D383" s="302">
        <f>SUM(B383:C383)</f>
        <v>0.63685348702913169</v>
      </c>
      <c r="E383" s="303"/>
      <c r="F383" s="302">
        <v>0.39352471297390096</v>
      </c>
      <c r="G383" s="302">
        <v>0.40835244679262328</v>
      </c>
      <c r="H383" s="302">
        <f>SUM(F383:G383)</f>
        <v>0.80187715976652418</v>
      </c>
      <c r="I383" s="303"/>
      <c r="J383" s="302">
        <v>0.36268400955468166</v>
      </c>
      <c r="K383" s="302">
        <v>0.43977137162584584</v>
      </c>
      <c r="L383" s="302">
        <f>SUM(J383:K383)</f>
        <v>0.8024553811805275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0.82286169588105307</v>
      </c>
      <c r="C384" s="302">
        <v>0.46673480595437866</v>
      </c>
      <c r="D384" s="302">
        <f t="shared" ref="D384:D391" si="127">SUM(B384:C384)</f>
        <v>1.2895965018354318</v>
      </c>
      <c r="E384" s="303"/>
      <c r="F384" s="302">
        <v>0.86395947196257405</v>
      </c>
      <c r="G384" s="302">
        <v>0.53087506707647814</v>
      </c>
      <c r="H384" s="302">
        <f t="shared" ref="H384:H391" si="128">SUM(F384:G384)</f>
        <v>1.3948345390390522</v>
      </c>
      <c r="I384" s="303"/>
      <c r="J384" s="302">
        <v>0.88248703122018179</v>
      </c>
      <c r="K384" s="302">
        <v>0.60224020194348094</v>
      </c>
      <c r="L384" s="302">
        <f t="shared" ref="L384:L391" si="129">SUM(J384:K384)</f>
        <v>1.4847272331636627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0.54282215381566534</v>
      </c>
      <c r="C385" s="302">
        <v>0.27548782988908599</v>
      </c>
      <c r="D385" s="302">
        <f t="shared" si="127"/>
        <v>0.81830998370475139</v>
      </c>
      <c r="E385" s="303"/>
      <c r="F385" s="302">
        <v>0.51788135416309578</v>
      </c>
      <c r="G385" s="302">
        <v>0.32454869862197394</v>
      </c>
      <c r="H385" s="302">
        <f t="shared" si="128"/>
        <v>0.84243005278506966</v>
      </c>
      <c r="I385" s="303"/>
      <c r="J385" s="302">
        <v>0.56950980276632357</v>
      </c>
      <c r="K385" s="302">
        <v>0.34849942753384144</v>
      </c>
      <c r="L385" s="302">
        <f t="shared" si="129"/>
        <v>0.91800923030016501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1.0653375878825069</v>
      </c>
      <c r="C386" s="302">
        <v>0.28048991381875121</v>
      </c>
      <c r="D386" s="302">
        <f t="shared" si="127"/>
        <v>1.3458275017012582</v>
      </c>
      <c r="E386" s="303"/>
      <c r="F386" s="302">
        <v>0.88287910773467915</v>
      </c>
      <c r="G386" s="302">
        <v>0.22003486212754653</v>
      </c>
      <c r="H386" s="302">
        <f t="shared" si="128"/>
        <v>1.1029139698622257</v>
      </c>
      <c r="I386" s="303"/>
      <c r="J386" s="302">
        <v>0.82582509098739776</v>
      </c>
      <c r="K386" s="302">
        <v>0.28826332829860662</v>
      </c>
      <c r="L386" s="302">
        <f t="shared" si="129"/>
        <v>1.1140884192860043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9.8805223725506666E-2</v>
      </c>
      <c r="C387" s="302">
        <v>0.22106937452161127</v>
      </c>
      <c r="D387" s="302">
        <f t="shared" si="127"/>
        <v>0.31987459824711795</v>
      </c>
      <c r="E387" s="303"/>
      <c r="F387" s="302">
        <v>9.9804752723819751E-2</v>
      </c>
      <c r="G387" s="302">
        <v>0.23100333475852439</v>
      </c>
      <c r="H387" s="302">
        <f t="shared" si="128"/>
        <v>0.33080808748234414</v>
      </c>
      <c r="I387" s="303"/>
      <c r="J387" s="302">
        <v>0.13316067159443715</v>
      </c>
      <c r="K387" s="302">
        <v>0.26328812623845416</v>
      </c>
      <c r="L387" s="302">
        <f t="shared" si="129"/>
        <v>0.39644879783289133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1.9265964821518622</v>
      </c>
      <c r="C388" s="302">
        <v>0.58362282848795044</v>
      </c>
      <c r="D388" s="302">
        <f t="shared" si="127"/>
        <v>2.5102193106398127</v>
      </c>
      <c r="E388" s="303"/>
      <c r="F388" s="302">
        <v>1.5510874133158079</v>
      </c>
      <c r="G388" s="302">
        <v>0.47996316778081699</v>
      </c>
      <c r="H388" s="302">
        <f t="shared" si="128"/>
        <v>2.0310505810966251</v>
      </c>
      <c r="I388" s="303"/>
      <c r="J388" s="302">
        <v>1.2514271883770456</v>
      </c>
      <c r="K388" s="302">
        <v>0.43206972574835301</v>
      </c>
      <c r="L388" s="302">
        <f t="shared" si="129"/>
        <v>1.6834969141253986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0.28566759233446215</v>
      </c>
      <c r="C389" s="302">
        <v>0.21678950347659215</v>
      </c>
      <c r="D389" s="302">
        <f t="shared" si="127"/>
        <v>0.50245709581105436</v>
      </c>
      <c r="E389" s="303"/>
      <c r="F389" s="302">
        <v>0.27409194105964979</v>
      </c>
      <c r="G389" s="302">
        <v>0.22589377790159409</v>
      </c>
      <c r="H389" s="302">
        <f t="shared" si="128"/>
        <v>0.49998571896124389</v>
      </c>
      <c r="I389" s="303"/>
      <c r="J389" s="302">
        <v>0.23551799448095784</v>
      </c>
      <c r="K389" s="302">
        <v>0.21886173422422955</v>
      </c>
      <c r="L389" s="302">
        <f t="shared" si="129"/>
        <v>0.45437972870518739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6.9461931297683327E-2</v>
      </c>
      <c r="C390" s="302">
        <v>0.15945428732593989</v>
      </c>
      <c r="D390" s="302">
        <f t="shared" si="127"/>
        <v>0.22891621862362321</v>
      </c>
      <c r="E390" s="303"/>
      <c r="F390" s="302">
        <v>6.1265328610006643E-2</v>
      </c>
      <c r="G390" s="302">
        <v>0.11230090805990413</v>
      </c>
      <c r="H390" s="302">
        <f t="shared" si="128"/>
        <v>0.17356623666991078</v>
      </c>
      <c r="I390" s="303"/>
      <c r="J390" s="302">
        <v>9.895539462077288E-2</v>
      </c>
      <c r="K390" s="302">
        <v>8.1632244852020003E-2</v>
      </c>
      <c r="L390" s="302">
        <f t="shared" si="129"/>
        <v>0.18058763947279288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0.3421794695945406</v>
      </c>
      <c r="C391" s="302">
        <v>0.37376583281327985</v>
      </c>
      <c r="D391" s="302">
        <f t="shared" si="127"/>
        <v>0.71594530240782039</v>
      </c>
      <c r="E391" s="303"/>
      <c r="F391" s="302">
        <v>0.24303744507988384</v>
      </c>
      <c r="G391" s="302">
        <v>0.25449620925711902</v>
      </c>
      <c r="H391" s="302">
        <f t="shared" si="128"/>
        <v>0.49753365433700286</v>
      </c>
      <c r="I391" s="303"/>
      <c r="J391" s="302">
        <v>0.19235088663525127</v>
      </c>
      <c r="K391" s="302">
        <v>0.24445576929811666</v>
      </c>
      <c r="L391" s="302">
        <f t="shared" si="129"/>
        <v>0.43680665593336793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5.5238970729706924</v>
      </c>
      <c r="C393" s="311">
        <f t="shared" ref="C393:D393" si="130">SUM(C383:C391)</f>
        <v>2.8441029270293088</v>
      </c>
      <c r="D393" s="311">
        <f t="shared" si="130"/>
        <v>8.3680000000000021</v>
      </c>
      <c r="E393" s="311"/>
      <c r="F393" s="311">
        <f t="shared" ref="F393:H393" si="131">SUM(F383:F391)</f>
        <v>4.8875315276234188</v>
      </c>
      <c r="G393" s="311">
        <f t="shared" si="131"/>
        <v>2.7874684723765801</v>
      </c>
      <c r="H393" s="311">
        <f t="shared" si="131"/>
        <v>7.6749999999999989</v>
      </c>
      <c r="I393" s="311"/>
      <c r="J393" s="311">
        <f t="shared" ref="J393:L393" si="132">SUM(J383:J391)</f>
        <v>4.5519180702370496</v>
      </c>
      <c r="K393" s="311">
        <f t="shared" si="132"/>
        <v>2.9190819297629478</v>
      </c>
      <c r="L393" s="311">
        <f t="shared" si="132"/>
        <v>7.4709999999999974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Cumbria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16.324875891857779</v>
      </c>
      <c r="C9" s="249">
        <f t="shared" ref="C9:D9" si="0">SUM(C26,C43,C60,C77,C94,C111,C128,C145,C162,C179,C196,C213,C230,C247,C264,C281,C298,C315,C332,C349,C366,C383)</f>
        <v>2.160432618310502</v>
      </c>
      <c r="D9" s="249">
        <f t="shared" si="0"/>
        <v>4.1589063280354255</v>
      </c>
      <c r="E9" s="249">
        <f>SUM(B9:D9)</f>
        <v>22.644214838203705</v>
      </c>
      <c r="F9" s="238"/>
      <c r="G9" s="249">
        <f>SUM(G26,G43,G60,G77,G94,G111,G128,G145,G162,G179,G196,G213,G230,G247,G264,G281,G298,G315,G332,G349,G366,G383)</f>
        <v>18.158451391563101</v>
      </c>
      <c r="H9" s="249">
        <f t="shared" ref="H9:I9" si="1">SUM(H26,H43,H60,H77,H94,H111,H128,H145,H162,H179,H196,H213,H230,H247,H264,H281,H298,H315,H332,H349,H366,H383)</f>
        <v>3.3246422393150024</v>
      </c>
      <c r="I9" s="249">
        <f t="shared" si="1"/>
        <v>4.5749831451420979</v>
      </c>
      <c r="J9" s="249">
        <f>SUM(G9:I9)</f>
        <v>26.058076776020201</v>
      </c>
      <c r="K9" s="238"/>
      <c r="L9" s="249">
        <f>SUM(L26,L43,L60,L77,L94,L111,L128,L145,L162,L179,L196,L213,L230,L247,L264,L281,L298,L315,L332,L349,L366,L383)</f>
        <v>17.804913454725913</v>
      </c>
      <c r="M9" s="249">
        <f t="shared" ref="M9:N9" si="2">SUM(M26,M43,M60,M77,M94,M111,M128,M145,M162,M179,M196,M213,M230,M247,M264,M281,M298,M315,M332,M349,M366,M383)</f>
        <v>3.8833790779181787</v>
      </c>
      <c r="N9" s="249">
        <f t="shared" si="2"/>
        <v>5.1041221367155538</v>
      </c>
      <c r="O9" s="249">
        <f>SUM(L9:N9)</f>
        <v>26.792414669359644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34.196464189260368</v>
      </c>
      <c r="C10" s="249">
        <f t="shared" si="3"/>
        <v>7.9120744687645939</v>
      </c>
      <c r="D10" s="249">
        <f t="shared" si="3"/>
        <v>4.7654379551911683</v>
      </c>
      <c r="E10" s="249">
        <f t="shared" ref="E10:E17" si="4">SUM(B10:D10)</f>
        <v>46.873976613216129</v>
      </c>
      <c r="F10" s="238"/>
      <c r="G10" s="249">
        <f t="shared" ref="G10:I10" si="5">SUM(G27,G44,G61,G78,G95,G112,G129,G146,G163,G180,G197,G214,G231,G248,G265,G282,G299,G316,G333,G350,G367,G384)</f>
        <v>38.622050480154932</v>
      </c>
      <c r="H10" s="249">
        <f t="shared" si="5"/>
        <v>9.3154354786429838</v>
      </c>
      <c r="I10" s="249">
        <f t="shared" si="5"/>
        <v>4.7620926439589812</v>
      </c>
      <c r="J10" s="249">
        <f t="shared" ref="J10:J17" si="6">SUM(G10:I10)</f>
        <v>52.699578602756894</v>
      </c>
      <c r="K10" s="238"/>
      <c r="L10" s="249">
        <f t="shared" ref="L10:N10" si="7">SUM(L27,L44,L61,L78,L95,L112,L129,L146,L163,L180,L197,L214,L231,L248,L265,L282,L299,L316,L333,L350,L367,L384)</f>
        <v>46.417012281139179</v>
      </c>
      <c r="M10" s="249">
        <f t="shared" si="7"/>
        <v>11.443863295886306</v>
      </c>
      <c r="N10" s="249">
        <f t="shared" si="7"/>
        <v>4.8481158602520376</v>
      </c>
      <c r="O10" s="249">
        <f t="shared" ref="O10:O17" si="8">SUM(L10:N10)</f>
        <v>62.708991437277518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18.72739750961717</v>
      </c>
      <c r="C11" s="249">
        <f t="shared" si="3"/>
        <v>4.9863651757931944</v>
      </c>
      <c r="D11" s="249">
        <f t="shared" si="3"/>
        <v>3.2065567342928798</v>
      </c>
      <c r="E11" s="249">
        <f t="shared" si="4"/>
        <v>26.920319419703247</v>
      </c>
      <c r="F11" s="238"/>
      <c r="G11" s="249">
        <f t="shared" ref="G11:I11" si="9">SUM(G28,G45,G62,G79,G96,G113,G130,G147,G164,G181,G198,G215,G232,G249,G266,G283,G300,G317,G334,G351,G368,G385)</f>
        <v>21.202798681528183</v>
      </c>
      <c r="H11" s="249">
        <f t="shared" si="9"/>
        <v>5.9416136555834127</v>
      </c>
      <c r="I11" s="249">
        <f t="shared" si="9"/>
        <v>3.1310744338095824</v>
      </c>
      <c r="J11" s="249">
        <f t="shared" si="6"/>
        <v>30.27548677092118</v>
      </c>
      <c r="K11" s="238"/>
      <c r="L11" s="249">
        <f t="shared" ref="L11:N11" si="10">SUM(L28,L45,L62,L79,L96,L113,L130,L147,L164,L181,L198,L215,L232,L249,L266,L283,L300,L317,L334,L351,L368,L385)</f>
        <v>23.907573446533732</v>
      </c>
      <c r="M11" s="249">
        <f t="shared" si="10"/>
        <v>7.7603139932013709</v>
      </c>
      <c r="N11" s="249">
        <f t="shared" si="10"/>
        <v>3.3855432701320654</v>
      </c>
      <c r="O11" s="249">
        <f t="shared" si="8"/>
        <v>35.053430709867172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17.747027297876869</v>
      </c>
      <c r="C12" s="249">
        <f t="shared" si="3"/>
        <v>11.65924817475207</v>
      </c>
      <c r="D12" s="249">
        <f t="shared" si="3"/>
        <v>0.98312712683910175</v>
      </c>
      <c r="E12" s="249">
        <f t="shared" si="4"/>
        <v>30.389402599468042</v>
      </c>
      <c r="F12" s="238"/>
      <c r="G12" s="249">
        <f t="shared" ref="G12:I12" si="11">SUM(G29,G46,G63,G80,G97,G114,G131,G148,G165,G182,G199,G216,G233,G250,G267,G284,G301,G318,G335,G352,G369,G386)</f>
        <v>17.581938854105161</v>
      </c>
      <c r="H12" s="249">
        <f t="shared" si="11"/>
        <v>12.087842083769935</v>
      </c>
      <c r="I12" s="249">
        <f t="shared" si="11"/>
        <v>0.93172311910158956</v>
      </c>
      <c r="J12" s="249">
        <f t="shared" si="6"/>
        <v>30.601504056976687</v>
      </c>
      <c r="K12" s="238"/>
      <c r="L12" s="249">
        <f t="shared" ref="L12:N12" si="12">SUM(L29,L46,L63,L80,L97,L114,L131,L148,L165,L182,L199,L216,L233,L250,L267,L284,L301,L318,L335,L352,L369,L386)</f>
        <v>18.177723451197213</v>
      </c>
      <c r="M12" s="249">
        <f t="shared" si="12"/>
        <v>11.006265047049482</v>
      </c>
      <c r="N12" s="249">
        <f t="shared" si="12"/>
        <v>0.82132960028996194</v>
      </c>
      <c r="O12" s="249">
        <f t="shared" si="8"/>
        <v>30.005318098536655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20.281497002344747</v>
      </c>
      <c r="C13" s="249">
        <f t="shared" si="3"/>
        <v>3.2397656753570483</v>
      </c>
      <c r="D13" s="249">
        <f t="shared" si="3"/>
        <v>9.2380785465972508</v>
      </c>
      <c r="E13" s="249">
        <f t="shared" si="4"/>
        <v>32.75934122429905</v>
      </c>
      <c r="F13" s="238"/>
      <c r="G13" s="249">
        <f t="shared" ref="G13:I13" si="13">SUM(G30,G47,G64,G81,G98,G115,G132,G149,G166,G183,G200,G217,G234,G251,G268,G285,G302,G319,G336,G353,G370,G387)</f>
        <v>17.237686337712166</v>
      </c>
      <c r="H13" s="249">
        <f t="shared" si="13"/>
        <v>2.8790614572286284</v>
      </c>
      <c r="I13" s="249">
        <f t="shared" si="13"/>
        <v>8.7520690602908235</v>
      </c>
      <c r="J13" s="249">
        <f t="shared" si="6"/>
        <v>28.868816855231614</v>
      </c>
      <c r="K13" s="238"/>
      <c r="L13" s="249">
        <f t="shared" ref="L13:N13" si="14">SUM(L30,L47,L64,L81,L98,L115,L132,L149,L166,L183,L200,L217,L234,L251,L268,L285,L302,L319,L336,L353,L370,L387)</f>
        <v>13.870406351623762</v>
      </c>
      <c r="M13" s="249">
        <f t="shared" si="14"/>
        <v>3.5432677619901125</v>
      </c>
      <c r="N13" s="249">
        <f t="shared" si="14"/>
        <v>8.8650206182961639</v>
      </c>
      <c r="O13" s="249">
        <f t="shared" si="8"/>
        <v>26.27869473191004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13.114680878210594</v>
      </c>
      <c r="C14" s="249">
        <f t="shared" si="3"/>
        <v>11.720901793058957</v>
      </c>
      <c r="D14" s="249">
        <f t="shared" si="3"/>
        <v>2.4246899027550226</v>
      </c>
      <c r="E14" s="249">
        <f t="shared" si="4"/>
        <v>27.260272574024572</v>
      </c>
      <c r="F14" s="238"/>
      <c r="G14" s="249">
        <f t="shared" ref="G14:I14" si="15">SUM(G31,G48,G65,G82,G99,G116,G133,G150,G167,G184,G201,G218,G235,G252,G269,G286,G303,G320,G337,G354,G371,G388)</f>
        <v>11.562591875446916</v>
      </c>
      <c r="H14" s="249">
        <f t="shared" si="15"/>
        <v>10.680932798155789</v>
      </c>
      <c r="I14" s="249">
        <f t="shared" si="15"/>
        <v>2.5793328189931071</v>
      </c>
      <c r="J14" s="249">
        <f t="shared" si="6"/>
        <v>24.822857492595816</v>
      </c>
      <c r="K14" s="238"/>
      <c r="L14" s="249">
        <f t="shared" ref="L14:N14" si="16">SUM(L31,L48,L65,L82,L99,L116,L133,L150,L167,L184,L201,L218,L235,L252,L269,L286,L303,L320,L337,L354,L371,L388)</f>
        <v>13.666239085494865</v>
      </c>
      <c r="M14" s="249">
        <f t="shared" si="16"/>
        <v>11.175402266835958</v>
      </c>
      <c r="N14" s="249">
        <f t="shared" si="16"/>
        <v>2.9231864019326923</v>
      </c>
      <c r="O14" s="249">
        <f t="shared" si="8"/>
        <v>27.764827754263518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9.8934547139998585</v>
      </c>
      <c r="C15" s="249">
        <f t="shared" si="3"/>
        <v>14.081085421887993</v>
      </c>
      <c r="D15" s="249">
        <f t="shared" si="3"/>
        <v>1.6147995412785663</v>
      </c>
      <c r="E15" s="249">
        <f t="shared" si="4"/>
        <v>25.589339677166414</v>
      </c>
      <c r="F15" s="238"/>
      <c r="G15" s="249">
        <f t="shared" ref="G15:I15" si="17">SUM(G32,G49,G66,G83,G100,G117,G134,G151,G168,G185,G202,G219,G236,G253,G270,G287,G304,G321,G338,G355,G372,G389)</f>
        <v>9.2030495200958775</v>
      </c>
      <c r="H15" s="249">
        <f t="shared" si="17"/>
        <v>15.280554513728145</v>
      </c>
      <c r="I15" s="249">
        <f t="shared" si="17"/>
        <v>1.2925624633618873</v>
      </c>
      <c r="J15" s="249">
        <f t="shared" si="6"/>
        <v>25.776166497185908</v>
      </c>
      <c r="K15" s="238"/>
      <c r="L15" s="249">
        <f t="shared" ref="L15:N15" si="18">SUM(L32,L49,L66,L83,L100,L117,L134,L151,L168,L185,L202,L219,L236,L253,L270,L287,L304,L321,L338,L355,L372,L389)</f>
        <v>9.1625845887681816</v>
      </c>
      <c r="M15" s="249">
        <f t="shared" si="18"/>
        <v>16.565705494419721</v>
      </c>
      <c r="N15" s="249">
        <f t="shared" si="18"/>
        <v>1.0039201253571743</v>
      </c>
      <c r="O15" s="249">
        <f t="shared" si="8"/>
        <v>26.732210208545077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16.211089420635041</v>
      </c>
      <c r="C16" s="249">
        <f t="shared" si="3"/>
        <v>2.525393819792805</v>
      </c>
      <c r="D16" s="249">
        <f t="shared" si="3"/>
        <v>2.706570921352847</v>
      </c>
      <c r="E16" s="249">
        <f t="shared" si="4"/>
        <v>21.44305416178069</v>
      </c>
      <c r="F16" s="238"/>
      <c r="G16" s="249">
        <f t="shared" ref="G16:I16" si="19">SUM(G33,G50,G67,G84,G101,G118,G135,G152,G169,G186,G203,G220,G237,G254,G271,G288,G305,G322,G339,G356,G373,G390)</f>
        <v>13.854674082732858</v>
      </c>
      <c r="H16" s="249">
        <f t="shared" si="19"/>
        <v>2.8004205285335679</v>
      </c>
      <c r="I16" s="249">
        <f t="shared" si="19"/>
        <v>2.8257733018798477</v>
      </c>
      <c r="J16" s="249">
        <f t="shared" si="6"/>
        <v>19.480867913146277</v>
      </c>
      <c r="K16" s="238"/>
      <c r="L16" s="249">
        <f t="shared" ref="L16:N16" si="20">SUM(L33,L50,L67,L84,L101,L118,L135,L152,L169,L186,L203,L220,L237,L254,L271,L288,L305,L322,L339,L356,L373,L390)</f>
        <v>11.426777588808767</v>
      </c>
      <c r="M16" s="249">
        <f t="shared" si="20"/>
        <v>3.5800619729045522</v>
      </c>
      <c r="N16" s="249">
        <f t="shared" si="20"/>
        <v>3.3624632957904899</v>
      </c>
      <c r="O16" s="249">
        <f t="shared" si="8"/>
        <v>18.369302857503808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15.292544611609948</v>
      </c>
      <c r="C17" s="249">
        <f t="shared" si="3"/>
        <v>17.353605362514244</v>
      </c>
      <c r="D17" s="249">
        <f t="shared" si="3"/>
        <v>2.1609289180140445</v>
      </c>
      <c r="E17" s="249">
        <f t="shared" si="4"/>
        <v>34.807078892138236</v>
      </c>
      <c r="F17" s="238"/>
      <c r="G17" s="249">
        <f t="shared" ref="G17:I17" si="21">SUM(G34,G51,G68,G85,G102,G119,G136,G153,G170,G187,G204,G221,G238,G255,G272,G289,G306,G323,G340,G357,G374,G391)</f>
        <v>12.784903272128339</v>
      </c>
      <c r="H17" s="249">
        <f t="shared" si="21"/>
        <v>16.201560509578567</v>
      </c>
      <c r="I17" s="249">
        <f t="shared" si="21"/>
        <v>1.9181812534585192</v>
      </c>
      <c r="J17" s="249">
        <f t="shared" si="6"/>
        <v>30.904645035165426</v>
      </c>
      <c r="K17" s="238"/>
      <c r="L17" s="249">
        <f t="shared" ref="L17:N17" si="22">SUM(L34,L51,L68,L85,L102,L119,L136,L153,L170,L187,L204,L221,L238,L255,L272,L289,L306,L323,L340,L357,L374,L391)</f>
        <v>14.302720008118282</v>
      </c>
      <c r="M17" s="249">
        <f t="shared" si="22"/>
        <v>14.856996077541254</v>
      </c>
      <c r="N17" s="249">
        <f t="shared" si="22"/>
        <v>2.5640934470772208</v>
      </c>
      <c r="O17" s="249">
        <f t="shared" si="8"/>
        <v>31.723809532736755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161.78903151541238</v>
      </c>
      <c r="C19" s="247">
        <f t="shared" ref="C19:O19" si="23">SUM(C9:C17)</f>
        <v>75.638872510231408</v>
      </c>
      <c r="D19" s="247">
        <f t="shared" si="23"/>
        <v>31.259095974356306</v>
      </c>
      <c r="E19" s="247">
        <f t="shared" si="23"/>
        <v>268.68700000000013</v>
      </c>
      <c r="F19" s="247"/>
      <c r="G19" s="247">
        <f t="shared" si="23"/>
        <v>160.20814449546751</v>
      </c>
      <c r="H19" s="247">
        <f t="shared" si="23"/>
        <v>78.512063264536025</v>
      </c>
      <c r="I19" s="247">
        <f t="shared" si="23"/>
        <v>30.767792239996435</v>
      </c>
      <c r="J19" s="247">
        <f t="shared" si="23"/>
        <v>269.488</v>
      </c>
      <c r="K19" s="247"/>
      <c r="L19" s="247">
        <f t="shared" si="23"/>
        <v>168.73595025640986</v>
      </c>
      <c r="M19" s="247">
        <f t="shared" si="23"/>
        <v>83.815254987746954</v>
      </c>
      <c r="N19" s="247">
        <f t="shared" si="23"/>
        <v>32.877794755843361</v>
      </c>
      <c r="O19" s="247">
        <f t="shared" si="23"/>
        <v>285.42900000000014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0.1624829813703019</v>
      </c>
      <c r="C26" s="302">
        <v>8.43683531656827E-3</v>
      </c>
      <c r="D26" s="302">
        <v>5.2045399581805478E-2</v>
      </c>
      <c r="E26" s="302">
        <f>SUM(B26:D26)</f>
        <v>0.22296521626867566</v>
      </c>
      <c r="F26" s="303"/>
      <c r="G26" s="302">
        <v>0.25269554828361429</v>
      </c>
      <c r="H26" s="302">
        <v>8.5115740741781281E-3</v>
      </c>
      <c r="I26" s="302">
        <v>4.6973001328863652E-2</v>
      </c>
      <c r="J26" s="302">
        <f>SUM(G26:I26)</f>
        <v>0.30818012368665609</v>
      </c>
      <c r="K26" s="303"/>
      <c r="L26" s="302">
        <v>0.34891217059246959</v>
      </c>
      <c r="M26" s="302">
        <v>5.465212978195513E-3</v>
      </c>
      <c r="N26" s="302">
        <v>4.8484314318500893E-2</v>
      </c>
      <c r="O26" s="302">
        <f>SUM(L26:N26)</f>
        <v>0.40286169788916604</v>
      </c>
    </row>
    <row r="27" spans="1:15" s="236" customFormat="1" x14ac:dyDescent="0.2">
      <c r="A27" s="237" t="str">
        <f>name!E$5</f>
        <v>Professional occupations</v>
      </c>
      <c r="B27" s="302">
        <v>9.1756881297737805E-2</v>
      </c>
      <c r="C27" s="302">
        <v>7.6268439278198751E-3</v>
      </c>
      <c r="D27" s="302">
        <v>2.9603929456871778E-2</v>
      </c>
      <c r="E27" s="302">
        <f t="shared" ref="E27:E34" si="24">SUM(B27:D27)</f>
        <v>0.12898765468242945</v>
      </c>
      <c r="F27" s="303"/>
      <c r="G27" s="302">
        <v>0.17374217839394959</v>
      </c>
      <c r="H27" s="302">
        <v>7.0461320958598609E-3</v>
      </c>
      <c r="I27" s="302">
        <v>4.1549003724665273E-2</v>
      </c>
      <c r="J27" s="302">
        <f t="shared" ref="J27:J34" si="25">SUM(G27:I27)</f>
        <v>0.22233731421447472</v>
      </c>
      <c r="K27" s="303"/>
      <c r="L27" s="302">
        <v>0.28282825019108293</v>
      </c>
      <c r="M27" s="302">
        <v>5.6955935851757443E-3</v>
      </c>
      <c r="N27" s="302">
        <v>4.8896878530636304E-2</v>
      </c>
      <c r="O27" s="302">
        <f t="shared" ref="O27:O34" si="26">SUM(L27:N27)</f>
        <v>0.33742072230689496</v>
      </c>
    </row>
    <row r="28" spans="1:15" s="236" customFormat="1" x14ac:dyDescent="0.2">
      <c r="A28" s="237" t="str">
        <f>name!E$6</f>
        <v>Associate professional occupations</v>
      </c>
      <c r="B28" s="302">
        <v>5.8895221625515831E-2</v>
      </c>
      <c r="C28" s="302">
        <v>8.0540792544095997E-3</v>
      </c>
      <c r="D28" s="302">
        <v>1.6916076583430462E-2</v>
      </c>
      <c r="E28" s="302">
        <f t="shared" si="24"/>
        <v>8.3865377463355886E-2</v>
      </c>
      <c r="F28" s="303"/>
      <c r="G28" s="302">
        <v>9.5583835372109724E-2</v>
      </c>
      <c r="H28" s="302">
        <v>6.3348393967973728E-3</v>
      </c>
      <c r="I28" s="302">
        <v>1.9933891740435458E-2</v>
      </c>
      <c r="J28" s="302">
        <f t="shared" si="25"/>
        <v>0.12185256650934255</v>
      </c>
      <c r="K28" s="303"/>
      <c r="L28" s="302">
        <v>0.1119614246711185</v>
      </c>
      <c r="M28" s="302">
        <v>4.8043495045783932E-3</v>
      </c>
      <c r="N28" s="302">
        <v>2.6626947586249186E-2</v>
      </c>
      <c r="O28" s="302">
        <f t="shared" si="26"/>
        <v>0.14339272176194606</v>
      </c>
    </row>
    <row r="29" spans="1:15" s="236" customFormat="1" x14ac:dyDescent="0.2">
      <c r="A29" s="237" t="str">
        <f>name!E$7</f>
        <v>Administrative and secretarial occupations</v>
      </c>
      <c r="B29" s="302">
        <v>0.10315680249919228</v>
      </c>
      <c r="C29" s="302">
        <v>6.5739825886342307E-2</v>
      </c>
      <c r="D29" s="302">
        <v>1.7838607058551784E-2</v>
      </c>
      <c r="E29" s="302">
        <f t="shared" si="24"/>
        <v>0.18673523544408638</v>
      </c>
      <c r="F29" s="303"/>
      <c r="G29" s="302">
        <v>0.12205441559894305</v>
      </c>
      <c r="H29" s="302">
        <v>4.4473932448365672E-2</v>
      </c>
      <c r="I29" s="302">
        <v>1.257059967899771E-2</v>
      </c>
      <c r="J29" s="302">
        <f t="shared" si="25"/>
        <v>0.17909894772630641</v>
      </c>
      <c r="K29" s="303"/>
      <c r="L29" s="302">
        <v>0.11545732899554062</v>
      </c>
      <c r="M29" s="302">
        <v>2.4053093603601011E-2</v>
      </c>
      <c r="N29" s="302">
        <v>1.0800784213053487E-2</v>
      </c>
      <c r="O29" s="302">
        <f t="shared" si="26"/>
        <v>0.15031120681219512</v>
      </c>
    </row>
    <row r="30" spans="1:15" s="236" customFormat="1" x14ac:dyDescent="0.2">
      <c r="A30" s="237" t="str">
        <f>name!E$8</f>
        <v>Skilled trades occupations</v>
      </c>
      <c r="B30" s="302">
        <v>0.72526467901279945</v>
      </c>
      <c r="C30" s="302">
        <v>4.2044487694165876E-2</v>
      </c>
      <c r="D30" s="302">
        <v>1.8128082346739505</v>
      </c>
      <c r="E30" s="302">
        <f t="shared" si="24"/>
        <v>2.5801174013809156</v>
      </c>
      <c r="F30" s="303"/>
      <c r="G30" s="302">
        <v>0.95166966484943027</v>
      </c>
      <c r="H30" s="302">
        <v>2.2106129837476667E-2</v>
      </c>
      <c r="I30" s="302">
        <v>1.5783167869897681</v>
      </c>
      <c r="J30" s="302">
        <f>SUM(G30:I30)</f>
        <v>2.5520925816766749</v>
      </c>
      <c r="K30" s="303"/>
      <c r="L30" s="302">
        <v>1.0718551243985359</v>
      </c>
      <c r="M30" s="302">
        <v>2.0317420846698433E-2</v>
      </c>
      <c r="N30" s="302">
        <v>1.3937135074310214</v>
      </c>
      <c r="O30" s="302">
        <f t="shared" si="26"/>
        <v>2.4858860526762561</v>
      </c>
    </row>
    <row r="31" spans="1:15" s="236" customFormat="1" x14ac:dyDescent="0.2">
      <c r="A31" s="237" t="str">
        <f>name!E$9</f>
        <v>Caring, leisure and other service occupations</v>
      </c>
      <c r="B31" s="302">
        <v>5.083299095963436E-2</v>
      </c>
      <c r="C31" s="302">
        <v>1.4479383154796795E-2</v>
      </c>
      <c r="D31" s="302">
        <v>5.1760186950358091E-2</v>
      </c>
      <c r="E31" s="302">
        <f t="shared" si="24"/>
        <v>0.11707256106478925</v>
      </c>
      <c r="F31" s="303"/>
      <c r="G31" s="302">
        <v>5.3963895517965627E-2</v>
      </c>
      <c r="H31" s="302">
        <v>9.8498714863252818E-3</v>
      </c>
      <c r="I31" s="302">
        <v>4.1064425401798804E-2</v>
      </c>
      <c r="J31" s="302">
        <f t="shared" si="25"/>
        <v>0.10487819240608971</v>
      </c>
      <c r="K31" s="303"/>
      <c r="L31" s="302">
        <v>5.1843847713744527E-2</v>
      </c>
      <c r="M31" s="302">
        <v>4.7258997639518753E-3</v>
      </c>
      <c r="N31" s="302">
        <v>6.4861748925798574E-2</v>
      </c>
      <c r="O31" s="302">
        <f t="shared" si="26"/>
        <v>0.12143149640349497</v>
      </c>
    </row>
    <row r="32" spans="1:15" s="236" customFormat="1" x14ac:dyDescent="0.2">
      <c r="A32" s="237" t="str">
        <f>name!E$10</f>
        <v>Sales and customer service occupations</v>
      </c>
      <c r="B32" s="302">
        <v>3.2154998427879687E-2</v>
      </c>
      <c r="C32" s="302">
        <v>7.0352279910566038E-3</v>
      </c>
      <c r="D32" s="302">
        <v>1.8770475938115819E-2</v>
      </c>
      <c r="E32" s="302">
        <f t="shared" si="24"/>
        <v>5.7960702357052113E-2</v>
      </c>
      <c r="F32" s="303"/>
      <c r="G32" s="302">
        <v>4.1163859214361685E-2</v>
      </c>
      <c r="H32" s="302">
        <v>4.8968240639232531E-3</v>
      </c>
      <c r="I32" s="302">
        <v>1.2051662446775026E-2</v>
      </c>
      <c r="J32" s="302">
        <f t="shared" si="25"/>
        <v>5.8112345725059966E-2</v>
      </c>
      <c r="K32" s="303"/>
      <c r="L32" s="302">
        <v>5.2768478714610392E-2</v>
      </c>
      <c r="M32" s="302">
        <v>3.0195199078102207E-3</v>
      </c>
      <c r="N32" s="302">
        <v>8.1689264114022837E-3</v>
      </c>
      <c r="O32" s="302">
        <f t="shared" si="26"/>
        <v>6.3956925033822901E-2</v>
      </c>
    </row>
    <row r="33" spans="1:15" s="236" customFormat="1" x14ac:dyDescent="0.2">
      <c r="A33" s="237" t="str">
        <f>name!E$11</f>
        <v>Process, plant and machine operatives</v>
      </c>
      <c r="B33" s="302">
        <v>5.5462903032197051E-2</v>
      </c>
      <c r="C33" s="302">
        <v>3.965751864310898E-3</v>
      </c>
      <c r="D33" s="302">
        <v>3.8962020242766071E-2</v>
      </c>
      <c r="E33" s="302">
        <f t="shared" si="24"/>
        <v>9.839067513927402E-2</v>
      </c>
      <c r="F33" s="303"/>
      <c r="G33" s="302">
        <v>5.4723150313033972E-2</v>
      </c>
      <c r="H33" s="302">
        <v>3.201371596230304E-3</v>
      </c>
      <c r="I33" s="302">
        <v>4.4905513954156442E-2</v>
      </c>
      <c r="J33" s="302">
        <f t="shared" si="25"/>
        <v>0.10283003586342071</v>
      </c>
      <c r="K33" s="303"/>
      <c r="L33" s="302">
        <v>2.2219411647743485E-2</v>
      </c>
      <c r="M33" s="302">
        <v>4.6526257714032335E-3</v>
      </c>
      <c r="N33" s="302">
        <v>6.5693900170624209E-2</v>
      </c>
      <c r="O33" s="302">
        <f t="shared" si="26"/>
        <v>9.2565937589770927E-2</v>
      </c>
    </row>
    <row r="34" spans="1:15" s="236" customFormat="1" x14ac:dyDescent="0.2">
      <c r="A34" s="237" t="str">
        <f>name!E$12</f>
        <v>Elementary occupations</v>
      </c>
      <c r="B34" s="302">
        <v>0.1269225255838119</v>
      </c>
      <c r="C34" s="302">
        <v>2.9461903229801075E-2</v>
      </c>
      <c r="D34" s="302">
        <v>0.36252074738581641</v>
      </c>
      <c r="E34" s="302">
        <f t="shared" si="24"/>
        <v>0.51890517619942944</v>
      </c>
      <c r="F34" s="303"/>
      <c r="G34" s="302">
        <v>0.1160288783341509</v>
      </c>
      <c r="H34" s="302">
        <v>2.0133027710682951E-2</v>
      </c>
      <c r="I34" s="302">
        <v>0.28945598614714041</v>
      </c>
      <c r="J34" s="302">
        <f t="shared" si="25"/>
        <v>0.42561789219197427</v>
      </c>
      <c r="K34" s="303"/>
      <c r="L34" s="302">
        <v>7.0732922907650958E-2</v>
      </c>
      <c r="M34" s="302">
        <v>4.6948321323493185E-2</v>
      </c>
      <c r="N34" s="302">
        <v>0.36749199529530957</v>
      </c>
      <c r="O34" s="302">
        <f t="shared" si="26"/>
        <v>0.48517323952645375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1.4069299838090705</v>
      </c>
      <c r="C36" s="311">
        <f t="shared" ref="C36:O36" si="27">SUM(C26:C34)</f>
        <v>0.1868443383192713</v>
      </c>
      <c r="D36" s="311">
        <f t="shared" si="27"/>
        <v>2.4012256778716665</v>
      </c>
      <c r="E36" s="311">
        <f t="shared" si="27"/>
        <v>3.9950000000000077</v>
      </c>
      <c r="F36" s="311"/>
      <c r="G36" s="311">
        <f t="shared" si="27"/>
        <v>1.8616254258775589</v>
      </c>
      <c r="H36" s="311">
        <f t="shared" si="27"/>
        <v>0.12655370270983951</v>
      </c>
      <c r="I36" s="311">
        <f t="shared" si="27"/>
        <v>2.0868208714126011</v>
      </c>
      <c r="J36" s="311">
        <f t="shared" si="27"/>
        <v>4.0749999999999993</v>
      </c>
      <c r="K36" s="311"/>
      <c r="L36" s="311">
        <f t="shared" si="27"/>
        <v>2.1285789598324971</v>
      </c>
      <c r="M36" s="311">
        <f t="shared" si="27"/>
        <v>0.11968203728490762</v>
      </c>
      <c r="N36" s="311">
        <f t="shared" si="27"/>
        <v>2.034739002882596</v>
      </c>
      <c r="O36" s="311">
        <f t="shared" si="27"/>
        <v>4.2830000000000004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3.8013791962050063E-2</v>
      </c>
      <c r="C43" s="302">
        <v>3.945511671514371E-4</v>
      </c>
      <c r="D43" s="302">
        <v>3.6627891515081437E-5</v>
      </c>
      <c r="E43" s="302">
        <f>SUM(B43:D43)</f>
        <v>3.8444971020716583E-2</v>
      </c>
      <c r="F43" s="303"/>
      <c r="G43" s="302">
        <v>8.9812753113490559E-2</v>
      </c>
      <c r="H43" s="302">
        <v>1.7710389516878088E-3</v>
      </c>
      <c r="I43" s="302">
        <v>0</v>
      </c>
      <c r="J43" s="302">
        <f>SUM(G43:I43)</f>
        <v>9.1583792065178374E-2</v>
      </c>
      <c r="K43" s="303"/>
      <c r="L43" s="302">
        <v>5.6740365894203573E-2</v>
      </c>
      <c r="M43" s="302">
        <v>1.2953123539460039E-3</v>
      </c>
      <c r="N43" s="302">
        <v>0</v>
      </c>
      <c r="O43" s="302">
        <f>SUM(L43:N43)</f>
        <v>5.8035678248149578E-2</v>
      </c>
    </row>
    <row r="44" spans="1:15" s="236" customFormat="1" x14ac:dyDescent="0.2">
      <c r="A44" s="237" t="str">
        <f>name!E$5</f>
        <v>Professional occupations</v>
      </c>
      <c r="B44" s="302">
        <v>5.043527754608057E-2</v>
      </c>
      <c r="C44" s="302">
        <v>1.584138180453606E-3</v>
      </c>
      <c r="D44" s="302">
        <v>1.9071160606798745E-5</v>
      </c>
      <c r="E44" s="302">
        <f t="shared" ref="E44:E51" si="28">SUM(B44:D44)</f>
        <v>5.2038486887140981E-2</v>
      </c>
      <c r="F44" s="303"/>
      <c r="G44" s="302">
        <v>0.13904049446105546</v>
      </c>
      <c r="H44" s="302">
        <v>7.2726539947664147E-3</v>
      </c>
      <c r="I44" s="302">
        <v>0</v>
      </c>
      <c r="J44" s="302">
        <f t="shared" ref="J44:J46" si="29">SUM(G44:I44)</f>
        <v>0.14631314845582188</v>
      </c>
      <c r="K44" s="303"/>
      <c r="L44" s="302">
        <v>9.2996281785793708E-2</v>
      </c>
      <c r="M44" s="302">
        <v>5.3957343399994532E-3</v>
      </c>
      <c r="N44" s="302">
        <v>0</v>
      </c>
      <c r="O44" s="302">
        <f t="shared" ref="O44:O51" si="30">SUM(L44:N44)</f>
        <v>9.8392016125793166E-2</v>
      </c>
    </row>
    <row r="45" spans="1:15" s="236" customFormat="1" x14ac:dyDescent="0.2">
      <c r="A45" s="237" t="str">
        <f>name!E$6</f>
        <v>Associate professional occupations</v>
      </c>
      <c r="B45" s="302">
        <v>5.3564196253721184E-2</v>
      </c>
      <c r="C45" s="302">
        <v>5.7101813561672744E-4</v>
      </c>
      <c r="D45" s="302">
        <v>2.8164963261731667E-5</v>
      </c>
      <c r="E45" s="302">
        <f t="shared" si="28"/>
        <v>5.4163379352599642E-2</v>
      </c>
      <c r="F45" s="303"/>
      <c r="G45" s="302">
        <v>0.13226176780788171</v>
      </c>
      <c r="H45" s="302">
        <v>2.2232948520416332E-3</v>
      </c>
      <c r="I45" s="302">
        <v>0</v>
      </c>
      <c r="J45" s="302">
        <f t="shared" si="29"/>
        <v>0.13448506265992335</v>
      </c>
      <c r="K45" s="303"/>
      <c r="L45" s="302">
        <v>9.188376027417465E-2</v>
      </c>
      <c r="M45" s="302">
        <v>1.505034402150764E-3</v>
      </c>
      <c r="N45" s="302">
        <v>0</v>
      </c>
      <c r="O45" s="302">
        <f t="shared" si="30"/>
        <v>9.338879467632541E-2</v>
      </c>
    </row>
    <row r="46" spans="1:15" s="236" customFormat="1" x14ac:dyDescent="0.2">
      <c r="A46" s="237" t="str">
        <f>name!E$7</f>
        <v>Administrative and secretarial occupations</v>
      </c>
      <c r="B46" s="302">
        <v>1.4840137027028711E-2</v>
      </c>
      <c r="C46" s="302">
        <v>1.6291562049473994E-3</v>
      </c>
      <c r="D46" s="302">
        <v>7.0696987085054063E-5</v>
      </c>
      <c r="E46" s="302">
        <f t="shared" si="28"/>
        <v>1.6539990219061166E-2</v>
      </c>
      <c r="F46" s="303"/>
      <c r="G46" s="302">
        <v>3.3217852912627611E-2</v>
      </c>
      <c r="H46" s="302">
        <v>5.9016800438368286E-3</v>
      </c>
      <c r="I46" s="302">
        <v>0</v>
      </c>
      <c r="J46" s="302">
        <f t="shared" si="29"/>
        <v>3.9119532956464441E-2</v>
      </c>
      <c r="K46" s="303"/>
      <c r="L46" s="302">
        <v>2.1520666182508127E-2</v>
      </c>
      <c r="M46" s="302">
        <v>2.6125924498152549E-3</v>
      </c>
      <c r="N46" s="302">
        <v>0</v>
      </c>
      <c r="O46" s="302">
        <f t="shared" si="30"/>
        <v>2.4133258632323382E-2</v>
      </c>
    </row>
    <row r="47" spans="1:15" s="236" customFormat="1" x14ac:dyDescent="0.2">
      <c r="A47" s="237" t="str">
        <f>name!E$8</f>
        <v>Skilled trades occupations</v>
      </c>
      <c r="B47" s="302">
        <v>7.4360754540338692E-2</v>
      </c>
      <c r="C47" s="302">
        <v>6.4932919404210154E-4</v>
      </c>
      <c r="D47" s="302">
        <v>4.0412943246540881E-6</v>
      </c>
      <c r="E47" s="302">
        <f t="shared" si="28"/>
        <v>7.5014125028705456E-2</v>
      </c>
      <c r="F47" s="303"/>
      <c r="G47" s="302">
        <v>0.12557970559278764</v>
      </c>
      <c r="H47" s="302">
        <v>1.3859401872269841E-3</v>
      </c>
      <c r="I47" s="302">
        <v>0</v>
      </c>
      <c r="J47" s="302">
        <f>SUM(G47:I47)</f>
        <v>0.12696564578001462</v>
      </c>
      <c r="K47" s="303"/>
      <c r="L47" s="302">
        <v>5.9326103387024438E-2</v>
      </c>
      <c r="M47" s="302">
        <v>1.2485933150254507E-3</v>
      </c>
      <c r="N47" s="302">
        <v>0</v>
      </c>
      <c r="O47" s="302">
        <f t="shared" si="30"/>
        <v>6.0574696702049888E-2</v>
      </c>
    </row>
    <row r="48" spans="1:15" s="236" customFormat="1" x14ac:dyDescent="0.2">
      <c r="A48" s="237" t="str">
        <f>name!E$9</f>
        <v>Caring, leisure and other service occupations</v>
      </c>
      <c r="B48" s="302">
        <v>7.3000212055435946E-3</v>
      </c>
      <c r="C48" s="302">
        <v>9.1822261806290587E-4</v>
      </c>
      <c r="D48" s="302">
        <v>9.269748044866993E-6</v>
      </c>
      <c r="E48" s="302">
        <f t="shared" si="28"/>
        <v>8.2275135716513674E-3</v>
      </c>
      <c r="F48" s="303"/>
      <c r="G48" s="302">
        <v>1.6075981205044037E-2</v>
      </c>
      <c r="H48" s="302">
        <v>2.9470678432001129E-3</v>
      </c>
      <c r="I48" s="302">
        <v>0</v>
      </c>
      <c r="J48" s="302">
        <f t="shared" ref="J48:J51" si="31">SUM(G48:I48)</f>
        <v>1.9023049048244148E-2</v>
      </c>
      <c r="K48" s="303"/>
      <c r="L48" s="302">
        <v>1.0692195860363948E-2</v>
      </c>
      <c r="M48" s="302">
        <v>1.948693216720208E-3</v>
      </c>
      <c r="N48" s="302">
        <v>0</v>
      </c>
      <c r="O48" s="302">
        <f t="shared" si="30"/>
        <v>1.2640889077084156E-2</v>
      </c>
    </row>
    <row r="49" spans="1:15" s="236" customFormat="1" x14ac:dyDescent="0.2">
      <c r="A49" s="237" t="str">
        <f>name!E$10</f>
        <v>Sales and customer service occupations</v>
      </c>
      <c r="B49" s="302">
        <v>6.1444252577614513E-3</v>
      </c>
      <c r="C49" s="302">
        <v>1.2752781062231762E-3</v>
      </c>
      <c r="D49" s="302">
        <v>1.5371548775163955E-5</v>
      </c>
      <c r="E49" s="302">
        <f t="shared" si="28"/>
        <v>7.4350749127597921E-3</v>
      </c>
      <c r="F49" s="303"/>
      <c r="G49" s="302">
        <v>1.2400465657848986E-2</v>
      </c>
      <c r="H49" s="302">
        <v>3.9078264138618741E-3</v>
      </c>
      <c r="I49" s="302">
        <v>0</v>
      </c>
      <c r="J49" s="302">
        <f t="shared" si="31"/>
        <v>1.6308292071710861E-2</v>
      </c>
      <c r="K49" s="303"/>
      <c r="L49" s="302">
        <v>6.1524281593928285E-3</v>
      </c>
      <c r="M49" s="302">
        <v>2.1016896263392312E-3</v>
      </c>
      <c r="N49" s="302">
        <v>0</v>
      </c>
      <c r="O49" s="302">
        <f t="shared" si="30"/>
        <v>8.2541177857320593E-3</v>
      </c>
    </row>
    <row r="50" spans="1:15" s="236" customFormat="1" x14ac:dyDescent="0.2">
      <c r="A50" s="237" t="str">
        <f>name!E$11</f>
        <v>Process, plant and machine operatives</v>
      </c>
      <c r="B50" s="302">
        <v>7.8166013079754432E-2</v>
      </c>
      <c r="C50" s="302">
        <v>9.4656044776785528E-4</v>
      </c>
      <c r="D50" s="302">
        <v>6.0451931486586701E-6</v>
      </c>
      <c r="E50" s="302">
        <f t="shared" si="28"/>
        <v>7.9118618720670941E-2</v>
      </c>
      <c r="F50" s="303"/>
      <c r="G50" s="302">
        <v>0.13121687762008996</v>
      </c>
      <c r="H50" s="302">
        <v>2.1781722635401874E-3</v>
      </c>
      <c r="I50" s="302">
        <v>0</v>
      </c>
      <c r="J50" s="302">
        <f t="shared" si="31"/>
        <v>0.13339504988363016</v>
      </c>
      <c r="K50" s="303"/>
      <c r="L50" s="302">
        <v>7.0417139499492978E-2</v>
      </c>
      <c r="M50" s="302">
        <v>1.4508402981518926E-3</v>
      </c>
      <c r="N50" s="302">
        <v>0</v>
      </c>
      <c r="O50" s="302">
        <f t="shared" si="30"/>
        <v>7.1867979797644865E-2</v>
      </c>
    </row>
    <row r="51" spans="1:15" s="236" customFormat="1" x14ac:dyDescent="0.2">
      <c r="A51" s="237" t="str">
        <f>name!E$12</f>
        <v>Elementary occupations</v>
      </c>
      <c r="B51" s="302">
        <v>6.1325769446492822E-3</v>
      </c>
      <c r="C51" s="302">
        <v>8.7360088029280012E-4</v>
      </c>
      <c r="D51" s="302">
        <v>1.1662461751828472E-5</v>
      </c>
      <c r="E51" s="302">
        <f t="shared" si="28"/>
        <v>7.0178402866939108E-3</v>
      </c>
      <c r="F51" s="303"/>
      <c r="G51" s="302">
        <v>1.0068925507795918E-2</v>
      </c>
      <c r="H51" s="302">
        <v>1.7375015712160406E-3</v>
      </c>
      <c r="I51" s="302">
        <v>0</v>
      </c>
      <c r="J51" s="302">
        <f t="shared" si="31"/>
        <v>1.1806427079011958E-2</v>
      </c>
      <c r="K51" s="303"/>
      <c r="L51" s="302">
        <v>5.3892407754109932E-3</v>
      </c>
      <c r="M51" s="302">
        <v>1.3233281794872609E-3</v>
      </c>
      <c r="N51" s="302">
        <v>0</v>
      </c>
      <c r="O51" s="302">
        <f t="shared" si="30"/>
        <v>6.7125689548982546E-3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0.32895719381692801</v>
      </c>
      <c r="C53" s="311">
        <f t="shared" ref="C53:E53" si="32">SUM(C43:C51)</f>
        <v>8.8418549345580105E-3</v>
      </c>
      <c r="D53" s="311">
        <f t="shared" si="32"/>
        <v>2.0095124851383808E-4</v>
      </c>
      <c r="E53" s="311">
        <f t="shared" si="32"/>
        <v>0.3379999999999998</v>
      </c>
      <c r="F53" s="311"/>
      <c r="G53" s="311">
        <f t="shared" ref="G53:J53" si="33">SUM(G43:G51)</f>
        <v>0.68967482387862189</v>
      </c>
      <c r="H53" s="311">
        <f t="shared" si="33"/>
        <v>2.9325176121377885E-2</v>
      </c>
      <c r="I53" s="311">
        <f t="shared" si="33"/>
        <v>0</v>
      </c>
      <c r="J53" s="311">
        <f t="shared" si="33"/>
        <v>0.71899999999999975</v>
      </c>
      <c r="K53" s="311"/>
      <c r="L53" s="311">
        <f t="shared" ref="L53:O53" si="34">SUM(L43:L51)</f>
        <v>0.41511818181836524</v>
      </c>
      <c r="M53" s="311">
        <f t="shared" si="34"/>
        <v>1.8881818181635521E-2</v>
      </c>
      <c r="N53" s="311">
        <f t="shared" si="34"/>
        <v>0</v>
      </c>
      <c r="O53" s="311">
        <f t="shared" si="34"/>
        <v>0.43400000000000077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0.42789945729601014</v>
      </c>
      <c r="C60" s="302">
        <v>2.7941563785496205E-2</v>
      </c>
      <c r="D60" s="302">
        <v>3.1263553472369983E-2</v>
      </c>
      <c r="E60" s="302">
        <f>SUM(B60:D60)</f>
        <v>0.48710457455387635</v>
      </c>
      <c r="F60" s="303"/>
      <c r="G60" s="302">
        <v>0.48589873534947003</v>
      </c>
      <c r="H60" s="302">
        <v>5.8518429212088552E-2</v>
      </c>
      <c r="I60" s="302">
        <v>1.3916418859576918E-2</v>
      </c>
      <c r="J60" s="302">
        <f>SUM(G60:I60)</f>
        <v>0.55833358342113548</v>
      </c>
      <c r="K60" s="303"/>
      <c r="L60" s="302">
        <v>0.39831466599552529</v>
      </c>
      <c r="M60" s="302">
        <v>5.3151620106883554E-2</v>
      </c>
      <c r="N60" s="302">
        <v>1.1247666941664057E-2</v>
      </c>
      <c r="O60" s="302">
        <f>SUM(L60:N60)</f>
        <v>0.46271395304407292</v>
      </c>
    </row>
    <row r="61" spans="1:15" s="236" customFormat="1" x14ac:dyDescent="0.2">
      <c r="A61" s="237" t="str">
        <f>name!E$5</f>
        <v>Professional occupations</v>
      </c>
      <c r="B61" s="302">
        <v>0.36391885438423138</v>
      </c>
      <c r="C61" s="302">
        <v>1.6749966537767919E-2</v>
      </c>
      <c r="D61" s="302">
        <v>4.5589506414485999E-3</v>
      </c>
      <c r="E61" s="302">
        <f t="shared" ref="E61:E68" si="35">SUM(B61:D61)</f>
        <v>0.3852277715634479</v>
      </c>
      <c r="F61" s="303"/>
      <c r="G61" s="302">
        <v>0.46051806053881578</v>
      </c>
      <c r="H61" s="302">
        <v>3.2528076754465327E-2</v>
      </c>
      <c r="I61" s="302">
        <v>3.5069754264981092E-3</v>
      </c>
      <c r="J61" s="302">
        <f t="shared" ref="J61:J63" si="36">SUM(G61:I61)</f>
        <v>0.4965531127197792</v>
      </c>
      <c r="K61" s="303"/>
      <c r="L61" s="302">
        <v>0.57564755362494258</v>
      </c>
      <c r="M61" s="302">
        <v>3.0220225282454459E-2</v>
      </c>
      <c r="N61" s="302">
        <v>2.0257022370948744E-3</v>
      </c>
      <c r="O61" s="302">
        <f t="shared" ref="O61:O68" si="37">SUM(L61:N61)</f>
        <v>0.60789348114449193</v>
      </c>
    </row>
    <row r="62" spans="1:15" s="236" customFormat="1" x14ac:dyDescent="0.2">
      <c r="A62" s="237" t="str">
        <f>name!E$6</f>
        <v>Associate professional occupations</v>
      </c>
      <c r="B62" s="302">
        <v>0.44648130804676633</v>
      </c>
      <c r="C62" s="302">
        <v>4.2793384943749103E-2</v>
      </c>
      <c r="D62" s="302">
        <v>3.4156414093125288E-3</v>
      </c>
      <c r="E62" s="302">
        <f t="shared" si="35"/>
        <v>0.49269033439982801</v>
      </c>
      <c r="F62" s="303"/>
      <c r="G62" s="302">
        <v>0.52800589017285904</v>
      </c>
      <c r="H62" s="302">
        <v>6.6874693855921041E-2</v>
      </c>
      <c r="I62" s="302">
        <v>2.5702557607247341E-3</v>
      </c>
      <c r="J62" s="302">
        <f t="shared" si="36"/>
        <v>0.59745083978950486</v>
      </c>
      <c r="K62" s="303"/>
      <c r="L62" s="302">
        <v>0.49039364838330912</v>
      </c>
      <c r="M62" s="302">
        <v>5.5299947980614307E-2</v>
      </c>
      <c r="N62" s="302">
        <v>1.2619366329366893E-3</v>
      </c>
      <c r="O62" s="302">
        <f t="shared" si="37"/>
        <v>0.54695553299686017</v>
      </c>
    </row>
    <row r="63" spans="1:15" s="236" customFormat="1" x14ac:dyDescent="0.2">
      <c r="A63" s="237" t="str">
        <f>name!E$7</f>
        <v>Administrative and secretarial occupations</v>
      </c>
      <c r="B63" s="302">
        <v>0.18743322510373583</v>
      </c>
      <c r="C63" s="302">
        <v>0.24269812437224736</v>
      </c>
      <c r="D63" s="302">
        <v>1.9445175985686293E-3</v>
      </c>
      <c r="E63" s="302">
        <f t="shared" si="35"/>
        <v>0.43207586707455181</v>
      </c>
      <c r="F63" s="303"/>
      <c r="G63" s="302">
        <v>0.20619740329129937</v>
      </c>
      <c r="H63" s="302">
        <v>0.23256935883679467</v>
      </c>
      <c r="I63" s="302">
        <v>1.4710311642223677E-3</v>
      </c>
      <c r="J63" s="302">
        <f t="shared" si="36"/>
        <v>0.44023779329231644</v>
      </c>
      <c r="K63" s="303"/>
      <c r="L63" s="302">
        <v>0.20337385338242658</v>
      </c>
      <c r="M63" s="302">
        <v>0.17391075701889699</v>
      </c>
      <c r="N63" s="302">
        <v>1.5721134700822726E-3</v>
      </c>
      <c r="O63" s="302">
        <f t="shared" si="37"/>
        <v>0.37885672387140584</v>
      </c>
    </row>
    <row r="64" spans="1:15" s="236" customFormat="1" x14ac:dyDescent="0.2">
      <c r="A64" s="237" t="str">
        <f>name!E$8</f>
        <v>Skilled trades occupations</v>
      </c>
      <c r="B64" s="302">
        <v>0.83718098423990039</v>
      </c>
      <c r="C64" s="302">
        <v>1.4399800558624276E-2</v>
      </c>
      <c r="D64" s="302">
        <v>1.5829032335872045E-2</v>
      </c>
      <c r="E64" s="302">
        <f t="shared" si="35"/>
        <v>0.86740981713439669</v>
      </c>
      <c r="F64" s="303"/>
      <c r="G64" s="302">
        <v>0.6524840742808069</v>
      </c>
      <c r="H64" s="302">
        <v>1.3818457309102972E-2</v>
      </c>
      <c r="I64" s="302">
        <v>8.0059952975064311E-3</v>
      </c>
      <c r="J64" s="302">
        <f>SUM(G64:I64)</f>
        <v>0.67430852688741627</v>
      </c>
      <c r="K64" s="303"/>
      <c r="L64" s="302">
        <v>0.52523494868015319</v>
      </c>
      <c r="M64" s="302">
        <v>5.4534023139484761E-3</v>
      </c>
      <c r="N64" s="302">
        <v>3.2755613406794961E-3</v>
      </c>
      <c r="O64" s="302">
        <f t="shared" si="37"/>
        <v>0.53396391233478124</v>
      </c>
    </row>
    <row r="65" spans="1:15" s="236" customFormat="1" x14ac:dyDescent="0.2">
      <c r="A65" s="237" t="str">
        <f>name!E$9</f>
        <v>Caring, leisure and other service occupations</v>
      </c>
      <c r="B65" s="302">
        <v>3.3761671678960298E-2</v>
      </c>
      <c r="C65" s="302">
        <v>9.7847854145132283E-3</v>
      </c>
      <c r="D65" s="302">
        <v>2.3420546865255093E-3</v>
      </c>
      <c r="E65" s="302">
        <f t="shared" si="35"/>
        <v>4.5888511779999031E-2</v>
      </c>
      <c r="F65" s="303"/>
      <c r="G65" s="302">
        <v>3.5132458746038549E-2</v>
      </c>
      <c r="H65" s="302">
        <v>1.3430930107750889E-2</v>
      </c>
      <c r="I65" s="302">
        <v>3.2198603357926022E-3</v>
      </c>
      <c r="J65" s="302">
        <f t="shared" ref="J65:J68" si="38">SUM(G65:I65)</f>
        <v>5.1783249189582041E-2</v>
      </c>
      <c r="K65" s="303"/>
      <c r="L65" s="302">
        <v>2.7841944854035718E-2</v>
      </c>
      <c r="M65" s="302">
        <v>8.3583237550260807E-3</v>
      </c>
      <c r="N65" s="302">
        <v>2.4237326904249842E-3</v>
      </c>
      <c r="O65" s="302">
        <f t="shared" si="37"/>
        <v>3.8624001299486781E-2</v>
      </c>
    </row>
    <row r="66" spans="1:15" s="236" customFormat="1" x14ac:dyDescent="0.2">
      <c r="A66" s="237" t="str">
        <f>name!E$10</f>
        <v>Sales and customer service occupations</v>
      </c>
      <c r="B66" s="302">
        <v>0.12449226683967252</v>
      </c>
      <c r="C66" s="302">
        <v>0.12478681139720432</v>
      </c>
      <c r="D66" s="302">
        <v>1.2139115230463593E-2</v>
      </c>
      <c r="E66" s="302">
        <f t="shared" si="35"/>
        <v>0.26141819346734041</v>
      </c>
      <c r="F66" s="303"/>
      <c r="G66" s="302">
        <v>0.12053133323723243</v>
      </c>
      <c r="H66" s="302">
        <v>0.13198628723900466</v>
      </c>
      <c r="I66" s="302">
        <v>4.1079485307842145E-3</v>
      </c>
      <c r="J66" s="302">
        <f t="shared" si="38"/>
        <v>0.25662556900702133</v>
      </c>
      <c r="K66" s="303"/>
      <c r="L66" s="302">
        <v>0.12298419724337595</v>
      </c>
      <c r="M66" s="302">
        <v>9.454110503041073E-2</v>
      </c>
      <c r="N66" s="302">
        <v>3.3244185924085918E-3</v>
      </c>
      <c r="O66" s="302">
        <f t="shared" si="37"/>
        <v>0.22084972086619528</v>
      </c>
    </row>
    <row r="67" spans="1:15" s="236" customFormat="1" x14ac:dyDescent="0.2">
      <c r="A67" s="237" t="str">
        <f>name!E$11</f>
        <v>Process, plant and machine operatives</v>
      </c>
      <c r="B67" s="302">
        <v>1.7312985534274816</v>
      </c>
      <c r="C67" s="302">
        <v>6.9959652080829035E-2</v>
      </c>
      <c r="D67" s="302">
        <v>2.1375924065466945E-2</v>
      </c>
      <c r="E67" s="302">
        <f t="shared" si="35"/>
        <v>1.8226341295737776</v>
      </c>
      <c r="F67" s="303"/>
      <c r="G67" s="302">
        <v>1.3910861050679879</v>
      </c>
      <c r="H67" s="302">
        <v>7.1378381761532453E-2</v>
      </c>
      <c r="I67" s="302">
        <v>2.8369001814444392E-2</v>
      </c>
      <c r="J67" s="302">
        <f t="shared" si="38"/>
        <v>1.4908334886439649</v>
      </c>
      <c r="K67" s="303"/>
      <c r="L67" s="302">
        <v>1.0629820139403605</v>
      </c>
      <c r="M67" s="302">
        <v>2.5934964710877195E-2</v>
      </c>
      <c r="N67" s="302">
        <v>2.6769163379960978E-2</v>
      </c>
      <c r="O67" s="302">
        <f t="shared" si="37"/>
        <v>1.1156861420311985</v>
      </c>
    </row>
    <row r="68" spans="1:15" s="236" customFormat="1" x14ac:dyDescent="0.2">
      <c r="A68" s="237" t="str">
        <f>name!E$12</f>
        <v>Elementary occupations</v>
      </c>
      <c r="B68" s="302">
        <v>0.95344541582300368</v>
      </c>
      <c r="C68" s="302">
        <v>0.16253005342189317</v>
      </c>
      <c r="D68" s="302">
        <v>1.8575331207884849E-2</v>
      </c>
      <c r="E68" s="302">
        <f t="shared" si="35"/>
        <v>1.1345508004527818</v>
      </c>
      <c r="F68" s="303"/>
      <c r="G68" s="302">
        <v>0.75800608018816862</v>
      </c>
      <c r="H68" s="302">
        <v>0.14933151883211312</v>
      </c>
      <c r="I68" s="302">
        <v>1.4536238028988681E-2</v>
      </c>
      <c r="J68" s="302">
        <f t="shared" si="38"/>
        <v>0.92187383704927051</v>
      </c>
      <c r="K68" s="303"/>
      <c r="L68" s="302">
        <v>0.77242804164348</v>
      </c>
      <c r="M68" s="302">
        <v>0.23437776564586182</v>
      </c>
      <c r="N68" s="302">
        <v>2.3650725122162933E-2</v>
      </c>
      <c r="O68" s="302">
        <f t="shared" si="37"/>
        <v>1.0304565324115047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5.1059117368397624</v>
      </c>
      <c r="C70" s="311">
        <f t="shared" ref="C70:E70" si="39">SUM(C60:C68)</f>
        <v>0.71164414251232466</v>
      </c>
      <c r="D70" s="311">
        <f t="shared" si="39"/>
        <v>0.11144412064791268</v>
      </c>
      <c r="E70" s="311">
        <f t="shared" si="39"/>
        <v>5.9289999999999985</v>
      </c>
      <c r="F70" s="311"/>
      <c r="G70" s="311">
        <f t="shared" ref="G70:J70" si="40">SUM(G60:G68)</f>
        <v>4.6378601408726796</v>
      </c>
      <c r="H70" s="311">
        <f t="shared" si="40"/>
        <v>0.77043613390877375</v>
      </c>
      <c r="I70" s="311">
        <f t="shared" si="40"/>
        <v>7.970372521853844E-2</v>
      </c>
      <c r="J70" s="311">
        <f t="shared" si="40"/>
        <v>5.4879999999999907</v>
      </c>
      <c r="K70" s="311"/>
      <c r="L70" s="311">
        <f t="shared" ref="L70:O70" si="41">SUM(L60:L68)</f>
        <v>4.1792008677476096</v>
      </c>
      <c r="M70" s="311">
        <f t="shared" si="41"/>
        <v>0.68124811184497358</v>
      </c>
      <c r="N70" s="311">
        <f t="shared" si="41"/>
        <v>7.5551020407414876E-2</v>
      </c>
      <c r="O70" s="311">
        <f t="shared" si="41"/>
        <v>4.9359999999999973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0.3508019909436802</v>
      </c>
      <c r="C77" s="302">
        <v>1.5963700334950443E-2</v>
      </c>
      <c r="D77" s="302">
        <v>1.7419035313613451E-2</v>
      </c>
      <c r="E77" s="302">
        <f>SUM(B77:D77)</f>
        <v>0.38418472659224406</v>
      </c>
      <c r="F77" s="303"/>
      <c r="G77" s="302">
        <v>0.27082930825127044</v>
      </c>
      <c r="H77" s="302">
        <v>1.6482399824393975E-2</v>
      </c>
      <c r="I77" s="302">
        <v>1.483379085724284E-2</v>
      </c>
      <c r="J77" s="302">
        <f>SUM(G77:I77)</f>
        <v>0.30214549893290726</v>
      </c>
      <c r="K77" s="303"/>
      <c r="L77" s="302">
        <v>0.27174288391233259</v>
      </c>
      <c r="M77" s="302">
        <v>2.0796419500852155E-2</v>
      </c>
      <c r="N77" s="302">
        <v>1.5991060654365855E-2</v>
      </c>
      <c r="O77" s="302">
        <f>SUM(L77:N77)</f>
        <v>0.30853036406755058</v>
      </c>
    </row>
    <row r="78" spans="1:15" s="236" customFormat="1" x14ac:dyDescent="0.2">
      <c r="A78" s="237" t="str">
        <f>name!E$5</f>
        <v>Professional occupations</v>
      </c>
      <c r="B78" s="302">
        <v>0.74335214000480765</v>
      </c>
      <c r="C78" s="302">
        <v>1.9093619743927162E-2</v>
      </c>
      <c r="D78" s="302">
        <v>1.5529706352573978E-2</v>
      </c>
      <c r="E78" s="302">
        <f t="shared" ref="E78:E85" si="42">SUM(B78:D78)</f>
        <v>0.77797546610130885</v>
      </c>
      <c r="F78" s="303"/>
      <c r="G78" s="302">
        <v>0.6566000662082373</v>
      </c>
      <c r="H78" s="302">
        <v>1.9599260074201538E-2</v>
      </c>
      <c r="I78" s="302">
        <v>1.0576561188458861E-2</v>
      </c>
      <c r="J78" s="302">
        <f t="shared" ref="J78:J80" si="43">SUM(G78:I78)</f>
        <v>0.68677588747089768</v>
      </c>
      <c r="K78" s="303"/>
      <c r="L78" s="302">
        <v>0.90607308998474267</v>
      </c>
      <c r="M78" s="302">
        <v>2.5560988639612817E-2</v>
      </c>
      <c r="N78" s="302">
        <v>8.7860607457568209E-3</v>
      </c>
      <c r="O78" s="302">
        <f t="shared" ref="O78:O85" si="44">SUM(L78:N78)</f>
        <v>0.94042013937011237</v>
      </c>
    </row>
    <row r="79" spans="1:15" s="236" customFormat="1" x14ac:dyDescent="0.2">
      <c r="A79" s="237" t="str">
        <f>name!E$6</f>
        <v>Associate professional occupations</v>
      </c>
      <c r="B79" s="302">
        <v>0.38027215375193568</v>
      </c>
      <c r="C79" s="302">
        <v>1.67649186604144E-2</v>
      </c>
      <c r="D79" s="302">
        <v>7.1240972070587176E-3</v>
      </c>
      <c r="E79" s="302">
        <f t="shared" si="42"/>
        <v>0.40416116961940879</v>
      </c>
      <c r="F79" s="303"/>
      <c r="G79" s="302">
        <v>0.31531496715815954</v>
      </c>
      <c r="H79" s="302">
        <v>1.3336983063592087E-2</v>
      </c>
      <c r="I79" s="302">
        <v>4.8067401859727332E-3</v>
      </c>
      <c r="J79" s="302">
        <f t="shared" si="43"/>
        <v>0.33345869040772436</v>
      </c>
      <c r="K79" s="303"/>
      <c r="L79" s="302">
        <v>0.34213895861940885</v>
      </c>
      <c r="M79" s="302">
        <v>1.4237839039264497E-2</v>
      </c>
      <c r="N79" s="302">
        <v>4.3481958993002367E-3</v>
      </c>
      <c r="O79" s="302">
        <f t="shared" si="44"/>
        <v>0.36072499355797361</v>
      </c>
    </row>
    <row r="80" spans="1:15" s="236" customFormat="1" x14ac:dyDescent="0.2">
      <c r="A80" s="237" t="str">
        <f>name!E$7</f>
        <v>Administrative and secretarial occupations</v>
      </c>
      <c r="B80" s="302">
        <v>0.16260283497707803</v>
      </c>
      <c r="C80" s="302">
        <v>4.7176885050705782E-2</v>
      </c>
      <c r="D80" s="302">
        <v>2.8210789856465157E-3</v>
      </c>
      <c r="E80" s="302">
        <f t="shared" si="42"/>
        <v>0.21260079901343032</v>
      </c>
      <c r="F80" s="303"/>
      <c r="G80" s="302">
        <v>0.12101456090321445</v>
      </c>
      <c r="H80" s="302">
        <v>3.2068930676671485E-2</v>
      </c>
      <c r="I80" s="302">
        <v>3.2364970244272914E-3</v>
      </c>
      <c r="J80" s="302">
        <f t="shared" si="43"/>
        <v>0.15631998860431323</v>
      </c>
      <c r="K80" s="303"/>
      <c r="L80" s="302">
        <v>0.12905295916263101</v>
      </c>
      <c r="M80" s="302">
        <v>2.3959853080595589E-2</v>
      </c>
      <c r="N80" s="302">
        <v>2.4050859463064355E-3</v>
      </c>
      <c r="O80" s="302">
        <f t="shared" si="44"/>
        <v>0.15541789818953303</v>
      </c>
    </row>
    <row r="81" spans="1:15" s="236" customFormat="1" x14ac:dyDescent="0.2">
      <c r="A81" s="237" t="str">
        <f>name!E$8</f>
        <v>Skilled trades occupations</v>
      </c>
      <c r="B81" s="302">
        <v>0.52849516156828813</v>
      </c>
      <c r="C81" s="302">
        <v>2.1702909036364085E-2</v>
      </c>
      <c r="D81" s="302">
        <v>2.9007381884421181E-2</v>
      </c>
      <c r="E81" s="302">
        <f t="shared" si="42"/>
        <v>0.5792054524890734</v>
      </c>
      <c r="F81" s="303"/>
      <c r="G81" s="302">
        <v>0.27542018567584725</v>
      </c>
      <c r="H81" s="302">
        <v>1.2591646254756832E-2</v>
      </c>
      <c r="I81" s="302">
        <v>1.2604286623148782E-2</v>
      </c>
      <c r="J81" s="302">
        <f>SUM(G81:I81)</f>
        <v>0.30061611855375286</v>
      </c>
      <c r="K81" s="303"/>
      <c r="L81" s="302">
        <v>0.21319466084627406</v>
      </c>
      <c r="M81" s="302">
        <v>1.5734235567560591E-2</v>
      </c>
      <c r="N81" s="302">
        <v>1.7776740626790098E-2</v>
      </c>
      <c r="O81" s="302">
        <f t="shared" si="44"/>
        <v>0.24670563704062476</v>
      </c>
    </row>
    <row r="82" spans="1:15" s="236" customFormat="1" x14ac:dyDescent="0.2">
      <c r="A82" s="237" t="str">
        <f>name!E$9</f>
        <v>Caring, leisure and other service occupations</v>
      </c>
      <c r="B82" s="302">
        <v>1.3566196649286559E-2</v>
      </c>
      <c r="C82" s="302">
        <v>5.318804211303923E-3</v>
      </c>
      <c r="D82" s="302">
        <v>1.3168914287740678E-3</v>
      </c>
      <c r="E82" s="302">
        <f t="shared" si="42"/>
        <v>2.0201892289364552E-2</v>
      </c>
      <c r="F82" s="303"/>
      <c r="G82" s="302">
        <v>9.1220540112145684E-3</v>
      </c>
      <c r="H82" s="302">
        <v>2.8867838801148286E-3</v>
      </c>
      <c r="I82" s="302">
        <v>2.7972773615787196E-3</v>
      </c>
      <c r="J82" s="302">
        <f t="shared" ref="J82:J85" si="45">SUM(G82:I82)</f>
        <v>1.4806115252908116E-2</v>
      </c>
      <c r="K82" s="303"/>
      <c r="L82" s="302">
        <v>9.3415103654279925E-3</v>
      </c>
      <c r="M82" s="302">
        <v>2.0959553820612126E-3</v>
      </c>
      <c r="N82" s="302">
        <v>3.2372842654934822E-3</v>
      </c>
      <c r="O82" s="302">
        <f t="shared" si="44"/>
        <v>1.4674750012982688E-2</v>
      </c>
    </row>
    <row r="83" spans="1:15" s="236" customFormat="1" x14ac:dyDescent="0.2">
      <c r="A83" s="237" t="str">
        <f>name!E$10</f>
        <v>Sales and customer service occupations</v>
      </c>
      <c r="B83" s="302">
        <v>7.2907210754639934E-2</v>
      </c>
      <c r="C83" s="302">
        <v>1.4608778190373912E-2</v>
      </c>
      <c r="D83" s="302">
        <v>2.1927994284423112E-3</v>
      </c>
      <c r="E83" s="302">
        <f t="shared" si="42"/>
        <v>8.9708788373456153E-2</v>
      </c>
      <c r="F83" s="303"/>
      <c r="G83" s="302">
        <v>4.9776806412862966E-2</v>
      </c>
      <c r="H83" s="302">
        <v>9.7193831759440734E-3</v>
      </c>
      <c r="I83" s="302">
        <v>1.4822906055815533E-3</v>
      </c>
      <c r="J83" s="302">
        <f t="shared" si="45"/>
        <v>6.097848019438859E-2</v>
      </c>
      <c r="K83" s="303"/>
      <c r="L83" s="302">
        <v>5.767208781871766E-2</v>
      </c>
      <c r="M83" s="302">
        <v>1.4696464489101311E-2</v>
      </c>
      <c r="N83" s="302">
        <v>1.218052487193098E-3</v>
      </c>
      <c r="O83" s="302">
        <f t="shared" si="44"/>
        <v>7.358660479501207E-2</v>
      </c>
    </row>
    <row r="84" spans="1:15" s="236" customFormat="1" x14ac:dyDescent="0.2">
      <c r="A84" s="237" t="str">
        <f>name!E$11</f>
        <v>Process, plant and machine operatives</v>
      </c>
      <c r="B84" s="302">
        <v>0.3003977480880059</v>
      </c>
      <c r="C84" s="302">
        <v>3.2291783428354294E-2</v>
      </c>
      <c r="D84" s="302">
        <v>6.3067236716638827E-3</v>
      </c>
      <c r="E84" s="302">
        <f t="shared" si="42"/>
        <v>0.33899625518802412</v>
      </c>
      <c r="F84" s="303"/>
      <c r="G84" s="302">
        <v>0.14897082423860497</v>
      </c>
      <c r="H84" s="302">
        <v>1.7787400127507562E-2</v>
      </c>
      <c r="I84" s="302">
        <v>6.9166109957115654E-3</v>
      </c>
      <c r="J84" s="302">
        <f t="shared" si="45"/>
        <v>0.1736748353618241</v>
      </c>
      <c r="K84" s="303"/>
      <c r="L84" s="302">
        <v>0.13155743586265431</v>
      </c>
      <c r="M84" s="302">
        <v>1.6315827973647827E-2</v>
      </c>
      <c r="N84" s="302">
        <v>1.3292562859622534E-2</v>
      </c>
      <c r="O84" s="302">
        <f t="shared" si="44"/>
        <v>0.16116582669592466</v>
      </c>
    </row>
    <row r="85" spans="1:15" s="236" customFormat="1" x14ac:dyDescent="0.2">
      <c r="A85" s="237" t="str">
        <f>name!E$12</f>
        <v>Elementary occupations</v>
      </c>
      <c r="B85" s="302">
        <v>0.11676992743492375</v>
      </c>
      <c r="C85" s="302">
        <v>2.4632211849898389E-2</v>
      </c>
      <c r="D85" s="302">
        <v>3.5633110488717552E-3</v>
      </c>
      <c r="E85" s="302">
        <f t="shared" si="42"/>
        <v>0.1449654503336939</v>
      </c>
      <c r="F85" s="303"/>
      <c r="G85" s="302">
        <v>5.5324506741930249E-2</v>
      </c>
      <c r="H85" s="302">
        <v>1.2098849626439097E-2</v>
      </c>
      <c r="I85" s="302">
        <v>2.8010288529162928E-3</v>
      </c>
      <c r="J85" s="302">
        <f t="shared" si="45"/>
        <v>7.0224385221285643E-2</v>
      </c>
      <c r="K85" s="303"/>
      <c r="L85" s="302">
        <v>5.9286205480189397E-2</v>
      </c>
      <c r="M85" s="302">
        <v>2.4072004853260196E-2</v>
      </c>
      <c r="N85" s="302">
        <v>5.4155759368375248E-3</v>
      </c>
      <c r="O85" s="302">
        <f t="shared" si="44"/>
        <v>8.8773786270287119E-2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2.6691653641726458</v>
      </c>
      <c r="C87" s="311">
        <f t="shared" ref="C87:E87" si="46">SUM(C77:C85)</f>
        <v>0.19755361050629236</v>
      </c>
      <c r="D87" s="311">
        <f t="shared" si="46"/>
        <v>8.5281025321065851E-2</v>
      </c>
      <c r="E87" s="311">
        <f t="shared" si="46"/>
        <v>2.9520000000000044</v>
      </c>
      <c r="F87" s="311"/>
      <c r="G87" s="311">
        <f t="shared" ref="G87:J87" si="47">SUM(G77:G85)</f>
        <v>1.9023732796013417</v>
      </c>
      <c r="H87" s="311">
        <f t="shared" si="47"/>
        <v>0.13657163670362149</v>
      </c>
      <c r="I87" s="311">
        <f t="shared" si="47"/>
        <v>6.005508369503864E-2</v>
      </c>
      <c r="J87" s="311">
        <f t="shared" si="47"/>
        <v>2.099000000000002</v>
      </c>
      <c r="K87" s="311"/>
      <c r="L87" s="311">
        <f t="shared" ref="L87:O87" si="48">SUM(L77:L85)</f>
        <v>2.1200597920523783</v>
      </c>
      <c r="M87" s="311">
        <f t="shared" si="48"/>
        <v>0.15746958852595619</v>
      </c>
      <c r="N87" s="311">
        <f t="shared" si="48"/>
        <v>7.2470619421666091E-2</v>
      </c>
      <c r="O87" s="311">
        <f t="shared" si="48"/>
        <v>2.350000000000001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2.7868436660399545</v>
      </c>
      <c r="C94" s="302">
        <v>0.14621931889796688</v>
      </c>
      <c r="D94" s="302">
        <v>0.40853271349704906</v>
      </c>
      <c r="E94" s="302">
        <f>SUM(B94:D94)</f>
        <v>3.3415956984349706</v>
      </c>
      <c r="F94" s="303"/>
      <c r="G94" s="302">
        <v>3.1513850089989321</v>
      </c>
      <c r="H94" s="302">
        <v>0.20441376299484204</v>
      </c>
      <c r="I94" s="302">
        <v>0.36017313398184814</v>
      </c>
      <c r="J94" s="302">
        <f>SUM(G94:I94)</f>
        <v>3.7159719059756222</v>
      </c>
      <c r="K94" s="303"/>
      <c r="L94" s="302">
        <v>2.4500087702137394</v>
      </c>
      <c r="M94" s="302">
        <v>0.17941665156964012</v>
      </c>
      <c r="N94" s="302">
        <v>0.32659176367740522</v>
      </c>
      <c r="O94" s="302">
        <f>SUM(L94:N94)</f>
        <v>2.9560171854607851</v>
      </c>
    </row>
    <row r="95" spans="1:15" s="236" customFormat="1" x14ac:dyDescent="0.2">
      <c r="A95" s="237" t="str">
        <f>name!E$5</f>
        <v>Professional occupations</v>
      </c>
      <c r="B95" s="302">
        <v>5.3442931279821098</v>
      </c>
      <c r="C95" s="302">
        <v>0.15844944909480618</v>
      </c>
      <c r="D95" s="302">
        <v>0.2248692203441596</v>
      </c>
      <c r="E95" s="302">
        <f t="shared" ref="E95:E102" si="49">SUM(B95:D95)</f>
        <v>5.7276117974210754</v>
      </c>
      <c r="F95" s="303"/>
      <c r="G95" s="302">
        <v>6.6235395619961945</v>
      </c>
      <c r="H95" s="302">
        <v>0.20639593426141117</v>
      </c>
      <c r="I95" s="302">
        <v>0.22042940508850592</v>
      </c>
      <c r="J95" s="302">
        <f t="shared" ref="J95:J97" si="50">SUM(G95:I95)</f>
        <v>7.0503649013461116</v>
      </c>
      <c r="K95" s="303"/>
      <c r="L95" s="302">
        <v>7.0914385788414291</v>
      </c>
      <c r="M95" s="302">
        <v>0.19032248613197014</v>
      </c>
      <c r="N95" s="302">
        <v>0.15523260825028895</v>
      </c>
      <c r="O95" s="302">
        <f t="shared" ref="O95:O102" si="51">SUM(L95:N95)</f>
        <v>7.4369936732236885</v>
      </c>
    </row>
    <row r="96" spans="1:15" s="236" customFormat="1" x14ac:dyDescent="0.2">
      <c r="A96" s="237" t="str">
        <f>name!E$6</f>
        <v>Associate professional occupations</v>
      </c>
      <c r="B96" s="302">
        <v>2.9322494463749638</v>
      </c>
      <c r="C96" s="302">
        <v>0.19634782923137498</v>
      </c>
      <c r="D96" s="302">
        <v>0.19214755527714181</v>
      </c>
      <c r="E96" s="302">
        <f t="shared" si="49"/>
        <v>3.3207448308834806</v>
      </c>
      <c r="F96" s="303"/>
      <c r="G96" s="302">
        <v>3.5103326111928745</v>
      </c>
      <c r="H96" s="302">
        <v>0.22775205430486564</v>
      </c>
      <c r="I96" s="302">
        <v>0.14796419389121263</v>
      </c>
      <c r="J96" s="302">
        <f t="shared" si="50"/>
        <v>3.8860488593889526</v>
      </c>
      <c r="K96" s="303"/>
      <c r="L96" s="302">
        <v>2.9508568264215778</v>
      </c>
      <c r="M96" s="302">
        <v>0.1550739408417989</v>
      </c>
      <c r="N96" s="302">
        <v>0.13944369358087727</v>
      </c>
      <c r="O96" s="302">
        <f t="shared" si="51"/>
        <v>3.2453744608442538</v>
      </c>
    </row>
    <row r="97" spans="1:15" s="236" customFormat="1" x14ac:dyDescent="0.2">
      <c r="A97" s="237" t="str">
        <f>name!E$7</f>
        <v>Administrative and secretarial occupations</v>
      </c>
      <c r="B97" s="302">
        <v>1.8523437779859424</v>
      </c>
      <c r="C97" s="302">
        <v>0.69230066366486331</v>
      </c>
      <c r="D97" s="302">
        <v>7.2014198342286548E-2</v>
      </c>
      <c r="E97" s="302">
        <f t="shared" si="49"/>
        <v>2.616658639993092</v>
      </c>
      <c r="F97" s="303"/>
      <c r="G97" s="302">
        <v>1.9140191070066879</v>
      </c>
      <c r="H97" s="302">
        <v>0.52822577374034907</v>
      </c>
      <c r="I97" s="302">
        <v>6.3705450786447099E-2</v>
      </c>
      <c r="J97" s="302">
        <f t="shared" si="50"/>
        <v>2.5059503315334837</v>
      </c>
      <c r="K97" s="303"/>
      <c r="L97" s="302">
        <v>1.6411738323097071</v>
      </c>
      <c r="M97" s="302">
        <v>0.36128790018790152</v>
      </c>
      <c r="N97" s="302">
        <v>5.645753269227622E-2</v>
      </c>
      <c r="O97" s="302">
        <f t="shared" si="51"/>
        <v>2.0589192651898847</v>
      </c>
    </row>
    <row r="98" spans="1:15" s="236" customFormat="1" x14ac:dyDescent="0.2">
      <c r="A98" s="237" t="str">
        <f>name!E$8</f>
        <v>Skilled trades occupations</v>
      </c>
      <c r="B98" s="302">
        <v>7.0323361503189323</v>
      </c>
      <c r="C98" s="302">
        <v>0.29744839914525234</v>
      </c>
      <c r="D98" s="302">
        <v>0.92901055674760324</v>
      </c>
      <c r="E98" s="302">
        <f t="shared" si="49"/>
        <v>8.258795106211787</v>
      </c>
      <c r="F98" s="303"/>
      <c r="G98" s="302">
        <v>5.8768992766014287</v>
      </c>
      <c r="H98" s="302">
        <v>0.24724855153044442</v>
      </c>
      <c r="I98" s="302">
        <v>0.68755188945990531</v>
      </c>
      <c r="J98" s="302">
        <f>SUM(G98:I98)</f>
        <v>6.8116997175917788</v>
      </c>
      <c r="K98" s="303"/>
      <c r="L98" s="302">
        <v>4.2357747052258397</v>
      </c>
      <c r="M98" s="302">
        <v>0.24252143264733478</v>
      </c>
      <c r="N98" s="302">
        <v>0.54896054109855252</v>
      </c>
      <c r="O98" s="302">
        <f t="shared" si="51"/>
        <v>5.0272566789717272</v>
      </c>
    </row>
    <row r="99" spans="1:15" s="236" customFormat="1" x14ac:dyDescent="0.2">
      <c r="A99" s="237" t="str">
        <f>name!E$9</f>
        <v>Caring, leisure and other service occupations</v>
      </c>
      <c r="B99" s="302">
        <v>0.27578504484231464</v>
      </c>
      <c r="C99" s="302">
        <v>7.0313967101173894E-2</v>
      </c>
      <c r="D99" s="302">
        <v>6.4758416207739783E-2</v>
      </c>
      <c r="E99" s="302">
        <f t="shared" si="49"/>
        <v>0.41085742815122828</v>
      </c>
      <c r="F99" s="303"/>
      <c r="G99" s="302">
        <v>0.28065458193698095</v>
      </c>
      <c r="H99" s="302">
        <v>5.5419067237202149E-2</v>
      </c>
      <c r="I99" s="302">
        <v>0.13714902031767912</v>
      </c>
      <c r="J99" s="302">
        <f t="shared" ref="J99:J102" si="52">SUM(G99:I99)</f>
        <v>0.4732226694918622</v>
      </c>
      <c r="K99" s="303"/>
      <c r="L99" s="302">
        <v>0.25636794435740023</v>
      </c>
      <c r="M99" s="302">
        <v>3.4942314372808987E-2</v>
      </c>
      <c r="N99" s="302">
        <v>0.10612646021699014</v>
      </c>
      <c r="O99" s="302">
        <f t="shared" si="51"/>
        <v>0.39743671894719934</v>
      </c>
    </row>
    <row r="100" spans="1:15" s="236" customFormat="1" x14ac:dyDescent="0.2">
      <c r="A100" s="237" t="str">
        <f>name!E$10</f>
        <v>Sales and customer service occupations</v>
      </c>
      <c r="B100" s="302">
        <v>0.60992838535518623</v>
      </c>
      <c r="C100" s="302">
        <v>0.20377559707759529</v>
      </c>
      <c r="D100" s="302">
        <v>0.11285938449558466</v>
      </c>
      <c r="E100" s="302">
        <f t="shared" si="49"/>
        <v>0.92656336692836616</v>
      </c>
      <c r="F100" s="303"/>
      <c r="G100" s="302">
        <v>0.59498146042280764</v>
      </c>
      <c r="H100" s="302">
        <v>0.17009358200615263</v>
      </c>
      <c r="I100" s="302">
        <v>8.9910153736904475E-2</v>
      </c>
      <c r="J100" s="302">
        <f t="shared" si="52"/>
        <v>0.85498519616586477</v>
      </c>
      <c r="K100" s="303"/>
      <c r="L100" s="302">
        <v>0.53947645851480364</v>
      </c>
      <c r="M100" s="302">
        <v>0.147819247960506</v>
      </c>
      <c r="N100" s="302">
        <v>6.709201619915782E-2</v>
      </c>
      <c r="O100" s="302">
        <f t="shared" si="51"/>
        <v>0.75438772267446741</v>
      </c>
    </row>
    <row r="101" spans="1:15" s="236" customFormat="1" x14ac:dyDescent="0.2">
      <c r="A101" s="237" t="str">
        <f>name!E$11</f>
        <v>Process, plant and machine operatives</v>
      </c>
      <c r="B101" s="302">
        <v>5.0368169444670956</v>
      </c>
      <c r="C101" s="302">
        <v>0.43853442620364158</v>
      </c>
      <c r="D101" s="302">
        <v>0.29428282944658357</v>
      </c>
      <c r="E101" s="302">
        <f t="shared" si="49"/>
        <v>5.7696342001173209</v>
      </c>
      <c r="F101" s="303"/>
      <c r="G101" s="302">
        <v>4.0779263409216853</v>
      </c>
      <c r="H101" s="302">
        <v>0.36502632447311395</v>
      </c>
      <c r="I101" s="302">
        <v>0.25175678762710546</v>
      </c>
      <c r="J101" s="302">
        <f t="shared" si="52"/>
        <v>4.694709453021904</v>
      </c>
      <c r="K101" s="303"/>
      <c r="L101" s="302">
        <v>2.9282909778839632</v>
      </c>
      <c r="M101" s="302">
        <v>0.33060866045375426</v>
      </c>
      <c r="N101" s="302">
        <v>0.23754365755145213</v>
      </c>
      <c r="O101" s="302">
        <f t="shared" si="51"/>
        <v>3.4964432958891694</v>
      </c>
    </row>
    <row r="102" spans="1:15" s="236" customFormat="1" x14ac:dyDescent="0.2">
      <c r="A102" s="237" t="str">
        <f>name!E$12</f>
        <v>Elementary occupations</v>
      </c>
      <c r="B102" s="302">
        <v>1.1997413486888018</v>
      </c>
      <c r="C102" s="302">
        <v>0.33613495568432783</v>
      </c>
      <c r="D102" s="302">
        <v>0.28766262748554139</v>
      </c>
      <c r="E102" s="302">
        <f t="shared" si="49"/>
        <v>1.823538931858671</v>
      </c>
      <c r="F102" s="303"/>
      <c r="G102" s="302">
        <v>0.92226190092825633</v>
      </c>
      <c r="H102" s="302">
        <v>0.27566214216225832</v>
      </c>
      <c r="I102" s="302">
        <v>0.27912292239387532</v>
      </c>
      <c r="J102" s="302">
        <f t="shared" si="52"/>
        <v>1.4770469654843901</v>
      </c>
      <c r="K102" s="303"/>
      <c r="L102" s="302">
        <v>0.71567685564977046</v>
      </c>
      <c r="M102" s="302">
        <v>0.35592466464527894</v>
      </c>
      <c r="N102" s="302">
        <v>0.29656947850377297</v>
      </c>
      <c r="O102" s="302">
        <f t="shared" si="51"/>
        <v>1.3681709987988224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27.070337892055299</v>
      </c>
      <c r="C104" s="311">
        <f t="shared" ref="C104:E104" si="53">SUM(C94:C102)</f>
        <v>2.5395246061010024</v>
      </c>
      <c r="D104" s="311">
        <f t="shared" si="53"/>
        <v>2.5861375018436896</v>
      </c>
      <c r="E104" s="311">
        <f t="shared" si="53"/>
        <v>32.195999999999991</v>
      </c>
      <c r="F104" s="311"/>
      <c r="G104" s="311">
        <f t="shared" ref="G104:J104" si="54">SUM(G94:G102)</f>
        <v>26.951999850005848</v>
      </c>
      <c r="H104" s="311">
        <f t="shared" si="54"/>
        <v>2.2802371927106395</v>
      </c>
      <c r="I104" s="311">
        <f t="shared" si="54"/>
        <v>2.2377629572834832</v>
      </c>
      <c r="J104" s="311">
        <f t="shared" si="54"/>
        <v>31.469999999999967</v>
      </c>
      <c r="K104" s="311"/>
      <c r="L104" s="311">
        <f t="shared" ref="L104:O104" si="55">SUM(L94:L102)</f>
        <v>22.809064949418236</v>
      </c>
      <c r="M104" s="311">
        <f t="shared" si="55"/>
        <v>1.9979172988109937</v>
      </c>
      <c r="N104" s="311">
        <f t="shared" si="55"/>
        <v>1.9340177517707731</v>
      </c>
      <c r="O104" s="311">
        <f t="shared" si="55"/>
        <v>26.741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6.4499879645304667E-2</v>
      </c>
      <c r="C111" s="302">
        <v>2.4974286493887154E-3</v>
      </c>
      <c r="D111" s="302">
        <v>9.8281906304110503E-3</v>
      </c>
      <c r="E111" s="302">
        <f>SUM(B111:D111)</f>
        <v>7.682549892510443E-2</v>
      </c>
      <c r="F111" s="303"/>
      <c r="G111" s="302">
        <v>7.9069315585365965E-2</v>
      </c>
      <c r="H111" s="302">
        <v>4.2092162293875576E-3</v>
      </c>
      <c r="I111" s="302">
        <v>0</v>
      </c>
      <c r="J111" s="302">
        <f>SUM(G111:I111)</f>
        <v>8.3278531814753518E-2</v>
      </c>
      <c r="K111" s="303"/>
      <c r="L111" s="302">
        <v>7.17550457804393E-2</v>
      </c>
      <c r="M111" s="302">
        <v>5.2483741751651715E-3</v>
      </c>
      <c r="N111" s="302">
        <v>0</v>
      </c>
      <c r="O111" s="302">
        <f>SUM(L111:N111)</f>
        <v>7.7003419955604474E-2</v>
      </c>
    </row>
    <row r="112" spans="1:15" s="236" customFormat="1" x14ac:dyDescent="0.2">
      <c r="A112" s="237" t="str">
        <f>name!E$5</f>
        <v>Professional occupations</v>
      </c>
      <c r="B112" s="302">
        <v>0.11709389529420203</v>
      </c>
      <c r="C112" s="302">
        <v>3.1365749454598008E-3</v>
      </c>
      <c r="D112" s="302">
        <v>1.2470829775599207E-2</v>
      </c>
      <c r="E112" s="302">
        <f t="shared" ref="E112:E119" si="56">SUM(B112:D112)</f>
        <v>0.13270130001526104</v>
      </c>
      <c r="F112" s="303"/>
      <c r="G112" s="302">
        <v>0.16335620345118773</v>
      </c>
      <c r="H112" s="302">
        <v>4.1650051421975301E-3</v>
      </c>
      <c r="I112" s="302">
        <v>0</v>
      </c>
      <c r="J112" s="302">
        <f t="shared" ref="J112:J114" si="57">SUM(G112:I112)</f>
        <v>0.16752120859338526</v>
      </c>
      <c r="K112" s="303"/>
      <c r="L112" s="302">
        <v>0.1923626393157242</v>
      </c>
      <c r="M112" s="302">
        <v>4.3490644438229278E-3</v>
      </c>
      <c r="N112" s="302">
        <v>0</v>
      </c>
      <c r="O112" s="302">
        <f t="shared" ref="O112:O119" si="58">SUM(L112:N112)</f>
        <v>0.19671170375954714</v>
      </c>
    </row>
    <row r="113" spans="1:15" s="236" customFormat="1" x14ac:dyDescent="0.2">
      <c r="A113" s="237" t="str">
        <f>name!E$6</f>
        <v>Associate professional occupations</v>
      </c>
      <c r="B113" s="302">
        <v>7.7327501955183647E-2</v>
      </c>
      <c r="C113" s="302">
        <v>3.7180240299457537E-3</v>
      </c>
      <c r="D113" s="302">
        <v>4.8045426427578445E-3</v>
      </c>
      <c r="E113" s="302">
        <f t="shared" si="56"/>
        <v>8.5850068627887244E-2</v>
      </c>
      <c r="F113" s="303"/>
      <c r="G113" s="302">
        <v>0.10370921862861188</v>
      </c>
      <c r="H113" s="302">
        <v>4.8401154105789301E-3</v>
      </c>
      <c r="I113" s="302">
        <v>0</v>
      </c>
      <c r="J113" s="302">
        <f t="shared" si="57"/>
        <v>0.1085493340391908</v>
      </c>
      <c r="K113" s="303"/>
      <c r="L113" s="302">
        <v>9.2310098104450608E-2</v>
      </c>
      <c r="M113" s="302">
        <v>5.3655887286285561E-3</v>
      </c>
      <c r="N113" s="302">
        <v>0</v>
      </c>
      <c r="O113" s="302">
        <f t="shared" si="58"/>
        <v>9.7675686833079159E-2</v>
      </c>
    </row>
    <row r="114" spans="1:15" s="236" customFormat="1" x14ac:dyDescent="0.2">
      <c r="A114" s="237" t="str">
        <f>name!E$7</f>
        <v>Administrative and secretarial occupations</v>
      </c>
      <c r="B114" s="302">
        <v>7.886687759790631E-2</v>
      </c>
      <c r="C114" s="302">
        <v>6.4738665789591497E-3</v>
      </c>
      <c r="D114" s="302">
        <v>2.7142384536836444E-3</v>
      </c>
      <c r="E114" s="302">
        <f t="shared" si="56"/>
        <v>8.8054982630549103E-2</v>
      </c>
      <c r="F114" s="303"/>
      <c r="G114" s="302">
        <v>8.1199319185786989E-2</v>
      </c>
      <c r="H114" s="302">
        <v>7.137861076015369E-3</v>
      </c>
      <c r="I114" s="302">
        <v>0</v>
      </c>
      <c r="J114" s="302">
        <f t="shared" si="57"/>
        <v>8.8337180261802359E-2</v>
      </c>
      <c r="K114" s="303"/>
      <c r="L114" s="302">
        <v>7.2352692862601278E-2</v>
      </c>
      <c r="M114" s="302">
        <v>5.7494780528212176E-3</v>
      </c>
      <c r="N114" s="302">
        <v>0</v>
      </c>
      <c r="O114" s="302">
        <f t="shared" si="58"/>
        <v>7.81021709154225E-2</v>
      </c>
    </row>
    <row r="115" spans="1:15" s="236" customFormat="1" x14ac:dyDescent="0.2">
      <c r="A115" s="237" t="str">
        <f>name!E$8</f>
        <v>Skilled trades occupations</v>
      </c>
      <c r="B115" s="302">
        <v>9.5345125267188621E-2</v>
      </c>
      <c r="C115" s="302">
        <v>3.3856436337018252E-3</v>
      </c>
      <c r="D115" s="302">
        <v>1.1053598562442762E-2</v>
      </c>
      <c r="E115" s="302">
        <f t="shared" si="56"/>
        <v>0.1097843674633332</v>
      </c>
      <c r="F115" s="303"/>
      <c r="G115" s="302">
        <v>8.5717205293051449E-2</v>
      </c>
      <c r="H115" s="302">
        <v>2.0211780208698182E-3</v>
      </c>
      <c r="I115" s="302">
        <v>0</v>
      </c>
      <c r="J115" s="302">
        <f>SUM(G115:I115)</f>
        <v>8.7738383313921267E-2</v>
      </c>
      <c r="K115" s="303"/>
      <c r="L115" s="302">
        <v>5.7905565026003622E-2</v>
      </c>
      <c r="M115" s="302">
        <v>2.1672438393745067E-3</v>
      </c>
      <c r="N115" s="302">
        <v>0</v>
      </c>
      <c r="O115" s="302">
        <f t="shared" si="58"/>
        <v>6.0072808865378129E-2</v>
      </c>
    </row>
    <row r="116" spans="1:15" s="236" customFormat="1" x14ac:dyDescent="0.2">
      <c r="A116" s="237" t="str">
        <f>name!E$9</f>
        <v>Caring, leisure and other service occupations</v>
      </c>
      <c r="B116" s="302">
        <v>1.0611779679304238E-2</v>
      </c>
      <c r="C116" s="302">
        <v>3.491754729858704E-3</v>
      </c>
      <c r="D116" s="302">
        <v>3.2053294497402394E-4</v>
      </c>
      <c r="E116" s="302">
        <f t="shared" si="56"/>
        <v>1.4424067354136967E-2</v>
      </c>
      <c r="F116" s="303"/>
      <c r="G116" s="302">
        <v>1.0337031156916827E-2</v>
      </c>
      <c r="H116" s="302">
        <v>3.1779127823786889E-3</v>
      </c>
      <c r="I116" s="302">
        <v>0</v>
      </c>
      <c r="J116" s="302">
        <f t="shared" ref="J116:J119" si="59">SUM(G116:I116)</f>
        <v>1.3514943939295516E-2</v>
      </c>
      <c r="K116" s="303"/>
      <c r="L116" s="302">
        <v>9.4448079406354961E-3</v>
      </c>
      <c r="M116" s="302">
        <v>2.4011437636533429E-3</v>
      </c>
      <c r="N116" s="302">
        <v>0</v>
      </c>
      <c r="O116" s="302">
        <f t="shared" si="58"/>
        <v>1.1845951704288839E-2</v>
      </c>
    </row>
    <row r="117" spans="1:15" s="236" customFormat="1" x14ac:dyDescent="0.2">
      <c r="A117" s="237" t="str">
        <f>name!E$10</f>
        <v>Sales and customer service occupations</v>
      </c>
      <c r="B117" s="302">
        <v>6.3655290071022441E-2</v>
      </c>
      <c r="C117" s="302">
        <v>1.6202313936003156E-2</v>
      </c>
      <c r="D117" s="302">
        <v>2.7137040363747916E-3</v>
      </c>
      <c r="E117" s="302">
        <f t="shared" si="56"/>
        <v>8.257130804340039E-2</v>
      </c>
      <c r="F117" s="303"/>
      <c r="G117" s="302">
        <v>6.5252355438364648E-2</v>
      </c>
      <c r="H117" s="302">
        <v>1.8215562003633546E-2</v>
      </c>
      <c r="I117" s="302">
        <v>0</v>
      </c>
      <c r="J117" s="302">
        <f t="shared" si="59"/>
        <v>8.3467917441998191E-2</v>
      </c>
      <c r="K117" s="303"/>
      <c r="L117" s="302">
        <v>7.2371477603557444E-2</v>
      </c>
      <c r="M117" s="302">
        <v>1.9325083606934773E-2</v>
      </c>
      <c r="N117" s="302">
        <v>0</v>
      </c>
      <c r="O117" s="302">
        <f t="shared" si="58"/>
        <v>9.1696561210492217E-2</v>
      </c>
    </row>
    <row r="118" spans="1:15" s="236" customFormat="1" x14ac:dyDescent="0.2">
      <c r="A118" s="237" t="str">
        <f>name!E$11</f>
        <v>Process, plant and machine operatives</v>
      </c>
      <c r="B118" s="302">
        <v>1.8319962214386375E-2</v>
      </c>
      <c r="C118" s="302">
        <v>1.3044843885242916E-3</v>
      </c>
      <c r="D118" s="302">
        <v>3.8691595840490483E-3</v>
      </c>
      <c r="E118" s="302">
        <f t="shared" si="56"/>
        <v>2.3493606186959715E-2</v>
      </c>
      <c r="F118" s="303"/>
      <c r="G118" s="302">
        <v>1.6628015636870802E-2</v>
      </c>
      <c r="H118" s="302">
        <v>1.1084761173506233E-3</v>
      </c>
      <c r="I118" s="302">
        <v>0</v>
      </c>
      <c r="J118" s="302">
        <f t="shared" si="59"/>
        <v>1.7736491754221425E-2</v>
      </c>
      <c r="K118" s="303"/>
      <c r="L118" s="302">
        <v>1.3324381429836009E-2</v>
      </c>
      <c r="M118" s="302">
        <v>1.4428480851077963E-3</v>
      </c>
      <c r="N118" s="302">
        <v>0</v>
      </c>
      <c r="O118" s="302">
        <f t="shared" si="58"/>
        <v>1.4767229514943804E-2</v>
      </c>
    </row>
    <row r="119" spans="1:15" s="236" customFormat="1" x14ac:dyDescent="0.2">
      <c r="A119" s="237" t="str">
        <f>name!E$12</f>
        <v>Elementary occupations</v>
      </c>
      <c r="B119" s="302">
        <v>1.1102798329423517E-2</v>
      </c>
      <c r="C119" s="302">
        <v>6.844193974846864E-3</v>
      </c>
      <c r="D119" s="302">
        <v>1.347808449096834E-3</v>
      </c>
      <c r="E119" s="302">
        <f t="shared" si="56"/>
        <v>1.9294800753367217E-2</v>
      </c>
      <c r="F119" s="303"/>
      <c r="G119" s="302">
        <v>1.0067061900572856E-2</v>
      </c>
      <c r="H119" s="302">
        <v>5.7889469408586164E-3</v>
      </c>
      <c r="I119" s="302">
        <v>0</v>
      </c>
      <c r="J119" s="302">
        <f t="shared" si="59"/>
        <v>1.5856008841431471E-2</v>
      </c>
      <c r="K119" s="303"/>
      <c r="L119" s="302">
        <v>7.8024310086338032E-3</v>
      </c>
      <c r="M119" s="302">
        <v>3.3220362326100332E-3</v>
      </c>
      <c r="N119" s="302">
        <v>0</v>
      </c>
      <c r="O119" s="302">
        <f t="shared" si="58"/>
        <v>1.1124467241243836E-2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0.53682311005392191</v>
      </c>
      <c r="C121" s="311">
        <f t="shared" ref="C121:E121" si="60">SUM(C111:C119)</f>
        <v>4.7054284866688258E-2</v>
      </c>
      <c r="D121" s="311">
        <f t="shared" si="60"/>
        <v>4.9122605079389203E-2</v>
      </c>
      <c r="E121" s="311">
        <f t="shared" si="60"/>
        <v>0.63299999999999934</v>
      </c>
      <c r="F121" s="311"/>
      <c r="G121" s="311">
        <f t="shared" ref="G121:J121" si="61">SUM(G111:G119)</f>
        <v>0.61533572627672906</v>
      </c>
      <c r="H121" s="311">
        <f t="shared" si="61"/>
        <v>5.0664273723270682E-2</v>
      </c>
      <c r="I121" s="311">
        <f t="shared" si="61"/>
        <v>0</v>
      </c>
      <c r="J121" s="311">
        <f t="shared" si="61"/>
        <v>0.66599999999999993</v>
      </c>
      <c r="K121" s="311"/>
      <c r="L121" s="311">
        <f t="shared" ref="L121:O121" si="62">SUM(L111:L119)</f>
        <v>0.58962913907188175</v>
      </c>
      <c r="M121" s="311">
        <f t="shared" si="62"/>
        <v>4.9370860928118335E-2</v>
      </c>
      <c r="N121" s="311">
        <f t="shared" si="62"/>
        <v>0</v>
      </c>
      <c r="O121" s="311">
        <f t="shared" si="62"/>
        <v>0.63900000000000001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9.3935523678688015E-2</v>
      </c>
      <c r="C128" s="302">
        <v>8.8180238752552948E-3</v>
      </c>
      <c r="D128" s="302">
        <v>8.8764465492403022E-3</v>
      </c>
      <c r="E128" s="302">
        <f>SUM(B128:D128)</f>
        <v>0.11162999410318361</v>
      </c>
      <c r="F128" s="303"/>
      <c r="G128" s="302">
        <v>0.12945299783457795</v>
      </c>
      <c r="H128" s="302">
        <v>5.2152382779556599E-3</v>
      </c>
      <c r="I128" s="302">
        <v>1.1960997634129949E-2</v>
      </c>
      <c r="J128" s="302">
        <f>SUM(G128:I128)</f>
        <v>0.14662923374666356</v>
      </c>
      <c r="K128" s="303"/>
      <c r="L128" s="302">
        <v>0.12379482677071142</v>
      </c>
      <c r="M128" s="302">
        <v>3.0601078021214147E-3</v>
      </c>
      <c r="N128" s="302">
        <v>1.1559604654262916E-2</v>
      </c>
      <c r="O128" s="302">
        <f>SUM(L128:N128)</f>
        <v>0.13841453922709576</v>
      </c>
    </row>
    <row r="129" spans="1:15" s="236" customFormat="1" x14ac:dyDescent="0.2">
      <c r="A129" s="237" t="str">
        <f>name!E$5</f>
        <v>Professional occupations</v>
      </c>
      <c r="B129" s="302">
        <v>9.3063571903582498E-2</v>
      </c>
      <c r="C129" s="302">
        <v>1.0204830218655737E-2</v>
      </c>
      <c r="D129" s="302">
        <v>3.1397546771460747E-3</v>
      </c>
      <c r="E129" s="302">
        <f t="shared" ref="E129:E136" si="63">SUM(B129:D129)</f>
        <v>0.1064081567993843</v>
      </c>
      <c r="F129" s="303"/>
      <c r="G129" s="302">
        <v>0.14241636889177436</v>
      </c>
      <c r="H129" s="302">
        <v>8.2047083210759347E-3</v>
      </c>
      <c r="I129" s="302">
        <v>4.3360322792627953E-3</v>
      </c>
      <c r="J129" s="302">
        <f t="shared" ref="J129:J131" si="64">SUM(G129:I129)</f>
        <v>0.15495710949211308</v>
      </c>
      <c r="K129" s="303"/>
      <c r="L129" s="302">
        <v>0.16604621272854433</v>
      </c>
      <c r="M129" s="302">
        <v>8.5551468395885944E-3</v>
      </c>
      <c r="N129" s="302">
        <v>3.8729928111078493E-3</v>
      </c>
      <c r="O129" s="302">
        <f t="shared" ref="O129:O136" si="65">SUM(L129:N129)</f>
        <v>0.17847435237924078</v>
      </c>
    </row>
    <row r="130" spans="1:15" s="236" customFormat="1" x14ac:dyDescent="0.2">
      <c r="A130" s="237" t="str">
        <f>name!E$6</f>
        <v>Associate professional occupations</v>
      </c>
      <c r="B130" s="302">
        <v>0.10059441163835385</v>
      </c>
      <c r="C130" s="302">
        <v>2.644038771492049E-2</v>
      </c>
      <c r="D130" s="302">
        <v>2.0660500617361503E-3</v>
      </c>
      <c r="E130" s="302">
        <f t="shared" si="63"/>
        <v>0.12910084941501049</v>
      </c>
      <c r="F130" s="303"/>
      <c r="G130" s="302">
        <v>0.14387495497532368</v>
      </c>
      <c r="H130" s="302">
        <v>1.9557713004657654E-2</v>
      </c>
      <c r="I130" s="302">
        <v>3.03062751670418E-3</v>
      </c>
      <c r="J130" s="302">
        <f t="shared" si="64"/>
        <v>0.16646329549668554</v>
      </c>
      <c r="K130" s="303"/>
      <c r="L130" s="302">
        <v>0.15227826068857861</v>
      </c>
      <c r="M130" s="302">
        <v>1.7743626974963182E-2</v>
      </c>
      <c r="N130" s="302">
        <v>3.2942615942523341E-3</v>
      </c>
      <c r="O130" s="302">
        <f t="shared" si="65"/>
        <v>0.17331614925779412</v>
      </c>
    </row>
    <row r="131" spans="1:15" s="236" customFormat="1" x14ac:dyDescent="0.2">
      <c r="A131" s="237" t="str">
        <f>name!E$7</f>
        <v>Administrative and secretarial occupations</v>
      </c>
      <c r="B131" s="302">
        <v>0.12512790606001412</v>
      </c>
      <c r="C131" s="302">
        <v>5.3834175122863079E-2</v>
      </c>
      <c r="D131" s="302">
        <v>3.9321181139833093E-4</v>
      </c>
      <c r="E131" s="302">
        <f t="shared" si="63"/>
        <v>0.17935529299427555</v>
      </c>
      <c r="F131" s="303"/>
      <c r="G131" s="302">
        <v>0.13631402990043909</v>
      </c>
      <c r="H131" s="302">
        <v>3.4333587850902819E-2</v>
      </c>
      <c r="I131" s="302">
        <v>6.9580055220565989E-4</v>
      </c>
      <c r="J131" s="302">
        <f t="shared" si="64"/>
        <v>0.17134341830354757</v>
      </c>
      <c r="K131" s="303"/>
      <c r="L131" s="302">
        <v>0.1363190256867067</v>
      </c>
      <c r="M131" s="302">
        <v>3.1353952964705264E-2</v>
      </c>
      <c r="N131" s="302">
        <v>7.5582243408568121E-4</v>
      </c>
      <c r="O131" s="302">
        <f t="shared" si="65"/>
        <v>0.16842880108549763</v>
      </c>
    </row>
    <row r="132" spans="1:15" s="236" customFormat="1" x14ac:dyDescent="0.2">
      <c r="A132" s="237" t="str">
        <f>name!E$8</f>
        <v>Skilled trades occupations</v>
      </c>
      <c r="B132" s="302">
        <v>7.7615398794726231E-2</v>
      </c>
      <c r="C132" s="302">
        <v>2.8647023841271737E-2</v>
      </c>
      <c r="D132" s="302">
        <v>2.5154869214211475E-2</v>
      </c>
      <c r="E132" s="302">
        <f t="shared" si="63"/>
        <v>0.13141729185020945</v>
      </c>
      <c r="F132" s="303"/>
      <c r="G132" s="302">
        <v>8.2567677799428807E-2</v>
      </c>
      <c r="H132" s="302">
        <v>4.8042928460691114E-3</v>
      </c>
      <c r="I132" s="302">
        <v>2.4527409370926411E-2</v>
      </c>
      <c r="J132" s="302">
        <f>SUM(G132:I132)</f>
        <v>0.11189938001642433</v>
      </c>
      <c r="K132" s="303"/>
      <c r="L132" s="302">
        <v>7.1875569213178239E-2</v>
      </c>
      <c r="M132" s="302">
        <v>1.8250347286040598E-3</v>
      </c>
      <c r="N132" s="302">
        <v>2.0257466043317948E-2</v>
      </c>
      <c r="O132" s="302">
        <f t="shared" si="65"/>
        <v>9.3958069985100243E-2</v>
      </c>
    </row>
    <row r="133" spans="1:15" s="236" customFormat="1" x14ac:dyDescent="0.2">
      <c r="A133" s="237" t="str">
        <f>name!E$9</f>
        <v>Caring, leisure and other service occupations</v>
      </c>
      <c r="B133" s="302">
        <v>2.7749794702565448E-2</v>
      </c>
      <c r="C133" s="302">
        <v>7.667170520816338E-3</v>
      </c>
      <c r="D133" s="302">
        <v>3.0697626274361211E-4</v>
      </c>
      <c r="E133" s="302">
        <f t="shared" si="63"/>
        <v>3.5723941486125399E-2</v>
      </c>
      <c r="F133" s="303"/>
      <c r="G133" s="302">
        <v>3.5441761981143557E-2</v>
      </c>
      <c r="H133" s="302">
        <v>3.5626232813628232E-3</v>
      </c>
      <c r="I133" s="302">
        <v>5.4114961282199594E-4</v>
      </c>
      <c r="J133" s="302">
        <f t="shared" ref="J133:J136" si="66">SUM(G133:I133)</f>
        <v>3.9545534875328379E-2</v>
      </c>
      <c r="K133" s="303"/>
      <c r="L133" s="302">
        <v>4.0939500547401496E-2</v>
      </c>
      <c r="M133" s="302">
        <v>6.7906894677443111E-3</v>
      </c>
      <c r="N133" s="302">
        <v>6.1543368809815785E-4</v>
      </c>
      <c r="O133" s="302">
        <f t="shared" si="65"/>
        <v>4.8345623703243967E-2</v>
      </c>
    </row>
    <row r="134" spans="1:15" s="236" customFormat="1" x14ac:dyDescent="0.2">
      <c r="A134" s="237" t="str">
        <f>name!E$10</f>
        <v>Sales and customer service occupations</v>
      </c>
      <c r="B134" s="302">
        <v>3.6448014295896378E-2</v>
      </c>
      <c r="C134" s="302">
        <v>2.1898159539637207E-2</v>
      </c>
      <c r="D134" s="302">
        <v>1.8479884805432426E-3</v>
      </c>
      <c r="E134" s="302">
        <f t="shared" si="63"/>
        <v>6.0194162316076834E-2</v>
      </c>
      <c r="F134" s="303"/>
      <c r="G134" s="302">
        <v>3.8588756582457091E-2</v>
      </c>
      <c r="H134" s="302">
        <v>8.662675354296363E-3</v>
      </c>
      <c r="I134" s="302">
        <v>1.9471280944592742E-3</v>
      </c>
      <c r="J134" s="302">
        <f t="shared" si="66"/>
        <v>4.9198560031212729E-2</v>
      </c>
      <c r="K134" s="303"/>
      <c r="L134" s="302">
        <v>4.4694570201293214E-2</v>
      </c>
      <c r="M134" s="302">
        <v>1.4167590640615433E-2</v>
      </c>
      <c r="N134" s="302">
        <v>1.5008488956155591E-3</v>
      </c>
      <c r="O134" s="302">
        <f t="shared" si="65"/>
        <v>6.0363009737524211E-2</v>
      </c>
    </row>
    <row r="135" spans="1:15" s="236" customFormat="1" x14ac:dyDescent="0.2">
      <c r="A135" s="237" t="str">
        <f>name!E$11</f>
        <v>Process, plant and machine operatives</v>
      </c>
      <c r="B135" s="302">
        <v>0.32342179882180577</v>
      </c>
      <c r="C135" s="302">
        <v>1.8853824326537344E-2</v>
      </c>
      <c r="D135" s="302">
        <v>3.8963841500144979E-3</v>
      </c>
      <c r="E135" s="302">
        <f t="shared" si="63"/>
        <v>0.34617200729835762</v>
      </c>
      <c r="F135" s="303"/>
      <c r="G135" s="302">
        <v>0.35699779579009633</v>
      </c>
      <c r="H135" s="302">
        <v>5.9839520399346535E-3</v>
      </c>
      <c r="I135" s="302">
        <v>6.0567068460950536E-3</v>
      </c>
      <c r="J135" s="302">
        <f t="shared" si="66"/>
        <v>0.36903845467612606</v>
      </c>
      <c r="K135" s="303"/>
      <c r="L135" s="302">
        <v>0.36723655454966375</v>
      </c>
      <c r="M135" s="302">
        <v>1.2145313785133717E-3</v>
      </c>
      <c r="N135" s="302">
        <v>4.6147740633963328E-3</v>
      </c>
      <c r="O135" s="302">
        <f t="shared" si="65"/>
        <v>0.37306585999157343</v>
      </c>
    </row>
    <row r="136" spans="1:15" s="236" customFormat="1" x14ac:dyDescent="0.2">
      <c r="A136" s="237" t="str">
        <f>name!E$12</f>
        <v>Elementary occupations</v>
      </c>
      <c r="B136" s="302">
        <v>0.28345986357668324</v>
      </c>
      <c r="C136" s="302">
        <v>5.1086905247320985E-2</v>
      </c>
      <c r="D136" s="302">
        <v>2.4515349133718677E-3</v>
      </c>
      <c r="E136" s="302">
        <f t="shared" si="63"/>
        <v>0.3369983037373761</v>
      </c>
      <c r="F136" s="303"/>
      <c r="G136" s="302">
        <v>0.32445649033423168</v>
      </c>
      <c r="H136" s="302">
        <v>2.4238173665953568E-2</v>
      </c>
      <c r="I136" s="302">
        <v>3.2303493617131078E-3</v>
      </c>
      <c r="J136" s="302">
        <f t="shared" si="66"/>
        <v>0.35192501336189835</v>
      </c>
      <c r="K136" s="303"/>
      <c r="L136" s="302">
        <v>0.31183617858548551</v>
      </c>
      <c r="M136" s="302">
        <v>3.4571827484682655E-2</v>
      </c>
      <c r="N136" s="302">
        <v>4.2255885627608689E-3</v>
      </c>
      <c r="O136" s="302">
        <f t="shared" si="65"/>
        <v>0.35063359463292909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1.1614162834723156</v>
      </c>
      <c r="C138" s="311">
        <f t="shared" ref="C138:E138" si="67">SUM(C128:C136)</f>
        <v>0.22745050040727818</v>
      </c>
      <c r="D138" s="311">
        <f t="shared" si="67"/>
        <v>4.813321612040556E-2</v>
      </c>
      <c r="E138" s="311">
        <f t="shared" si="67"/>
        <v>1.4369999999999994</v>
      </c>
      <c r="F138" s="311"/>
      <c r="G138" s="311">
        <f t="shared" ref="G138:J138" si="68">SUM(G128:G136)</f>
        <v>1.3901108340894726</v>
      </c>
      <c r="H138" s="311">
        <f t="shared" si="68"/>
        <v>0.11456296464220858</v>
      </c>
      <c r="I138" s="311">
        <f t="shared" si="68"/>
        <v>5.6326201268318429E-2</v>
      </c>
      <c r="J138" s="311">
        <f t="shared" si="68"/>
        <v>1.5609999999999995</v>
      </c>
      <c r="K138" s="311"/>
      <c r="L138" s="311">
        <f t="shared" ref="L138:O138" si="69">SUM(L128:L136)</f>
        <v>1.4150206989715635</v>
      </c>
      <c r="M138" s="311">
        <f t="shared" si="69"/>
        <v>0.11928250828153827</v>
      </c>
      <c r="N138" s="311">
        <f t="shared" si="69"/>
        <v>5.0696792746897652E-2</v>
      </c>
      <c r="O138" s="311">
        <f t="shared" si="69"/>
        <v>1.5849999999999991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1.2396979673911961</v>
      </c>
      <c r="C145" s="302">
        <v>0.1061031772716802</v>
      </c>
      <c r="D145" s="302">
        <v>0.24308270757723649</v>
      </c>
      <c r="E145" s="302">
        <f>SUM(B145:D145)</f>
        <v>1.5888838522401127</v>
      </c>
      <c r="F145" s="303"/>
      <c r="G145" s="302">
        <v>1.5107228364125425</v>
      </c>
      <c r="H145" s="302">
        <v>0.21954875691581829</v>
      </c>
      <c r="I145" s="302">
        <v>0.46003068446745427</v>
      </c>
      <c r="J145" s="302">
        <f>SUM(G145:I145)</f>
        <v>2.1903022777958152</v>
      </c>
      <c r="K145" s="303"/>
      <c r="L145" s="302">
        <v>1.4402812013047896</v>
      </c>
      <c r="M145" s="302">
        <v>0.22131143580021398</v>
      </c>
      <c r="N145" s="302">
        <v>0.47579779430712671</v>
      </c>
      <c r="O145" s="302">
        <f>SUM(L145:N145)</f>
        <v>2.1373904314121304</v>
      </c>
    </row>
    <row r="146" spans="1:15" s="236" customFormat="1" x14ac:dyDescent="0.2">
      <c r="A146" s="237" t="str">
        <f>name!E$5</f>
        <v>Professional occupations</v>
      </c>
      <c r="B146" s="302">
        <v>1.3672511786251416</v>
      </c>
      <c r="C146" s="302">
        <v>6.3552148260911642E-2</v>
      </c>
      <c r="D146" s="302">
        <v>0.10558647639500035</v>
      </c>
      <c r="E146" s="302">
        <f t="shared" ref="E146:E153" si="70">SUM(B146:D146)</f>
        <v>1.5363898032810535</v>
      </c>
      <c r="F146" s="303"/>
      <c r="G146" s="302">
        <v>1.8672424493735733</v>
      </c>
      <c r="H146" s="302">
        <v>0.11791231895401003</v>
      </c>
      <c r="I146" s="302">
        <v>0.17135237608507969</v>
      </c>
      <c r="J146" s="302">
        <f t="shared" ref="J146:J148" si="71">SUM(G146:I146)</f>
        <v>2.1565071444126631</v>
      </c>
      <c r="K146" s="303"/>
      <c r="L146" s="302">
        <v>2.5231249553837918</v>
      </c>
      <c r="M146" s="302">
        <v>0.12844990203391379</v>
      </c>
      <c r="N146" s="302">
        <v>0.12851236991378848</v>
      </c>
      <c r="O146" s="302">
        <f t="shared" ref="O146:O153" si="72">SUM(L146:N146)</f>
        <v>2.780087227331494</v>
      </c>
    </row>
    <row r="147" spans="1:15" s="236" customFormat="1" x14ac:dyDescent="0.2">
      <c r="A147" s="237" t="str">
        <f>name!E$6</f>
        <v>Associate professional occupations</v>
      </c>
      <c r="B147" s="302">
        <v>0.97238198264465403</v>
      </c>
      <c r="C147" s="302">
        <v>8.9119510421130893E-2</v>
      </c>
      <c r="D147" s="302">
        <v>5.7981424607816065E-2</v>
      </c>
      <c r="E147" s="302">
        <f t="shared" si="70"/>
        <v>1.119482917673601</v>
      </c>
      <c r="F147" s="303"/>
      <c r="G147" s="302">
        <v>1.2514997357352362</v>
      </c>
      <c r="H147" s="302">
        <v>0.14238668218503081</v>
      </c>
      <c r="I147" s="302">
        <v>8.5406079147239272E-2</v>
      </c>
      <c r="J147" s="302">
        <f t="shared" si="71"/>
        <v>1.4792924970675063</v>
      </c>
      <c r="K147" s="303"/>
      <c r="L147" s="302">
        <v>1.3814015320182593</v>
      </c>
      <c r="M147" s="302">
        <v>0.12399197032527094</v>
      </c>
      <c r="N147" s="302">
        <v>9.1313299583835827E-2</v>
      </c>
      <c r="O147" s="302">
        <f t="shared" si="72"/>
        <v>1.596706801927366</v>
      </c>
    </row>
    <row r="148" spans="1:15" s="236" customFormat="1" x14ac:dyDescent="0.2">
      <c r="A148" s="237" t="str">
        <f>name!E$7</f>
        <v>Administrative and secretarial occupations</v>
      </c>
      <c r="B148" s="302">
        <v>0.64680633602531579</v>
      </c>
      <c r="C148" s="302">
        <v>0.52306344296870166</v>
      </c>
      <c r="D148" s="302">
        <v>6.2221169208697677E-2</v>
      </c>
      <c r="E148" s="302">
        <f t="shared" si="70"/>
        <v>1.2320909482027151</v>
      </c>
      <c r="F148" s="303"/>
      <c r="G148" s="302">
        <v>0.67649017569250036</v>
      </c>
      <c r="H148" s="302">
        <v>0.54656641301046349</v>
      </c>
      <c r="I148" s="302">
        <v>6.9001112242754098E-2</v>
      </c>
      <c r="J148" s="302">
        <f t="shared" si="71"/>
        <v>1.2920577009457179</v>
      </c>
      <c r="K148" s="303"/>
      <c r="L148" s="302">
        <v>0.51720184536581493</v>
      </c>
      <c r="M148" s="302">
        <v>0.54375632032985211</v>
      </c>
      <c r="N148" s="302">
        <v>4.4287785794790278E-2</v>
      </c>
      <c r="O148" s="302">
        <f t="shared" si="72"/>
        <v>1.1052459514904573</v>
      </c>
    </row>
    <row r="149" spans="1:15" s="236" customFormat="1" x14ac:dyDescent="0.2">
      <c r="A149" s="237" t="str">
        <f>name!E$8</f>
        <v>Skilled trades occupations</v>
      </c>
      <c r="B149" s="302">
        <v>4.7794788066387914</v>
      </c>
      <c r="C149" s="302">
        <v>0.19932936343339844</v>
      </c>
      <c r="D149" s="302">
        <v>4.4677051196245721</v>
      </c>
      <c r="E149" s="302">
        <f t="shared" si="70"/>
        <v>9.4465132896967621</v>
      </c>
      <c r="F149" s="303"/>
      <c r="G149" s="302">
        <v>4.033793735121348</v>
      </c>
      <c r="H149" s="302">
        <v>0.20383384921323697</v>
      </c>
      <c r="I149" s="302">
        <v>4.6867283802865352</v>
      </c>
      <c r="J149" s="302">
        <f>SUM(G149:I149)</f>
        <v>8.924355964621121</v>
      </c>
      <c r="K149" s="303"/>
      <c r="L149" s="302">
        <v>3.3325457181488365</v>
      </c>
      <c r="M149" s="302">
        <v>0.29914394050808463</v>
      </c>
      <c r="N149" s="302">
        <v>4.7781679476888801</v>
      </c>
      <c r="O149" s="302">
        <f t="shared" si="72"/>
        <v>8.4098576063458008</v>
      </c>
    </row>
    <row r="150" spans="1:15" s="236" customFormat="1" x14ac:dyDescent="0.2">
      <c r="A150" s="237" t="str">
        <f>name!E$9</f>
        <v>Caring, leisure and other service occupations</v>
      </c>
      <c r="B150" s="302">
        <v>2.977751969618786E-2</v>
      </c>
      <c r="C150" s="302">
        <v>8.2884257593026107E-3</v>
      </c>
      <c r="D150" s="302">
        <v>3.0379762222222458E-3</v>
      </c>
      <c r="E150" s="302">
        <f t="shared" si="70"/>
        <v>4.1103921677712714E-2</v>
      </c>
      <c r="F150" s="303"/>
      <c r="G150" s="302">
        <v>3.3810566148586733E-2</v>
      </c>
      <c r="H150" s="302">
        <v>1.193662631013661E-2</v>
      </c>
      <c r="I150" s="302">
        <v>4.3007624532998391E-3</v>
      </c>
      <c r="J150" s="302">
        <f t="shared" ref="J150:J153" si="73">SUM(G150:I150)</f>
        <v>5.0047954912023185E-2</v>
      </c>
      <c r="K150" s="303"/>
      <c r="L150" s="302">
        <v>2.9338850178215387E-2</v>
      </c>
      <c r="M150" s="302">
        <v>9.0584319080344936E-3</v>
      </c>
      <c r="N150" s="302">
        <v>5.8357411534800093E-3</v>
      </c>
      <c r="O150" s="302">
        <f t="shared" si="72"/>
        <v>4.4233023239729892E-2</v>
      </c>
    </row>
    <row r="151" spans="1:15" s="236" customFormat="1" x14ac:dyDescent="0.2">
      <c r="A151" s="237" t="str">
        <f>name!E$10</f>
        <v>Sales and customer service occupations</v>
      </c>
      <c r="B151" s="302">
        <v>0.19261720028587115</v>
      </c>
      <c r="C151" s="302">
        <v>9.3871081554195698E-2</v>
      </c>
      <c r="D151" s="302">
        <v>2.6453292658366517E-2</v>
      </c>
      <c r="E151" s="302">
        <f t="shared" si="70"/>
        <v>0.31294157449843341</v>
      </c>
      <c r="F151" s="303"/>
      <c r="G151" s="302">
        <v>0.20231883901742104</v>
      </c>
      <c r="H151" s="302">
        <v>0.12642616882668875</v>
      </c>
      <c r="I151" s="302">
        <v>3.2813591275054371E-2</v>
      </c>
      <c r="J151" s="302">
        <f t="shared" si="73"/>
        <v>0.3615585991191641</v>
      </c>
      <c r="K151" s="303"/>
      <c r="L151" s="302">
        <v>0.20842376926246206</v>
      </c>
      <c r="M151" s="302">
        <v>0.1219043833690165</v>
      </c>
      <c r="N151" s="302">
        <v>3.331811179295921E-2</v>
      </c>
      <c r="O151" s="302">
        <f t="shared" si="72"/>
        <v>0.36364626442443782</v>
      </c>
    </row>
    <row r="152" spans="1:15" s="236" customFormat="1" x14ac:dyDescent="0.2">
      <c r="A152" s="237" t="str">
        <f>name!E$11</f>
        <v>Process, plant and machine operatives</v>
      </c>
      <c r="B152" s="302">
        <v>1.0340937196794653</v>
      </c>
      <c r="C152" s="302">
        <v>3.7579918746644653E-2</v>
      </c>
      <c r="D152" s="302">
        <v>0.23376349594553797</v>
      </c>
      <c r="E152" s="302">
        <f t="shared" si="70"/>
        <v>1.3054371343716478</v>
      </c>
      <c r="F152" s="303"/>
      <c r="G152" s="302">
        <v>0.88871549292945862</v>
      </c>
      <c r="H152" s="302">
        <v>6.8987227907674378E-2</v>
      </c>
      <c r="I152" s="302">
        <v>0.34268732083491349</v>
      </c>
      <c r="J152" s="302">
        <f t="shared" si="73"/>
        <v>1.3003900416720464</v>
      </c>
      <c r="K152" s="303"/>
      <c r="L152" s="302">
        <v>0.75122008153451925</v>
      </c>
      <c r="M152" s="302">
        <v>6.0830052045973616E-2</v>
      </c>
      <c r="N152" s="302">
        <v>0.4634363064098953</v>
      </c>
      <c r="O152" s="302">
        <f t="shared" si="72"/>
        <v>1.275486439990388</v>
      </c>
    </row>
    <row r="153" spans="1:15" s="236" customFormat="1" x14ac:dyDescent="0.2">
      <c r="A153" s="237" t="str">
        <f>name!E$12</f>
        <v>Elementary occupations</v>
      </c>
      <c r="B153" s="302">
        <v>0.3063747996791128</v>
      </c>
      <c r="C153" s="302">
        <v>0.1465424727600069</v>
      </c>
      <c r="D153" s="302">
        <v>0.24523928591882407</v>
      </c>
      <c r="E153" s="302">
        <f t="shared" si="70"/>
        <v>0.69815655835794377</v>
      </c>
      <c r="F153" s="303"/>
      <c r="G153" s="302">
        <v>0.25117547356926845</v>
      </c>
      <c r="H153" s="302">
        <v>0.16078286856007099</v>
      </c>
      <c r="I153" s="302">
        <v>0.28652947732460088</v>
      </c>
      <c r="J153" s="302">
        <f t="shared" si="73"/>
        <v>0.69848781945394034</v>
      </c>
      <c r="K153" s="303"/>
      <c r="L153" s="302">
        <v>0.23888061267818306</v>
      </c>
      <c r="M153" s="302">
        <v>0.17322849219306333</v>
      </c>
      <c r="N153" s="302">
        <v>0.36923714896695409</v>
      </c>
      <c r="O153" s="302">
        <f t="shared" si="72"/>
        <v>0.78134625383820056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10.568479510665735</v>
      </c>
      <c r="C155" s="311">
        <f t="shared" ref="C155:E155" si="74">SUM(C145:C153)</f>
        <v>1.2674495411759727</v>
      </c>
      <c r="D155" s="311">
        <f t="shared" si="74"/>
        <v>5.445070948158274</v>
      </c>
      <c r="E155" s="311">
        <f t="shared" si="74"/>
        <v>17.280999999999985</v>
      </c>
      <c r="F155" s="311"/>
      <c r="G155" s="311">
        <f t="shared" ref="G155:J155" si="75">SUM(G145:G153)</f>
        <v>10.715769303999934</v>
      </c>
      <c r="H155" s="311">
        <f t="shared" si="75"/>
        <v>1.5983809118831305</v>
      </c>
      <c r="I155" s="311">
        <f t="shared" si="75"/>
        <v>6.1388497841169318</v>
      </c>
      <c r="J155" s="311">
        <f t="shared" si="75"/>
        <v>18.452999999999999</v>
      </c>
      <c r="K155" s="311"/>
      <c r="L155" s="311">
        <f t="shared" ref="L155:O155" si="76">SUM(L145:L153)</f>
        <v>10.422418565874871</v>
      </c>
      <c r="M155" s="311">
        <f t="shared" si="76"/>
        <v>1.6816749285134236</v>
      </c>
      <c r="N155" s="311">
        <f t="shared" si="76"/>
        <v>6.3899065056117106</v>
      </c>
      <c r="O155" s="311">
        <f t="shared" si="76"/>
        <v>18.494000000000007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3.2201396597749694</v>
      </c>
      <c r="C162" s="302">
        <v>0.22229537069944955</v>
      </c>
      <c r="D162" s="302">
        <v>1.2277261694668513</v>
      </c>
      <c r="E162" s="302">
        <f>SUM(B162:D162)</f>
        <v>4.6701611999412709</v>
      </c>
      <c r="F162" s="303"/>
      <c r="G162" s="302">
        <v>3.7941610897979507</v>
      </c>
      <c r="H162" s="302">
        <v>0.3823725354529765</v>
      </c>
      <c r="I162" s="302">
        <v>1.3431145359342758</v>
      </c>
      <c r="J162" s="302">
        <f>SUM(G162:I162)</f>
        <v>5.5196481611852031</v>
      </c>
      <c r="K162" s="303"/>
      <c r="L162" s="302">
        <v>4.0631978723722746</v>
      </c>
      <c r="M162" s="302">
        <v>0.40143766012060034</v>
      </c>
      <c r="N162" s="302">
        <v>1.5563260656391613</v>
      </c>
      <c r="O162" s="302">
        <f>SUM(L162:N162)</f>
        <v>6.0209615981320361</v>
      </c>
    </row>
    <row r="163" spans="1:15" s="236" customFormat="1" x14ac:dyDescent="0.2">
      <c r="A163" s="237" t="str">
        <f>name!E$5</f>
        <v>Professional occupations</v>
      </c>
      <c r="B163" s="302">
        <v>2.0642011478323847</v>
      </c>
      <c r="C163" s="302">
        <v>0.25922291205066644</v>
      </c>
      <c r="D163" s="302">
        <v>0.21979728476233643</v>
      </c>
      <c r="E163" s="302">
        <f t="shared" ref="E163:E170" si="77">SUM(B163:D163)</f>
        <v>2.5432213446453877</v>
      </c>
      <c r="F163" s="303"/>
      <c r="G163" s="302">
        <v>2.7843793971982418</v>
      </c>
      <c r="H163" s="302">
        <v>0.41685650382902784</v>
      </c>
      <c r="I163" s="302">
        <v>0.23550783978817502</v>
      </c>
      <c r="J163" s="302">
        <f t="shared" ref="J163:J165" si="78">SUM(G163:I163)</f>
        <v>3.4367437408154449</v>
      </c>
      <c r="K163" s="303"/>
      <c r="L163" s="302">
        <v>3.8315058117793779</v>
      </c>
      <c r="M163" s="302">
        <v>0.40429206764380876</v>
      </c>
      <c r="N163" s="302">
        <v>0.20094653578412472</v>
      </c>
      <c r="O163" s="302">
        <f t="shared" ref="O163:O170" si="79">SUM(L163:N163)</f>
        <v>4.4367444152073112</v>
      </c>
    </row>
    <row r="164" spans="1:15" s="236" customFormat="1" x14ac:dyDescent="0.2">
      <c r="A164" s="237" t="str">
        <f>name!E$6</f>
        <v>Associate professional occupations</v>
      </c>
      <c r="B164" s="302">
        <v>2.1844223299661167</v>
      </c>
      <c r="C164" s="302">
        <v>0.5263779044778818</v>
      </c>
      <c r="D164" s="302">
        <v>0.20500205259000367</v>
      </c>
      <c r="E164" s="302">
        <f t="shared" si="77"/>
        <v>2.9158022870340021</v>
      </c>
      <c r="F164" s="303"/>
      <c r="G164" s="302">
        <v>2.7286632294208633</v>
      </c>
      <c r="H164" s="302">
        <v>0.6873887304542583</v>
      </c>
      <c r="I164" s="302">
        <v>0.2075143304841009</v>
      </c>
      <c r="J164" s="302">
        <f t="shared" si="78"/>
        <v>3.6235662903592223</v>
      </c>
      <c r="K164" s="303"/>
      <c r="L164" s="302">
        <v>3.2882372778315347</v>
      </c>
      <c r="M164" s="302">
        <v>0.6170171891147006</v>
      </c>
      <c r="N164" s="302">
        <v>0.22394030844415194</v>
      </c>
      <c r="O164" s="302">
        <f t="shared" si="79"/>
        <v>4.1291947753903875</v>
      </c>
    </row>
    <row r="165" spans="1:15" s="236" customFormat="1" x14ac:dyDescent="0.2">
      <c r="A165" s="237" t="str">
        <f>name!E$7</f>
        <v>Administrative and secretarial occupations</v>
      </c>
      <c r="B165" s="302">
        <v>2.5699898194517257</v>
      </c>
      <c r="C165" s="302">
        <v>0.96342685027578001</v>
      </c>
      <c r="D165" s="302">
        <v>7.3818711465230918E-2</v>
      </c>
      <c r="E165" s="302">
        <f t="shared" si="77"/>
        <v>3.6072353811927367</v>
      </c>
      <c r="F165" s="303"/>
      <c r="G165" s="302">
        <v>2.9981083749344686</v>
      </c>
      <c r="H165" s="302">
        <v>1.109231543250272</v>
      </c>
      <c r="I165" s="302">
        <v>9.1518576426438111E-2</v>
      </c>
      <c r="J165" s="302">
        <f t="shared" si="78"/>
        <v>4.1988584946111782</v>
      </c>
      <c r="K165" s="303"/>
      <c r="L165" s="302">
        <v>3.574170763890486</v>
      </c>
      <c r="M165" s="302">
        <v>0.99285667064103311</v>
      </c>
      <c r="N165" s="302">
        <v>8.9687333945136283E-2</v>
      </c>
      <c r="O165" s="302">
        <f t="shared" si="79"/>
        <v>4.6567147684766557</v>
      </c>
    </row>
    <row r="166" spans="1:15" s="236" customFormat="1" x14ac:dyDescent="0.2">
      <c r="A166" s="237" t="str">
        <f>name!E$8</f>
        <v>Skilled trades occupations</v>
      </c>
      <c r="B166" s="302">
        <v>2.2888423901517405</v>
      </c>
      <c r="C166" s="302">
        <v>0.37001126974154364</v>
      </c>
      <c r="D166" s="302">
        <v>0.69211583756156525</v>
      </c>
      <c r="E166" s="302">
        <f t="shared" si="77"/>
        <v>3.3509694974548494</v>
      </c>
      <c r="F166" s="303"/>
      <c r="G166" s="302">
        <v>2.2012828151821537</v>
      </c>
      <c r="H166" s="302">
        <v>0.31372686476198453</v>
      </c>
      <c r="I166" s="302">
        <v>0.66268274971801089</v>
      </c>
      <c r="J166" s="302">
        <f>SUM(G166:I166)</f>
        <v>3.1776924296621494</v>
      </c>
      <c r="K166" s="303"/>
      <c r="L166" s="302">
        <v>1.9922348558709375</v>
      </c>
      <c r="M166" s="302">
        <v>0.33739057273049949</v>
      </c>
      <c r="N166" s="302">
        <v>0.76765412328979843</v>
      </c>
      <c r="O166" s="302">
        <f t="shared" si="79"/>
        <v>3.0972795518912353</v>
      </c>
    </row>
    <row r="167" spans="1:15" s="236" customFormat="1" x14ac:dyDescent="0.2">
      <c r="A167" s="237" t="str">
        <f>name!E$9</f>
        <v>Caring, leisure and other service occupations</v>
      </c>
      <c r="B167" s="302">
        <v>0.1957915767224562</v>
      </c>
      <c r="C167" s="302">
        <v>7.703500568946299E-2</v>
      </c>
      <c r="D167" s="302">
        <v>3.6646158933626591E-2</v>
      </c>
      <c r="E167" s="302">
        <f t="shared" si="77"/>
        <v>0.30947274134554581</v>
      </c>
      <c r="F167" s="303"/>
      <c r="G167" s="302">
        <v>0.24442433432789595</v>
      </c>
      <c r="H167" s="302">
        <v>7.7619802571994231E-2</v>
      </c>
      <c r="I167" s="302">
        <v>5.8244604827888638E-2</v>
      </c>
      <c r="J167" s="302">
        <f t="shared" ref="J167:J170" si="80">SUM(G167:I167)</f>
        <v>0.38028874172777882</v>
      </c>
      <c r="K167" s="303"/>
      <c r="L167" s="302">
        <v>0.31561093038878346</v>
      </c>
      <c r="M167" s="302">
        <v>5.8893822983023217E-2</v>
      </c>
      <c r="N167" s="302">
        <v>0.10675476298608384</v>
      </c>
      <c r="O167" s="302">
        <f t="shared" si="79"/>
        <v>0.48125951635789049</v>
      </c>
    </row>
    <row r="168" spans="1:15" s="236" customFormat="1" x14ac:dyDescent="0.2">
      <c r="A168" s="237" t="str">
        <f>name!E$10</f>
        <v>Sales and customer service occupations</v>
      </c>
      <c r="B168" s="302">
        <v>4.7029827193180651</v>
      </c>
      <c r="C168" s="302">
        <v>10.054988989342752</v>
      </c>
      <c r="D168" s="302">
        <v>0.71615709695763241</v>
      </c>
      <c r="E168" s="302">
        <f t="shared" si="77"/>
        <v>15.474128805618449</v>
      </c>
      <c r="F168" s="303"/>
      <c r="G168" s="302">
        <v>4.3962698918558942</v>
      </c>
      <c r="H168" s="302">
        <v>10.889034745952154</v>
      </c>
      <c r="I168" s="302">
        <v>0.56299706811546124</v>
      </c>
      <c r="J168" s="302">
        <f t="shared" si="80"/>
        <v>15.848301705923509</v>
      </c>
      <c r="K168" s="303"/>
      <c r="L168" s="302">
        <v>3.8400700988087242</v>
      </c>
      <c r="M168" s="302">
        <v>10.369082759555404</v>
      </c>
      <c r="N168" s="302">
        <v>0.41104071374758216</v>
      </c>
      <c r="O168" s="302">
        <f t="shared" si="79"/>
        <v>14.62019357211171</v>
      </c>
    </row>
    <row r="169" spans="1:15" s="236" customFormat="1" x14ac:dyDescent="0.2">
      <c r="A169" s="237" t="str">
        <f>name!E$11</f>
        <v>Process, plant and machine operatives</v>
      </c>
      <c r="B169" s="302">
        <v>2.5831314209069953</v>
      </c>
      <c r="C169" s="302">
        <v>0.46333345108153956</v>
      </c>
      <c r="D169" s="302">
        <v>7.028807180288997E-2</v>
      </c>
      <c r="E169" s="302">
        <f t="shared" si="77"/>
        <v>3.116752943791425</v>
      </c>
      <c r="F169" s="303"/>
      <c r="G169" s="302">
        <v>2.1839630179840164</v>
      </c>
      <c r="H169" s="302">
        <v>0.53044057734811012</v>
      </c>
      <c r="I169" s="302">
        <v>8.4422807267003908E-2</v>
      </c>
      <c r="J169" s="302">
        <f t="shared" si="80"/>
        <v>2.7988264025991305</v>
      </c>
      <c r="K169" s="303"/>
      <c r="L169" s="302">
        <v>1.883508018099979</v>
      </c>
      <c r="M169" s="302">
        <v>0.57426771859217929</v>
      </c>
      <c r="N169" s="302">
        <v>9.3530617063580651E-2</v>
      </c>
      <c r="O169" s="302">
        <f t="shared" si="79"/>
        <v>2.5513063537557388</v>
      </c>
    </row>
    <row r="170" spans="1:15" s="236" customFormat="1" x14ac:dyDescent="0.2">
      <c r="A170" s="237" t="str">
        <f>name!E$12</f>
        <v>Elementary occupations</v>
      </c>
      <c r="B170" s="302">
        <v>2.4440802243076019</v>
      </c>
      <c r="C170" s="302">
        <v>1.8458494842020814</v>
      </c>
      <c r="D170" s="302">
        <v>5.9326090466690816E-2</v>
      </c>
      <c r="E170" s="302">
        <f t="shared" si="77"/>
        <v>4.3492557989763743</v>
      </c>
      <c r="F170" s="303"/>
      <c r="G170" s="302">
        <v>1.9599025250022255</v>
      </c>
      <c r="H170" s="302">
        <v>1.646702613263082</v>
      </c>
      <c r="I170" s="302">
        <v>5.2468894851115007E-2</v>
      </c>
      <c r="J170" s="302">
        <f t="shared" si="80"/>
        <v>3.6590740331164229</v>
      </c>
      <c r="K170" s="303"/>
      <c r="L170" s="302">
        <v>2.1927426585540917</v>
      </c>
      <c r="M170" s="302">
        <v>1.3856951160325688</v>
      </c>
      <c r="N170" s="302">
        <v>6.4907674090390263E-2</v>
      </c>
      <c r="O170" s="302">
        <f t="shared" si="79"/>
        <v>3.6433454486770511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22.253581288432056</v>
      </c>
      <c r="C172" s="311">
        <f t="shared" ref="C172:E172" si="81">SUM(C162:C170)</f>
        <v>14.782541237561155</v>
      </c>
      <c r="D172" s="311">
        <f t="shared" si="81"/>
        <v>3.3008774740068274</v>
      </c>
      <c r="E172" s="311">
        <f t="shared" si="81"/>
        <v>40.337000000000039</v>
      </c>
      <c r="F172" s="311"/>
      <c r="G172" s="311">
        <f t="shared" ref="G172:J172" si="82">SUM(G162:G170)</f>
        <v>23.291154675703709</v>
      </c>
      <c r="H172" s="311">
        <f t="shared" si="82"/>
        <v>16.053373916883857</v>
      </c>
      <c r="I172" s="311">
        <f t="shared" si="82"/>
        <v>3.2984714074124697</v>
      </c>
      <c r="J172" s="311">
        <f t="shared" si="82"/>
        <v>42.643000000000043</v>
      </c>
      <c r="K172" s="311"/>
      <c r="L172" s="311">
        <f t="shared" ref="L172:O172" si="83">SUM(L162:L170)</f>
        <v>24.981278287596187</v>
      </c>
      <c r="M172" s="311">
        <f t="shared" si="83"/>
        <v>15.140933577413817</v>
      </c>
      <c r="N172" s="311">
        <f t="shared" si="83"/>
        <v>3.5147881349900096</v>
      </c>
      <c r="O172" s="311">
        <f t="shared" si="83"/>
        <v>43.637000000000022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0.62567893238390093</v>
      </c>
      <c r="C179" s="302">
        <v>4.285764481973392E-2</v>
      </c>
      <c r="D179" s="302">
        <v>0.14230076398997676</v>
      </c>
      <c r="E179" s="302">
        <f>SUM(B179:D179)</f>
        <v>0.81083734119361162</v>
      </c>
      <c r="F179" s="303"/>
      <c r="G179" s="302">
        <v>0.80504317711784112</v>
      </c>
      <c r="H179" s="302">
        <v>8.2249355451100112E-2</v>
      </c>
      <c r="I179" s="302">
        <v>0.16663434295256019</v>
      </c>
      <c r="J179" s="302">
        <f>SUM(G179:I179)</f>
        <v>1.0539268755215014</v>
      </c>
      <c r="K179" s="303"/>
      <c r="L179" s="302">
        <v>0.82888018769661453</v>
      </c>
      <c r="M179" s="302">
        <v>9.8205147959960368E-2</v>
      </c>
      <c r="N179" s="302">
        <v>0.1737483430356353</v>
      </c>
      <c r="O179" s="302">
        <f>SUM(L179:N179)</f>
        <v>1.1008336786922102</v>
      </c>
    </row>
    <row r="180" spans="1:15" s="236" customFormat="1" x14ac:dyDescent="0.2">
      <c r="A180" s="237" t="str">
        <f>name!E$5</f>
        <v>Professional occupations</v>
      </c>
      <c r="B180" s="302">
        <v>0.45555185117769414</v>
      </c>
      <c r="C180" s="302">
        <v>3.4298769227265026E-2</v>
      </c>
      <c r="D180" s="302">
        <v>3.5604248261042096E-2</v>
      </c>
      <c r="E180" s="302">
        <f t="shared" ref="E180:E187" si="84">SUM(B180:D180)</f>
        <v>0.52545486866600133</v>
      </c>
      <c r="F180" s="303"/>
      <c r="G180" s="302">
        <v>0.67743219509861807</v>
      </c>
      <c r="H180" s="302">
        <v>7.1227607530020567E-2</v>
      </c>
      <c r="I180" s="302">
        <v>4.3174194450844222E-2</v>
      </c>
      <c r="J180" s="302">
        <f t="shared" ref="J180:J182" si="85">SUM(G180:I180)</f>
        <v>0.79183399707948288</v>
      </c>
      <c r="K180" s="303"/>
      <c r="L180" s="302">
        <v>0.92051897314695896</v>
      </c>
      <c r="M180" s="302">
        <v>0.11593426234461154</v>
      </c>
      <c r="N180" s="302">
        <v>3.8018424184564657E-2</v>
      </c>
      <c r="O180" s="302">
        <f t="shared" ref="O180:O187" si="86">SUM(L180:N180)</f>
        <v>1.0744716596761352</v>
      </c>
    </row>
    <row r="181" spans="1:15" s="236" customFormat="1" x14ac:dyDescent="0.2">
      <c r="A181" s="237" t="str">
        <f>name!E$6</f>
        <v>Associate professional occupations</v>
      </c>
      <c r="B181" s="302">
        <v>0.49113376927215019</v>
      </c>
      <c r="C181" s="302">
        <v>5.7946768007692245E-2</v>
      </c>
      <c r="D181" s="302">
        <v>2.6456696891277866E-2</v>
      </c>
      <c r="E181" s="302">
        <f t="shared" si="84"/>
        <v>0.57553723417112024</v>
      </c>
      <c r="F181" s="303"/>
      <c r="G181" s="302">
        <v>0.6386384397987972</v>
      </c>
      <c r="H181" s="302">
        <v>9.1398324009022605E-2</v>
      </c>
      <c r="I181" s="302">
        <v>3.3981834526563295E-2</v>
      </c>
      <c r="J181" s="302">
        <f t="shared" si="85"/>
        <v>0.76401859833438313</v>
      </c>
      <c r="K181" s="303"/>
      <c r="L181" s="302">
        <v>0.6874084010404139</v>
      </c>
      <c r="M181" s="302">
        <v>0.11860303286251299</v>
      </c>
      <c r="N181" s="302">
        <v>3.5206252081967385E-2</v>
      </c>
      <c r="O181" s="302">
        <f t="shared" si="86"/>
        <v>0.84121768598489421</v>
      </c>
    </row>
    <row r="182" spans="1:15" s="236" customFormat="1" x14ac:dyDescent="0.2">
      <c r="A182" s="237" t="str">
        <f>name!E$7</f>
        <v>Administrative and secretarial occupations</v>
      </c>
      <c r="B182" s="302">
        <v>1.0416452323198209</v>
      </c>
      <c r="C182" s="302">
        <v>0.32350817829832251</v>
      </c>
      <c r="D182" s="302">
        <v>3.2140670081027209E-2</v>
      </c>
      <c r="E182" s="302">
        <f t="shared" si="84"/>
        <v>1.3972940806991705</v>
      </c>
      <c r="F182" s="303"/>
      <c r="G182" s="302">
        <v>1.2681440690918222</v>
      </c>
      <c r="H182" s="302">
        <v>0.48535655635024483</v>
      </c>
      <c r="I182" s="302">
        <v>4.5661065174128157E-2</v>
      </c>
      <c r="J182" s="302">
        <f t="shared" si="85"/>
        <v>1.7991616906161951</v>
      </c>
      <c r="K182" s="303"/>
      <c r="L182" s="302">
        <v>1.503618139083132</v>
      </c>
      <c r="M182" s="302">
        <v>0.50112163580820879</v>
      </c>
      <c r="N182" s="302">
        <v>3.870857767787432E-2</v>
      </c>
      <c r="O182" s="302">
        <f t="shared" si="86"/>
        <v>2.0434483525692149</v>
      </c>
    </row>
    <row r="183" spans="1:15" s="236" customFormat="1" x14ac:dyDescent="0.2">
      <c r="A183" s="237" t="str">
        <f>name!E$8</f>
        <v>Skilled trades occupations</v>
      </c>
      <c r="B183" s="302">
        <v>0.44089837067107146</v>
      </c>
      <c r="C183" s="302">
        <v>7.1469203041822457E-2</v>
      </c>
      <c r="D183" s="302">
        <v>0.10583821537653154</v>
      </c>
      <c r="E183" s="302">
        <f t="shared" si="84"/>
        <v>0.61820578908942547</v>
      </c>
      <c r="F183" s="303"/>
      <c r="G183" s="302">
        <v>0.38779405347831275</v>
      </c>
      <c r="H183" s="302">
        <v>0.12770547994722262</v>
      </c>
      <c r="I183" s="302">
        <v>7.9280947692039194E-2</v>
      </c>
      <c r="J183" s="302">
        <f>SUM(G183:I183)</f>
        <v>0.59478048111757453</v>
      </c>
      <c r="K183" s="303"/>
      <c r="L183" s="302">
        <v>0.36189455554931965</v>
      </c>
      <c r="M183" s="302">
        <v>0.19405658563105704</v>
      </c>
      <c r="N183" s="302">
        <v>7.7898457899660711E-2</v>
      </c>
      <c r="O183" s="302">
        <f t="shared" si="86"/>
        <v>0.63384959908003746</v>
      </c>
    </row>
    <row r="184" spans="1:15" s="236" customFormat="1" x14ac:dyDescent="0.2">
      <c r="A184" s="237" t="str">
        <f>name!E$9</f>
        <v>Caring, leisure and other service occupations</v>
      </c>
      <c r="B184" s="302">
        <v>0.44555620397431234</v>
      </c>
      <c r="C184" s="302">
        <v>0.31201838018204814</v>
      </c>
      <c r="D184" s="302">
        <v>5.8915596103472308E-2</v>
      </c>
      <c r="E184" s="302">
        <f t="shared" si="84"/>
        <v>0.81649018025983278</v>
      </c>
      <c r="F184" s="303"/>
      <c r="G184" s="302">
        <v>0.43935426706288949</v>
      </c>
      <c r="H184" s="302">
        <v>0.28070858743072541</v>
      </c>
      <c r="I184" s="302">
        <v>5.1412150902587085E-2</v>
      </c>
      <c r="J184" s="302">
        <f t="shared" ref="J184:J187" si="87">SUM(G184:I184)</f>
        <v>0.77147500539620206</v>
      </c>
      <c r="K184" s="303"/>
      <c r="L184" s="302">
        <v>0.36551515934562068</v>
      </c>
      <c r="M184" s="302">
        <v>0.29180757606794488</v>
      </c>
      <c r="N184" s="302">
        <v>5.9657085751702185E-2</v>
      </c>
      <c r="O184" s="302">
        <f t="shared" si="86"/>
        <v>0.71697982116526771</v>
      </c>
    </row>
    <row r="185" spans="1:15" s="236" customFormat="1" x14ac:dyDescent="0.2">
      <c r="A185" s="237" t="str">
        <f>name!E$10</f>
        <v>Sales and customer service occupations</v>
      </c>
      <c r="B185" s="302">
        <v>0.32735048230106817</v>
      </c>
      <c r="C185" s="302">
        <v>9.3052705224660609E-2</v>
      </c>
      <c r="D185" s="302">
        <v>2.7692860247037519E-2</v>
      </c>
      <c r="E185" s="302">
        <f t="shared" si="84"/>
        <v>0.44809604777276635</v>
      </c>
      <c r="F185" s="303"/>
      <c r="G185" s="302">
        <v>0.36638897992479841</v>
      </c>
      <c r="H185" s="302">
        <v>0.14101598355068609</v>
      </c>
      <c r="I185" s="302">
        <v>2.343098595489566E-2</v>
      </c>
      <c r="J185" s="302">
        <f t="shared" si="87"/>
        <v>0.53083594943038015</v>
      </c>
      <c r="K185" s="303"/>
      <c r="L185" s="302">
        <v>0.39925712335781255</v>
      </c>
      <c r="M185" s="302">
        <v>0.19979715485241092</v>
      </c>
      <c r="N185" s="302">
        <v>2.1249518051579243E-2</v>
      </c>
      <c r="O185" s="302">
        <f t="shared" si="86"/>
        <v>0.62030379626180276</v>
      </c>
    </row>
    <row r="186" spans="1:15" s="236" customFormat="1" x14ac:dyDescent="0.2">
      <c r="A186" s="237" t="str">
        <f>name!E$11</f>
        <v>Process, plant and machine operatives</v>
      </c>
      <c r="B186" s="302">
        <v>3.6989244928800633</v>
      </c>
      <c r="C186" s="302">
        <v>0.3102632795627393</v>
      </c>
      <c r="D186" s="302">
        <v>1.576115786794243</v>
      </c>
      <c r="E186" s="302">
        <f t="shared" si="84"/>
        <v>5.5853035592370457</v>
      </c>
      <c r="F186" s="303"/>
      <c r="G186" s="302">
        <v>3.5785796609767999</v>
      </c>
      <c r="H186" s="302">
        <v>0.42494187739756167</v>
      </c>
      <c r="I186" s="302">
        <v>1.583464410047402</v>
      </c>
      <c r="J186" s="302">
        <f t="shared" si="87"/>
        <v>5.5869859484217628</v>
      </c>
      <c r="K186" s="303"/>
      <c r="L186" s="302">
        <v>3.4087593347294418</v>
      </c>
      <c r="M186" s="302">
        <v>0.48779736101982196</v>
      </c>
      <c r="N186" s="302">
        <v>1.8188178453222443</v>
      </c>
      <c r="O186" s="302">
        <f t="shared" si="86"/>
        <v>5.7153745410715082</v>
      </c>
    </row>
    <row r="187" spans="1:15" s="236" customFormat="1" x14ac:dyDescent="0.2">
      <c r="A187" s="237" t="str">
        <f>name!E$12</f>
        <v>Elementary occupations</v>
      </c>
      <c r="B187" s="302">
        <v>1.5779554920722862</v>
      </c>
      <c r="C187" s="302">
        <v>0.33055597649887958</v>
      </c>
      <c r="D187" s="302">
        <v>4.6269430339875163E-2</v>
      </c>
      <c r="E187" s="302">
        <f t="shared" si="84"/>
        <v>1.9547808989110409</v>
      </c>
      <c r="F187" s="303"/>
      <c r="G187" s="302">
        <v>1.3692607468199833</v>
      </c>
      <c r="H187" s="302">
        <v>0.53029035838445859</v>
      </c>
      <c r="I187" s="302">
        <v>5.043034887807156E-2</v>
      </c>
      <c r="J187" s="302">
        <f t="shared" si="87"/>
        <v>1.9499814540825133</v>
      </c>
      <c r="K187" s="303"/>
      <c r="L187" s="302">
        <v>1.397496801153477</v>
      </c>
      <c r="M187" s="302">
        <v>0.5086827016259311</v>
      </c>
      <c r="N187" s="302">
        <v>5.4341362719524736E-2</v>
      </c>
      <c r="O187" s="302">
        <f t="shared" si="86"/>
        <v>1.960520865498933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9.1046948270523682</v>
      </c>
      <c r="C189" s="311">
        <f t="shared" ref="C189:E189" si="88">SUM(C179:C187)</f>
        <v>1.5759709048631638</v>
      </c>
      <c r="D189" s="311">
        <f t="shared" si="88"/>
        <v>2.0513342680844833</v>
      </c>
      <c r="E189" s="311">
        <f t="shared" si="88"/>
        <v>12.732000000000015</v>
      </c>
      <c r="F189" s="311"/>
      <c r="G189" s="311">
        <f t="shared" ref="G189:J189" si="89">SUM(G179:G187)</f>
        <v>9.5306355893698615</v>
      </c>
      <c r="H189" s="311">
        <f t="shared" si="89"/>
        <v>2.2348941300510425</v>
      </c>
      <c r="I189" s="311">
        <f t="shared" si="89"/>
        <v>2.0774702805790914</v>
      </c>
      <c r="J189" s="311">
        <f t="shared" si="89"/>
        <v>13.842999999999995</v>
      </c>
      <c r="K189" s="311"/>
      <c r="L189" s="311">
        <f t="shared" ref="L189:O189" si="90">SUM(L179:L187)</f>
        <v>9.8733486751027897</v>
      </c>
      <c r="M189" s="311">
        <f t="shared" si="90"/>
        <v>2.5160054581724594</v>
      </c>
      <c r="N189" s="311">
        <f t="shared" si="90"/>
        <v>2.317645866724753</v>
      </c>
      <c r="O189" s="311">
        <f t="shared" si="90"/>
        <v>14.707000000000006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2.1892888721251311</v>
      </c>
      <c r="C196" s="302">
        <v>0.2537017875604573</v>
      </c>
      <c r="D196" s="302">
        <v>0.74492645264316448</v>
      </c>
      <c r="E196" s="302">
        <f>SUM(B196:D196)</f>
        <v>3.1879171123287531</v>
      </c>
      <c r="F196" s="303"/>
      <c r="G196" s="302">
        <v>2.3412192461554748</v>
      </c>
      <c r="H196" s="302">
        <v>0.45990968383990993</v>
      </c>
      <c r="I196" s="302">
        <v>0.79822438545721841</v>
      </c>
      <c r="J196" s="302">
        <f>SUM(G196:I196)</f>
        <v>3.5993533154526034</v>
      </c>
      <c r="K196" s="303"/>
      <c r="L196" s="302">
        <v>2.8052624803638597</v>
      </c>
      <c r="M196" s="302">
        <v>0.72558457274296184</v>
      </c>
      <c r="N196" s="302">
        <v>0.9005866491675113</v>
      </c>
      <c r="O196" s="302">
        <f>SUM(L196:N196)</f>
        <v>4.4314337022743331</v>
      </c>
    </row>
    <row r="197" spans="1:15" s="236" customFormat="1" x14ac:dyDescent="0.2">
      <c r="A197" s="237" t="str">
        <f>name!E$5</f>
        <v>Professional occupations</v>
      </c>
      <c r="B197" s="302">
        <v>0.62969369424745369</v>
      </c>
      <c r="C197" s="302">
        <v>8.2633345716050882E-2</v>
      </c>
      <c r="D197" s="302">
        <v>5.1217619348804019E-2</v>
      </c>
      <c r="E197" s="302">
        <f t="shared" ref="E197:E204" si="91">SUM(B197:D197)</f>
        <v>0.76354465931230853</v>
      </c>
      <c r="F197" s="303"/>
      <c r="G197" s="302">
        <v>0.79818978553511255</v>
      </c>
      <c r="H197" s="302">
        <v>0.16084678917375198</v>
      </c>
      <c r="I197" s="302">
        <v>5.7503344863805227E-2</v>
      </c>
      <c r="J197" s="302">
        <f t="shared" ref="J197:J199" si="92">SUM(G197:I197)</f>
        <v>1.0165399195726696</v>
      </c>
      <c r="K197" s="303"/>
      <c r="L197" s="302">
        <v>1.0640417814921039</v>
      </c>
      <c r="M197" s="302">
        <v>0.2782361023499027</v>
      </c>
      <c r="N197" s="302">
        <v>4.0767356785052881E-2</v>
      </c>
      <c r="O197" s="302">
        <f t="shared" ref="O197:O204" si="93">SUM(L197:N197)</f>
        <v>1.3830452406270595</v>
      </c>
    </row>
    <row r="198" spans="1:15" s="236" customFormat="1" x14ac:dyDescent="0.2">
      <c r="A198" s="237" t="str">
        <f>name!E$6</f>
        <v>Associate professional occupations</v>
      </c>
      <c r="B198" s="302">
        <v>0.53198389946950331</v>
      </c>
      <c r="C198" s="302">
        <v>0.22728476559961394</v>
      </c>
      <c r="D198" s="302">
        <v>3.5697529278415303E-2</v>
      </c>
      <c r="E198" s="302">
        <f t="shared" si="91"/>
        <v>0.79496619434753257</v>
      </c>
      <c r="F198" s="303"/>
      <c r="G198" s="302">
        <v>0.61406722551658766</v>
      </c>
      <c r="H198" s="302">
        <v>0.31643011882024163</v>
      </c>
      <c r="I198" s="302">
        <v>3.237814842793206E-2</v>
      </c>
      <c r="J198" s="302">
        <f t="shared" si="92"/>
        <v>0.96287549276476136</v>
      </c>
      <c r="K198" s="303"/>
      <c r="L198" s="302">
        <v>0.83379856202860347</v>
      </c>
      <c r="M198" s="302">
        <v>0.5315468929860524</v>
      </c>
      <c r="N198" s="302">
        <v>3.6767109215240797E-2</v>
      </c>
      <c r="O198" s="302">
        <f t="shared" si="93"/>
        <v>1.4021125642298966</v>
      </c>
    </row>
    <row r="199" spans="1:15" s="236" customFormat="1" x14ac:dyDescent="0.2">
      <c r="A199" s="237" t="str">
        <f>name!E$7</f>
        <v>Administrative and secretarial occupations</v>
      </c>
      <c r="B199" s="302">
        <v>0.73196843538516787</v>
      </c>
      <c r="C199" s="302">
        <v>0.5641201283877999</v>
      </c>
      <c r="D199" s="302">
        <v>1.429911575441838E-2</v>
      </c>
      <c r="E199" s="302">
        <f t="shared" si="91"/>
        <v>1.3103876795273861</v>
      </c>
      <c r="F199" s="303"/>
      <c r="G199" s="302">
        <v>0.68383697595540049</v>
      </c>
      <c r="H199" s="302">
        <v>0.73296125059799166</v>
      </c>
      <c r="I199" s="302">
        <v>1.3832229203396324E-2</v>
      </c>
      <c r="J199" s="302">
        <f t="shared" si="92"/>
        <v>1.4306304557567884</v>
      </c>
      <c r="K199" s="303"/>
      <c r="L199" s="302">
        <v>1.0170370845135637</v>
      </c>
      <c r="M199" s="302">
        <v>1.2836286852644814</v>
      </c>
      <c r="N199" s="302">
        <v>1.5134553484384625E-2</v>
      </c>
      <c r="O199" s="302">
        <f t="shared" si="93"/>
        <v>2.31580032326243</v>
      </c>
    </row>
    <row r="200" spans="1:15" s="236" customFormat="1" x14ac:dyDescent="0.2">
      <c r="A200" s="237" t="str">
        <f>name!E$8</f>
        <v>Skilled trades occupations</v>
      </c>
      <c r="B200" s="302">
        <v>1.5567451400287662</v>
      </c>
      <c r="C200" s="302">
        <v>1.4304543731506232</v>
      </c>
      <c r="D200" s="302">
        <v>0.23091590174707738</v>
      </c>
      <c r="E200" s="302">
        <f t="shared" si="91"/>
        <v>3.2181154149264666</v>
      </c>
      <c r="F200" s="303"/>
      <c r="G200" s="302">
        <v>1.187704858165016</v>
      </c>
      <c r="H200" s="302">
        <v>1.3388772102601585</v>
      </c>
      <c r="I200" s="302">
        <v>0.25573822805024182</v>
      </c>
      <c r="J200" s="302">
        <f>SUM(G200:I200)</f>
        <v>2.7823202964754161</v>
      </c>
      <c r="K200" s="303"/>
      <c r="L200" s="302">
        <v>0.85655144019646712</v>
      </c>
      <c r="M200" s="302">
        <v>1.677172033755326</v>
      </c>
      <c r="N200" s="302">
        <v>0.35960947547016625</v>
      </c>
      <c r="O200" s="302">
        <f t="shared" si="93"/>
        <v>2.8933329494219593</v>
      </c>
    </row>
    <row r="201" spans="1:15" s="236" customFormat="1" x14ac:dyDescent="0.2">
      <c r="A201" s="237" t="str">
        <f>name!E$9</f>
        <v>Caring, leisure and other service occupations</v>
      </c>
      <c r="B201" s="302">
        <v>0.74416261502512904</v>
      </c>
      <c r="C201" s="302">
        <v>0.58902158554803008</v>
      </c>
      <c r="D201" s="302">
        <v>5.9418923558054247E-2</v>
      </c>
      <c r="E201" s="302">
        <f t="shared" si="91"/>
        <v>1.3926031241312133</v>
      </c>
      <c r="F201" s="303"/>
      <c r="G201" s="302">
        <v>0.64949216845836866</v>
      </c>
      <c r="H201" s="302">
        <v>0.61639517965926682</v>
      </c>
      <c r="I201" s="302">
        <v>7.2604171050498184E-2</v>
      </c>
      <c r="J201" s="302">
        <f t="shared" ref="J201:J204" si="94">SUM(G201:I201)</f>
        <v>1.3384915191681335</v>
      </c>
      <c r="K201" s="303"/>
      <c r="L201" s="302">
        <v>0.74869240181838226</v>
      </c>
      <c r="M201" s="302">
        <v>0.76966226826900963</v>
      </c>
      <c r="N201" s="302">
        <v>0.13714371819493201</v>
      </c>
      <c r="O201" s="302">
        <f t="shared" si="93"/>
        <v>1.6554983882823238</v>
      </c>
    </row>
    <row r="202" spans="1:15" s="236" customFormat="1" x14ac:dyDescent="0.2">
      <c r="A202" s="237" t="str">
        <f>name!E$10</f>
        <v>Sales and customer service occupations</v>
      </c>
      <c r="B202" s="302">
        <v>0.57697668591264306</v>
      </c>
      <c r="C202" s="302">
        <v>1.3745345195954306</v>
      </c>
      <c r="D202" s="302">
        <v>0.2909274512817191</v>
      </c>
      <c r="E202" s="302">
        <f t="shared" si="91"/>
        <v>2.2424386567897927</v>
      </c>
      <c r="F202" s="303"/>
      <c r="G202" s="302">
        <v>0.52710117695163416</v>
      </c>
      <c r="H202" s="302">
        <v>1.6357970323668842</v>
      </c>
      <c r="I202" s="302">
        <v>0.22644928233355871</v>
      </c>
      <c r="J202" s="302">
        <f t="shared" si="94"/>
        <v>2.3893474916520772</v>
      </c>
      <c r="K202" s="303"/>
      <c r="L202" s="302">
        <v>0.75347088645590898</v>
      </c>
      <c r="M202" s="302">
        <v>3.0959071143218582</v>
      </c>
      <c r="N202" s="302">
        <v>0.17713229646802661</v>
      </c>
      <c r="O202" s="302">
        <f t="shared" si="93"/>
        <v>4.0265102972457933</v>
      </c>
    </row>
    <row r="203" spans="1:15" s="236" customFormat="1" x14ac:dyDescent="0.2">
      <c r="A203" s="237" t="str">
        <f>name!E$11</f>
        <v>Process, plant and machine operatives</v>
      </c>
      <c r="B203" s="302">
        <v>0.35134138773830448</v>
      </c>
      <c r="C203" s="302">
        <v>0.64762313378736247</v>
      </c>
      <c r="D203" s="302">
        <v>2.9444922506368244E-2</v>
      </c>
      <c r="E203" s="302">
        <f t="shared" si="91"/>
        <v>1.0284094440320353</v>
      </c>
      <c r="F203" s="303"/>
      <c r="G203" s="302">
        <v>0.26143204509230272</v>
      </c>
      <c r="H203" s="302">
        <v>0.85087284652278128</v>
      </c>
      <c r="I203" s="302">
        <v>3.4438560998355329E-2</v>
      </c>
      <c r="J203" s="302">
        <f t="shared" si="94"/>
        <v>1.1467434526134392</v>
      </c>
      <c r="K203" s="303"/>
      <c r="L203" s="302">
        <v>0.16718866220064252</v>
      </c>
      <c r="M203" s="302">
        <v>1.5801286824953173</v>
      </c>
      <c r="N203" s="302">
        <v>6.2429554988281691E-2</v>
      </c>
      <c r="O203" s="302">
        <f t="shared" si="93"/>
        <v>1.8097468996842414</v>
      </c>
    </row>
    <row r="204" spans="1:15" s="236" customFormat="1" x14ac:dyDescent="0.2">
      <c r="A204" s="237" t="str">
        <f>name!E$12</f>
        <v>Elementary occupations</v>
      </c>
      <c r="B204" s="302">
        <v>4.790132041894867</v>
      </c>
      <c r="C204" s="302">
        <v>9.5478420370558155</v>
      </c>
      <c r="D204" s="302">
        <v>0.17464363565381585</v>
      </c>
      <c r="E204" s="302">
        <f t="shared" si="91"/>
        <v>14.512617714604499</v>
      </c>
      <c r="F204" s="303"/>
      <c r="G204" s="302">
        <v>4.0309801680936657</v>
      </c>
      <c r="H204" s="302">
        <v>9.4750467662719142</v>
      </c>
      <c r="I204" s="302">
        <v>0.16767112217854493</v>
      </c>
      <c r="J204" s="302">
        <f t="shared" si="94"/>
        <v>13.673698056544124</v>
      </c>
      <c r="K204" s="303"/>
      <c r="L204" s="302">
        <v>5.5081511897501638</v>
      </c>
      <c r="M204" s="302">
        <v>9.0567709106969119</v>
      </c>
      <c r="N204" s="302">
        <v>0.34759753452491415</v>
      </c>
      <c r="O204" s="302">
        <f t="shared" si="93"/>
        <v>14.912519634971989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12.102292771826967</v>
      </c>
      <c r="C206" s="311">
        <f t="shared" ref="C206:E206" si="95">SUM(C196:C204)</f>
        <v>14.717215676401185</v>
      </c>
      <c r="D206" s="311">
        <f t="shared" si="95"/>
        <v>1.6314915517718369</v>
      </c>
      <c r="E206" s="311">
        <f t="shared" si="95"/>
        <v>28.450999999999986</v>
      </c>
      <c r="F206" s="311"/>
      <c r="G206" s="311">
        <f t="shared" ref="G206:J206" si="96">SUM(G196:G204)</f>
        <v>11.094023649923562</v>
      </c>
      <c r="H206" s="311">
        <f t="shared" si="96"/>
        <v>15.587136877512901</v>
      </c>
      <c r="I206" s="311">
        <f t="shared" si="96"/>
        <v>1.6588394725635509</v>
      </c>
      <c r="J206" s="311">
        <f t="shared" si="96"/>
        <v>28.340000000000011</v>
      </c>
      <c r="K206" s="311"/>
      <c r="L206" s="311">
        <f t="shared" ref="L206:O206" si="97">SUM(L196:L204)</f>
        <v>13.754194488819696</v>
      </c>
      <c r="M206" s="311">
        <f t="shared" si="97"/>
        <v>18.998637262881822</v>
      </c>
      <c r="N206" s="311">
        <f t="shared" si="97"/>
        <v>2.0771682482985101</v>
      </c>
      <c r="O206" s="311">
        <f t="shared" si="97"/>
        <v>34.830000000000027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9.5562363741153414E-2</v>
      </c>
      <c r="C213" s="302">
        <v>3.0882284526971702E-2</v>
      </c>
      <c r="D213" s="302">
        <v>5.2301849745906799E-2</v>
      </c>
      <c r="E213" s="302">
        <f>SUM(B213:D213)</f>
        <v>0.17874649801403192</v>
      </c>
      <c r="F213" s="303"/>
      <c r="G213" s="302">
        <v>0.15363401397991316</v>
      </c>
      <c r="H213" s="302">
        <v>3.2609383659624507E-2</v>
      </c>
      <c r="I213" s="302">
        <v>2.4001988386465643E-2</v>
      </c>
      <c r="J213" s="302">
        <f>SUM(G213:I213)</f>
        <v>0.21024538602600332</v>
      </c>
      <c r="K213" s="303"/>
      <c r="L213" s="302">
        <v>0.14358302261174252</v>
      </c>
      <c r="M213" s="302">
        <v>3.6324999346144984E-2</v>
      </c>
      <c r="N213" s="302">
        <v>2.6019571480328685E-2</v>
      </c>
      <c r="O213" s="302">
        <f>SUM(L213:N213)</f>
        <v>0.20592759343821621</v>
      </c>
    </row>
    <row r="214" spans="1:15" s="236" customFormat="1" x14ac:dyDescent="0.2">
      <c r="A214" s="237" t="str">
        <f>name!E$5</f>
        <v>Professional occupations</v>
      </c>
      <c r="B214" s="302">
        <v>0.12050399841000012</v>
      </c>
      <c r="C214" s="302">
        <v>2.9734646712975231E-2</v>
      </c>
      <c r="D214" s="302">
        <v>8.7690394803356039E-2</v>
      </c>
      <c r="E214" s="302">
        <f t="shared" ref="E214:E221" si="98">SUM(B214:D214)</f>
        <v>0.23792903992633141</v>
      </c>
      <c r="F214" s="303"/>
      <c r="G214" s="302">
        <v>0.21620672132118904</v>
      </c>
      <c r="H214" s="302">
        <v>3.1011880628829862E-2</v>
      </c>
      <c r="I214" s="302">
        <v>4.9510645675951662E-2</v>
      </c>
      <c r="J214" s="302">
        <f t="shared" ref="J214:J216" si="99">SUM(G214:I214)</f>
        <v>0.29672924762597058</v>
      </c>
      <c r="K214" s="303"/>
      <c r="L214" s="302">
        <v>0.26667711698281982</v>
      </c>
      <c r="M214" s="302">
        <v>4.2764220639739815E-2</v>
      </c>
      <c r="N214" s="302">
        <v>4.2160940338751014E-2</v>
      </c>
      <c r="O214" s="302">
        <f t="shared" ref="O214:O221" si="100">SUM(L214:N214)</f>
        <v>0.35160227796131066</v>
      </c>
    </row>
    <row r="215" spans="1:15" s="236" customFormat="1" x14ac:dyDescent="0.2">
      <c r="A215" s="237" t="str">
        <f>name!E$6</f>
        <v>Associate professional occupations</v>
      </c>
      <c r="B215" s="302">
        <v>8.7236470333071622E-2</v>
      </c>
      <c r="C215" s="302">
        <v>5.1191647457936626E-2</v>
      </c>
      <c r="D215" s="302">
        <v>0.14290950624219309</v>
      </c>
      <c r="E215" s="302">
        <f t="shared" si="98"/>
        <v>0.28133762403320134</v>
      </c>
      <c r="F215" s="303"/>
      <c r="G215" s="302">
        <v>0.14885944769011861</v>
      </c>
      <c r="H215" s="302">
        <v>3.9178159478919089E-2</v>
      </c>
      <c r="I215" s="302">
        <v>0.10920649986113957</v>
      </c>
      <c r="J215" s="302">
        <f t="shared" si="99"/>
        <v>0.29724410703017728</v>
      </c>
      <c r="K215" s="303"/>
      <c r="L215" s="302">
        <v>0.13914078718644884</v>
      </c>
      <c r="M215" s="302">
        <v>4.0452811087188151E-2</v>
      </c>
      <c r="N215" s="302">
        <v>0.10201358917954222</v>
      </c>
      <c r="O215" s="302">
        <f t="shared" si="100"/>
        <v>0.2816071874531792</v>
      </c>
    </row>
    <row r="216" spans="1:15" s="236" customFormat="1" x14ac:dyDescent="0.2">
      <c r="A216" s="237" t="str">
        <f>name!E$7</f>
        <v>Administrative and secretarial occupations</v>
      </c>
      <c r="B216" s="302">
        <v>9.4360889467195203E-2</v>
      </c>
      <c r="C216" s="302">
        <v>0.11217500630495758</v>
      </c>
      <c r="D216" s="302">
        <v>8.6015184545117016E-3</v>
      </c>
      <c r="E216" s="302">
        <f t="shared" si="98"/>
        <v>0.21513741422666449</v>
      </c>
      <c r="F216" s="303"/>
      <c r="G216" s="302">
        <v>0.13322723620204624</v>
      </c>
      <c r="H216" s="302">
        <v>0.11597233499635681</v>
      </c>
      <c r="I216" s="302">
        <v>6.0217277539418535E-3</v>
      </c>
      <c r="J216" s="302">
        <f t="shared" si="99"/>
        <v>0.25522129895234491</v>
      </c>
      <c r="K216" s="303"/>
      <c r="L216" s="302">
        <v>0.13149153696270754</v>
      </c>
      <c r="M216" s="302">
        <v>0.11043492019356448</v>
      </c>
      <c r="N216" s="302">
        <v>5.5926243980484302E-3</v>
      </c>
      <c r="O216" s="302">
        <f t="shared" si="100"/>
        <v>0.24751908155432045</v>
      </c>
    </row>
    <row r="217" spans="1:15" s="236" customFormat="1" x14ac:dyDescent="0.2">
      <c r="A217" s="237" t="str">
        <f>name!E$8</f>
        <v>Skilled trades occupations</v>
      </c>
      <c r="B217" s="302">
        <v>8.686669924842709E-2</v>
      </c>
      <c r="C217" s="302">
        <v>3.3613101662216469E-2</v>
      </c>
      <c r="D217" s="302">
        <v>6.8791138104658311E-2</v>
      </c>
      <c r="E217" s="302">
        <f t="shared" si="98"/>
        <v>0.18927093901530187</v>
      </c>
      <c r="F217" s="303"/>
      <c r="G217" s="302">
        <v>0.10357717220676137</v>
      </c>
      <c r="H217" s="302">
        <v>1.5755450212421886E-2</v>
      </c>
      <c r="I217" s="302">
        <v>3.4066396446007979E-2</v>
      </c>
      <c r="J217" s="302">
        <f>SUM(G217:I217)</f>
        <v>0.15339901886519125</v>
      </c>
      <c r="K217" s="303"/>
      <c r="L217" s="302">
        <v>8.4921594790272142E-2</v>
      </c>
      <c r="M217" s="302">
        <v>2.3757093519759763E-2</v>
      </c>
      <c r="N217" s="302">
        <v>4.4220006296503613E-2</v>
      </c>
      <c r="O217" s="302">
        <f t="shared" si="100"/>
        <v>0.15289869460653552</v>
      </c>
    </row>
    <row r="218" spans="1:15" s="236" customFormat="1" x14ac:dyDescent="0.2">
      <c r="A218" s="237" t="str">
        <f>name!E$9</f>
        <v>Caring, leisure and other service occupations</v>
      </c>
      <c r="B218" s="302">
        <v>2.9481132156955431E-2</v>
      </c>
      <c r="C218" s="302">
        <v>3.3699754275619991E-2</v>
      </c>
      <c r="D218" s="302">
        <v>7.9540171298497289E-3</v>
      </c>
      <c r="E218" s="302">
        <f t="shared" si="98"/>
        <v>7.1134903562425161E-2</v>
      </c>
      <c r="F218" s="303"/>
      <c r="G218" s="302">
        <v>4.3343169873487866E-2</v>
      </c>
      <c r="H218" s="302">
        <v>4.4030491822576914E-2</v>
      </c>
      <c r="I218" s="302">
        <v>9.290767710723017E-3</v>
      </c>
      <c r="J218" s="302">
        <f t="shared" ref="J218:J221" si="101">SUM(G218:I218)</f>
        <v>9.6664429406787794E-2</v>
      </c>
      <c r="K218" s="303"/>
      <c r="L218" s="302">
        <v>4.0371959688582863E-2</v>
      </c>
      <c r="M218" s="302">
        <v>3.5835043048259844E-2</v>
      </c>
      <c r="N218" s="302">
        <v>7.8613165026650972E-3</v>
      </c>
      <c r="O218" s="302">
        <f t="shared" si="100"/>
        <v>8.4068319239507805E-2</v>
      </c>
    </row>
    <row r="219" spans="1:15" s="236" customFormat="1" x14ac:dyDescent="0.2">
      <c r="A219" s="237" t="str">
        <f>name!E$10</f>
        <v>Sales and customer service occupations</v>
      </c>
      <c r="B219" s="302">
        <v>5.0165140147093834E-2</v>
      </c>
      <c r="C219" s="302">
        <v>5.2306666013171819E-2</v>
      </c>
      <c r="D219" s="302">
        <v>9.8017554673328466E-3</v>
      </c>
      <c r="E219" s="302">
        <f t="shared" si="98"/>
        <v>0.11227356162759851</v>
      </c>
      <c r="F219" s="303"/>
      <c r="G219" s="302">
        <v>7.1013933705803153E-2</v>
      </c>
      <c r="H219" s="302">
        <v>5.476030814644528E-2</v>
      </c>
      <c r="I219" s="302">
        <v>4.0225708820127229E-3</v>
      </c>
      <c r="J219" s="302">
        <f t="shared" si="101"/>
        <v>0.12979681273426116</v>
      </c>
      <c r="K219" s="303"/>
      <c r="L219" s="302">
        <v>7.8261257093771242E-2</v>
      </c>
      <c r="M219" s="302">
        <v>6.2395551580158838E-2</v>
      </c>
      <c r="N219" s="302">
        <v>3.5325731715966664E-3</v>
      </c>
      <c r="O219" s="302">
        <f t="shared" si="100"/>
        <v>0.14418938184552674</v>
      </c>
    </row>
    <row r="220" spans="1:15" s="236" customFormat="1" x14ac:dyDescent="0.2">
      <c r="A220" s="237" t="str">
        <f>name!E$11</f>
        <v>Process, plant and machine operatives</v>
      </c>
      <c r="B220" s="302">
        <v>1.713428265340021E-2</v>
      </c>
      <c r="C220" s="302">
        <v>3.272340418250428E-2</v>
      </c>
      <c r="D220" s="302">
        <v>9.9867423118370872E-3</v>
      </c>
      <c r="E220" s="302">
        <f t="shared" si="98"/>
        <v>5.9844429147741574E-2</v>
      </c>
      <c r="F220" s="303"/>
      <c r="G220" s="302">
        <v>2.1425625291977602E-2</v>
      </c>
      <c r="H220" s="302">
        <v>1.2010356692177064E-2</v>
      </c>
      <c r="I220" s="302">
        <v>8.1754837248636403E-3</v>
      </c>
      <c r="J220" s="302">
        <f t="shared" si="101"/>
        <v>4.1611465709018303E-2</v>
      </c>
      <c r="K220" s="303"/>
      <c r="L220" s="302">
        <v>1.6435142006326068E-2</v>
      </c>
      <c r="M220" s="302">
        <v>1.6439707113137771E-2</v>
      </c>
      <c r="N220" s="302">
        <v>7.9411089118670355E-3</v>
      </c>
      <c r="O220" s="302">
        <f t="shared" si="100"/>
        <v>4.0815958031330875E-2</v>
      </c>
    </row>
    <row r="221" spans="1:15" s="236" customFormat="1" x14ac:dyDescent="0.2">
      <c r="A221" s="237" t="str">
        <f>name!E$12</f>
        <v>Elementary occupations</v>
      </c>
      <c r="B221" s="302">
        <v>4.4824630058096428E-2</v>
      </c>
      <c r="C221" s="302">
        <v>0.11026134311798795</v>
      </c>
      <c r="D221" s="302">
        <v>3.2239617270622196E-2</v>
      </c>
      <c r="E221" s="302">
        <f t="shared" si="98"/>
        <v>0.18732559044670657</v>
      </c>
      <c r="F221" s="303"/>
      <c r="G221" s="302">
        <v>6.668693979158051E-2</v>
      </c>
      <c r="H221" s="302">
        <v>9.3965372426553992E-2</v>
      </c>
      <c r="I221" s="302">
        <v>3.9435921432110881E-2</v>
      </c>
      <c r="J221" s="302">
        <f t="shared" si="101"/>
        <v>0.20008823365024539</v>
      </c>
      <c r="K221" s="303"/>
      <c r="L221" s="302">
        <v>5.8043920848335477E-2</v>
      </c>
      <c r="M221" s="302">
        <v>0.1031997654920757</v>
      </c>
      <c r="N221" s="302">
        <v>4.2127819529661742E-2</v>
      </c>
      <c r="O221" s="302">
        <f t="shared" si="100"/>
        <v>0.20337150587007291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0.62613560621539344</v>
      </c>
      <c r="C223" s="311">
        <f t="shared" ref="C223:E223" si="102">SUM(C213:C221)</f>
        <v>0.4865878542543417</v>
      </c>
      <c r="D223" s="311">
        <f t="shared" si="102"/>
        <v>0.42027653953026783</v>
      </c>
      <c r="E223" s="311">
        <f t="shared" si="102"/>
        <v>1.5330000000000028</v>
      </c>
      <c r="F223" s="311"/>
      <c r="G223" s="311">
        <f t="shared" ref="G223:J223" si="103">SUM(G213:G221)</f>
        <v>0.95797426006287734</v>
      </c>
      <c r="H223" s="311">
        <f t="shared" si="103"/>
        <v>0.43929373806390543</v>
      </c>
      <c r="I223" s="311">
        <f t="shared" si="103"/>
        <v>0.28373200187321695</v>
      </c>
      <c r="J223" s="311">
        <f t="shared" si="103"/>
        <v>1.681</v>
      </c>
      <c r="K223" s="311"/>
      <c r="L223" s="311">
        <f t="shared" ref="L223:O223" si="104">SUM(L213:L221)</f>
        <v>0.95892633817100659</v>
      </c>
      <c r="M223" s="311">
        <f t="shared" si="104"/>
        <v>0.47160411202002933</v>
      </c>
      <c r="N223" s="311">
        <f t="shared" si="104"/>
        <v>0.28146954980896449</v>
      </c>
      <c r="O223" s="311">
        <f t="shared" si="104"/>
        <v>1.7120000000000004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0.27831644057967891</v>
      </c>
      <c r="C230" s="302">
        <v>3.076897141761575E-2</v>
      </c>
      <c r="D230" s="302">
        <v>2.3142690335699011E-2</v>
      </c>
      <c r="E230" s="302">
        <f>SUM(B230:D230)</f>
        <v>0.33222810233299366</v>
      </c>
      <c r="F230" s="303"/>
      <c r="G230" s="302">
        <v>0.20142628103802446</v>
      </c>
      <c r="H230" s="302">
        <v>2.1194312766374592E-2</v>
      </c>
      <c r="I230" s="302">
        <v>7.8404224771429828E-3</v>
      </c>
      <c r="J230" s="302">
        <f>SUM(G230:I230)</f>
        <v>0.23046101628154203</v>
      </c>
      <c r="K230" s="303"/>
      <c r="L230" s="302">
        <v>0.20409432604836478</v>
      </c>
      <c r="M230" s="302">
        <v>2.5041513193628972E-2</v>
      </c>
      <c r="N230" s="302">
        <v>9.5237791773001707E-3</v>
      </c>
      <c r="O230" s="302">
        <f>SUM(L230:N230)</f>
        <v>0.2386596184192939</v>
      </c>
    </row>
    <row r="231" spans="1:15" s="236" customFormat="1" x14ac:dyDescent="0.2">
      <c r="A231" s="237" t="str">
        <f>name!E$5</f>
        <v>Professional occupations</v>
      </c>
      <c r="B231" s="302">
        <v>0.83126374189269125</v>
      </c>
      <c r="C231" s="302">
        <v>4.5431873066454458E-2</v>
      </c>
      <c r="D231" s="302">
        <v>5.5688242672421756E-2</v>
      </c>
      <c r="E231" s="302">
        <f t="shared" ref="E231:E238" si="105">SUM(B231:D231)</f>
        <v>0.9323838576315675</v>
      </c>
      <c r="F231" s="303"/>
      <c r="G231" s="302">
        <v>0.66807898174735203</v>
      </c>
      <c r="H231" s="302">
        <v>2.59869514144483E-2</v>
      </c>
      <c r="I231" s="302">
        <v>1.6409282364166024E-2</v>
      </c>
      <c r="J231" s="302">
        <f t="shared" ref="J231:J233" si="106">SUM(G231:I231)</f>
        <v>0.71047521552596637</v>
      </c>
      <c r="K231" s="303"/>
      <c r="L231" s="302">
        <v>0.93588922195690316</v>
      </c>
      <c r="M231" s="302">
        <v>3.8015210652152374E-2</v>
      </c>
      <c r="N231" s="302">
        <v>1.5907570310866061E-2</v>
      </c>
      <c r="O231" s="302">
        <f t="shared" ref="O231:O238" si="107">SUM(L231:N231)</f>
        <v>0.98981200291992166</v>
      </c>
    </row>
    <row r="232" spans="1:15" s="236" customFormat="1" x14ac:dyDescent="0.2">
      <c r="A232" s="237" t="str">
        <f>name!E$6</f>
        <v>Associate professional occupations</v>
      </c>
      <c r="B232" s="302">
        <v>0.3627517477832265</v>
      </c>
      <c r="C232" s="302">
        <v>4.189747107105693E-2</v>
      </c>
      <c r="D232" s="302">
        <v>1.9629876471664018E-2</v>
      </c>
      <c r="E232" s="302">
        <f t="shared" si="105"/>
        <v>0.42427909532594743</v>
      </c>
      <c r="F232" s="303"/>
      <c r="G232" s="302">
        <v>0.27337693961787352</v>
      </c>
      <c r="H232" s="302">
        <v>2.3608758313058489E-2</v>
      </c>
      <c r="I232" s="302">
        <v>6.3787379003063631E-3</v>
      </c>
      <c r="J232" s="302">
        <f t="shared" si="106"/>
        <v>0.30336443583123834</v>
      </c>
      <c r="K232" s="303"/>
      <c r="L232" s="302">
        <v>0.30322510886983134</v>
      </c>
      <c r="M232" s="302">
        <v>2.3898177362023199E-2</v>
      </c>
      <c r="N232" s="302">
        <v>7.5254759843795191E-3</v>
      </c>
      <c r="O232" s="302">
        <f t="shared" si="107"/>
        <v>0.33464876221623407</v>
      </c>
    </row>
    <row r="233" spans="1:15" s="236" customFormat="1" x14ac:dyDescent="0.2">
      <c r="A233" s="237" t="str">
        <f>name!E$7</f>
        <v>Administrative and secretarial occupations</v>
      </c>
      <c r="B233" s="302">
        <v>0.18400607026384017</v>
      </c>
      <c r="C233" s="302">
        <v>8.4690518457958844E-2</v>
      </c>
      <c r="D233" s="302">
        <v>3.4598215172027139E-3</v>
      </c>
      <c r="E233" s="302">
        <f t="shared" si="105"/>
        <v>0.27215641023900172</v>
      </c>
      <c r="F233" s="303"/>
      <c r="G233" s="302">
        <v>0.1156538123309179</v>
      </c>
      <c r="H233" s="302">
        <v>3.6582924605735527E-2</v>
      </c>
      <c r="I233" s="302">
        <v>7.5392273406009642E-4</v>
      </c>
      <c r="J233" s="302">
        <f t="shared" si="106"/>
        <v>0.15299065967071354</v>
      </c>
      <c r="K233" s="303"/>
      <c r="L233" s="302">
        <v>0.13347626433678578</v>
      </c>
      <c r="M233" s="302">
        <v>3.6397847556675529E-2</v>
      </c>
      <c r="N233" s="302">
        <v>7.3596131726768113E-4</v>
      </c>
      <c r="O233" s="302">
        <f t="shared" si="107"/>
        <v>0.17061007321072899</v>
      </c>
    </row>
    <row r="234" spans="1:15" s="236" customFormat="1" x14ac:dyDescent="0.2">
      <c r="A234" s="237" t="str">
        <f>name!E$8</f>
        <v>Skilled trades occupations</v>
      </c>
      <c r="B234" s="302">
        <v>0.16027079202088343</v>
      </c>
      <c r="C234" s="302">
        <v>1.3146351575940874E-2</v>
      </c>
      <c r="D234" s="302">
        <v>2.5771665325152467E-2</v>
      </c>
      <c r="E234" s="302">
        <f t="shared" si="105"/>
        <v>0.19918880892197677</v>
      </c>
      <c r="F234" s="303"/>
      <c r="G234" s="302">
        <v>8.6774518950260421E-2</v>
      </c>
      <c r="H234" s="302">
        <v>4.7100191805717253E-3</v>
      </c>
      <c r="I234" s="302">
        <v>6.6886651663412939E-3</v>
      </c>
      <c r="J234" s="302">
        <f>SUM(G234:I234)</f>
        <v>9.8173203297173439E-2</v>
      </c>
      <c r="K234" s="303"/>
      <c r="L234" s="302">
        <v>5.9924758924801307E-2</v>
      </c>
      <c r="M234" s="302">
        <v>6.4707775699136645E-3</v>
      </c>
      <c r="N234" s="302">
        <v>1.2442710585394187E-2</v>
      </c>
      <c r="O234" s="302">
        <f t="shared" si="107"/>
        <v>7.8838247080109156E-2</v>
      </c>
    </row>
    <row r="235" spans="1:15" s="236" customFormat="1" x14ac:dyDescent="0.2">
      <c r="A235" s="237" t="str">
        <f>name!E$9</f>
        <v>Caring, leisure and other service occupations</v>
      </c>
      <c r="B235" s="302">
        <v>4.8434374555627484E-2</v>
      </c>
      <c r="C235" s="302">
        <v>9.3765774918745815E-3</v>
      </c>
      <c r="D235" s="302">
        <v>2.6334029539614727E-3</v>
      </c>
      <c r="E235" s="302">
        <f t="shared" si="105"/>
        <v>6.0444355001463536E-2</v>
      </c>
      <c r="F235" s="303"/>
      <c r="G235" s="302">
        <v>3.0103804083299018E-2</v>
      </c>
      <c r="H235" s="302">
        <v>4.9108977923653478E-3</v>
      </c>
      <c r="I235" s="302">
        <v>1.119590186018075E-3</v>
      </c>
      <c r="J235" s="302">
        <f t="shared" ref="J235:J238" si="108">SUM(G235:I235)</f>
        <v>3.6134292061682442E-2</v>
      </c>
      <c r="K235" s="303"/>
      <c r="L235" s="302">
        <v>4.0261438370527161E-2</v>
      </c>
      <c r="M235" s="302">
        <v>5.1076072842437285E-3</v>
      </c>
      <c r="N235" s="302">
        <v>1.2799770129861335E-3</v>
      </c>
      <c r="O235" s="302">
        <f t="shared" si="107"/>
        <v>4.6649022667757022E-2</v>
      </c>
    </row>
    <row r="236" spans="1:15" s="236" customFormat="1" x14ac:dyDescent="0.2">
      <c r="A236" s="237" t="str">
        <f>name!E$10</f>
        <v>Sales and customer service occupations</v>
      </c>
      <c r="B236" s="302">
        <v>0.12536436188369202</v>
      </c>
      <c r="C236" s="302">
        <v>4.6949691225816138E-2</v>
      </c>
      <c r="D236" s="302">
        <v>3.8775618140354734E-3</v>
      </c>
      <c r="E236" s="302">
        <f t="shared" si="105"/>
        <v>0.17619161492354363</v>
      </c>
      <c r="F236" s="303"/>
      <c r="G236" s="302">
        <v>7.3756186184477573E-2</v>
      </c>
      <c r="H236" s="302">
        <v>2.9866066760010117E-2</v>
      </c>
      <c r="I236" s="302">
        <v>8.2381936752697635E-4</v>
      </c>
      <c r="J236" s="302">
        <f t="shared" si="108"/>
        <v>0.10444607231201467</v>
      </c>
      <c r="K236" s="303"/>
      <c r="L236" s="302">
        <v>9.2773008317234021E-2</v>
      </c>
      <c r="M236" s="302">
        <v>4.009604206013806E-2</v>
      </c>
      <c r="N236" s="302">
        <v>8.6980730976542382E-4</v>
      </c>
      <c r="O236" s="302">
        <f t="shared" si="107"/>
        <v>0.1337388576871375</v>
      </c>
    </row>
    <row r="237" spans="1:15" s="236" customFormat="1" x14ac:dyDescent="0.2">
      <c r="A237" s="237" t="str">
        <f>name!E$11</f>
        <v>Process, plant and machine operatives</v>
      </c>
      <c r="B237" s="302">
        <v>1.6100374749437957E-2</v>
      </c>
      <c r="C237" s="302">
        <v>8.9277503413189435E-3</v>
      </c>
      <c r="D237" s="302">
        <v>6.9950528254839146E-3</v>
      </c>
      <c r="E237" s="302">
        <f t="shared" si="105"/>
        <v>3.2023177916240812E-2</v>
      </c>
      <c r="F237" s="303"/>
      <c r="G237" s="302">
        <v>7.6411982148954713E-3</v>
      </c>
      <c r="H237" s="302">
        <v>4.9190878056068121E-3</v>
      </c>
      <c r="I237" s="302">
        <v>3.1154729467278114E-3</v>
      </c>
      <c r="J237" s="302">
        <f t="shared" si="108"/>
        <v>1.5675758967230096E-2</v>
      </c>
      <c r="K237" s="303"/>
      <c r="L237" s="302">
        <v>7.1102752179150533E-3</v>
      </c>
      <c r="M237" s="302">
        <v>5.6675934357181849E-3</v>
      </c>
      <c r="N237" s="302">
        <v>4.8884496180915454E-3</v>
      </c>
      <c r="O237" s="302">
        <f t="shared" si="107"/>
        <v>1.7666318271724785E-2</v>
      </c>
    </row>
    <row r="238" spans="1:15" s="236" customFormat="1" x14ac:dyDescent="0.2">
      <c r="A238" s="237" t="str">
        <f>name!E$12</f>
        <v>Elementary occupations</v>
      </c>
      <c r="B238" s="302">
        <v>3.6899887524470328E-2</v>
      </c>
      <c r="C238" s="302">
        <v>1.577692974401964E-2</v>
      </c>
      <c r="D238" s="302">
        <v>1.8427760438776669E-2</v>
      </c>
      <c r="E238" s="302">
        <f t="shared" si="105"/>
        <v>7.1104577707266636E-2</v>
      </c>
      <c r="F238" s="303"/>
      <c r="G238" s="302">
        <v>1.6752023785916923E-2</v>
      </c>
      <c r="H238" s="302">
        <v>9.1240145162224083E-3</v>
      </c>
      <c r="I238" s="302">
        <v>1.0403307750301009E-2</v>
      </c>
      <c r="J238" s="302">
        <f t="shared" si="108"/>
        <v>3.6279346052440341E-2</v>
      </c>
      <c r="K238" s="303"/>
      <c r="L238" s="302">
        <v>1.8791105126201933E-2</v>
      </c>
      <c r="M238" s="302">
        <v>1.114666462318737E-2</v>
      </c>
      <c r="N238" s="302">
        <v>1.4439327777699507E-2</v>
      </c>
      <c r="O238" s="302">
        <f t="shared" si="107"/>
        <v>4.4377097527088807E-2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2.0434077912535482</v>
      </c>
      <c r="C240" s="311">
        <f t="shared" ref="C240:E240" si="109">SUM(C230:C238)</f>
        <v>0.29696613439205616</v>
      </c>
      <c r="D240" s="311">
        <f t="shared" si="109"/>
        <v>0.15962607435439749</v>
      </c>
      <c r="E240" s="311">
        <f t="shared" si="109"/>
        <v>2.5000000000000018</v>
      </c>
      <c r="F240" s="311"/>
      <c r="G240" s="311">
        <f t="shared" ref="G240:J240" si="110">SUM(G230:G238)</f>
        <v>1.4735637459530173</v>
      </c>
      <c r="H240" s="311">
        <f t="shared" si="110"/>
        <v>0.16090303315439333</v>
      </c>
      <c r="I240" s="311">
        <f t="shared" si="110"/>
        <v>5.3533220892590626E-2</v>
      </c>
      <c r="J240" s="311">
        <f t="shared" si="110"/>
        <v>1.6880000000000013</v>
      </c>
      <c r="K240" s="311"/>
      <c r="L240" s="311">
        <f t="shared" ref="L240:O240" si="111">SUM(L230:L238)</f>
        <v>1.7955455071685646</v>
      </c>
      <c r="M240" s="311">
        <f t="shared" si="111"/>
        <v>0.19184143373768106</v>
      </c>
      <c r="N240" s="311">
        <f t="shared" si="111"/>
        <v>6.7613059093750219E-2</v>
      </c>
      <c r="O240" s="311">
        <f t="shared" si="111"/>
        <v>2.0549999999999962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0.24877341466876818</v>
      </c>
      <c r="C247" s="302">
        <v>3.6203391753183642E-2</v>
      </c>
      <c r="D247" s="302">
        <v>1.008962681131337E-2</v>
      </c>
      <c r="E247" s="302">
        <f>SUM(B247:D247)</f>
        <v>0.2950664332332652</v>
      </c>
      <c r="F247" s="303"/>
      <c r="G247" s="302">
        <v>0.2917303017305467</v>
      </c>
      <c r="H247" s="302">
        <v>4.7772237721431632E-2</v>
      </c>
      <c r="I247" s="302">
        <v>1.4136415618473376E-2</v>
      </c>
      <c r="J247" s="302">
        <f>SUM(G247:I247)</f>
        <v>0.35363895507045173</v>
      </c>
      <c r="K247" s="303"/>
      <c r="L247" s="302">
        <v>0.24165461132623631</v>
      </c>
      <c r="M247" s="302">
        <v>6.44527210216429E-2</v>
      </c>
      <c r="N247" s="302">
        <v>1.5990333111755618E-2</v>
      </c>
      <c r="O247" s="302">
        <f>SUM(L247:N247)</f>
        <v>0.32209766545963486</v>
      </c>
    </row>
    <row r="248" spans="1:15" s="236" customFormat="1" x14ac:dyDescent="0.2">
      <c r="A248" s="237" t="str">
        <f>name!E$5</f>
        <v>Professional occupations</v>
      </c>
      <c r="B248" s="302">
        <v>0.3841661623911159</v>
      </c>
      <c r="C248" s="302">
        <v>2.8004318252258405E-2</v>
      </c>
      <c r="D248" s="302">
        <v>2.2115593120398572E-2</v>
      </c>
      <c r="E248" s="302">
        <f t="shared" ref="E248:E255" si="112">SUM(B248:D248)</f>
        <v>0.43428607376377287</v>
      </c>
      <c r="F248" s="303"/>
      <c r="G248" s="302">
        <v>0.52021153249076035</v>
      </c>
      <c r="H248" s="302">
        <v>3.3437401825555567E-2</v>
      </c>
      <c r="I248" s="302">
        <v>2.4253431441593015E-2</v>
      </c>
      <c r="J248" s="302">
        <f t="shared" ref="J248:J250" si="113">SUM(G248:I248)</f>
        <v>0.57790236575790888</v>
      </c>
      <c r="K248" s="303"/>
      <c r="L248" s="302">
        <v>0.62158270931390158</v>
      </c>
      <c r="M248" s="302">
        <v>3.9370377782244191E-2</v>
      </c>
      <c r="N248" s="302">
        <v>2.4378458564797499E-2</v>
      </c>
      <c r="O248" s="302">
        <f t="shared" ref="O248:O255" si="114">SUM(L248:N248)</f>
        <v>0.68533154566094323</v>
      </c>
    </row>
    <row r="249" spans="1:15" s="236" customFormat="1" x14ac:dyDescent="0.2">
      <c r="A249" s="237" t="str">
        <f>name!E$6</f>
        <v>Associate professional occupations</v>
      </c>
      <c r="B249" s="302">
        <v>0.42320292632009404</v>
      </c>
      <c r="C249" s="302">
        <v>5.8261293383657507E-2</v>
      </c>
      <c r="D249" s="302">
        <v>1.9278332415061425E-2</v>
      </c>
      <c r="E249" s="302">
        <f t="shared" si="112"/>
        <v>0.50074255211881291</v>
      </c>
      <c r="F249" s="303"/>
      <c r="G249" s="302">
        <v>0.5013086376338598</v>
      </c>
      <c r="H249" s="302">
        <v>5.6379481109616304E-2</v>
      </c>
      <c r="I249" s="302">
        <v>3.306558294449493E-2</v>
      </c>
      <c r="J249" s="302">
        <f t="shared" si="113"/>
        <v>0.59075370168797103</v>
      </c>
      <c r="K249" s="303"/>
      <c r="L249" s="302">
        <v>0.45600728840515381</v>
      </c>
      <c r="M249" s="302">
        <v>5.9713380170945116E-2</v>
      </c>
      <c r="N249" s="302">
        <v>3.8940489579735969E-2</v>
      </c>
      <c r="O249" s="302">
        <f t="shared" si="114"/>
        <v>0.55466115815583483</v>
      </c>
    </row>
    <row r="250" spans="1:15" s="236" customFormat="1" x14ac:dyDescent="0.2">
      <c r="A250" s="237" t="str">
        <f>name!E$7</f>
        <v>Administrative and secretarial occupations</v>
      </c>
      <c r="B250" s="302">
        <v>0.71052074298667778</v>
      </c>
      <c r="C250" s="302">
        <v>0.21643198721331641</v>
      </c>
      <c r="D250" s="302">
        <v>5.3980378504752654E-3</v>
      </c>
      <c r="E250" s="302">
        <f t="shared" si="112"/>
        <v>0.93235076805046946</v>
      </c>
      <c r="F250" s="303"/>
      <c r="G250" s="302">
        <v>0.72291026070075692</v>
      </c>
      <c r="H250" s="302">
        <v>0.189193628300977</v>
      </c>
      <c r="I250" s="302">
        <v>1.4869514614407683E-2</v>
      </c>
      <c r="J250" s="302">
        <f t="shared" si="113"/>
        <v>0.92697340361614156</v>
      </c>
      <c r="K250" s="303"/>
      <c r="L250" s="302">
        <v>0.68418782430926328</v>
      </c>
      <c r="M250" s="302">
        <v>0.15118074246108901</v>
      </c>
      <c r="N250" s="302">
        <v>1.0768633914508005E-2</v>
      </c>
      <c r="O250" s="302">
        <f t="shared" si="114"/>
        <v>0.84613720068486031</v>
      </c>
    </row>
    <row r="251" spans="1:15" s="236" customFormat="1" x14ac:dyDescent="0.2">
      <c r="A251" s="237" t="str">
        <f>name!E$8</f>
        <v>Skilled trades occupations</v>
      </c>
      <c r="B251" s="302">
        <v>2.1835487859499528E-2</v>
      </c>
      <c r="C251" s="302">
        <v>4.9022125615854496E-3</v>
      </c>
      <c r="D251" s="302">
        <v>6.1280445935997102E-3</v>
      </c>
      <c r="E251" s="302">
        <f t="shared" si="112"/>
        <v>3.2865745014684686E-2</v>
      </c>
      <c r="F251" s="303"/>
      <c r="G251" s="302">
        <v>1.82888000858203E-2</v>
      </c>
      <c r="H251" s="302">
        <v>2.8748518682701609E-3</v>
      </c>
      <c r="I251" s="302">
        <v>5.1396710428276574E-3</v>
      </c>
      <c r="J251" s="302">
        <f>SUM(G251:I251)</f>
        <v>2.6303322996918118E-2</v>
      </c>
      <c r="K251" s="303"/>
      <c r="L251" s="302">
        <v>1.4991720496143278E-2</v>
      </c>
      <c r="M251" s="302">
        <v>2.8375736528363548E-3</v>
      </c>
      <c r="N251" s="302">
        <v>5.1152208938182757E-3</v>
      </c>
      <c r="O251" s="302">
        <f t="shared" si="114"/>
        <v>2.294451504279791E-2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1.1935989963786886E-2</v>
      </c>
      <c r="C252" s="302">
        <v>1.5808233340270355E-3</v>
      </c>
      <c r="D252" s="302">
        <v>6.3529597206929563E-4</v>
      </c>
      <c r="E252" s="302">
        <f t="shared" si="112"/>
        <v>1.4152109269883218E-2</v>
      </c>
      <c r="F252" s="303"/>
      <c r="G252" s="302">
        <v>1.0734491076200187E-2</v>
      </c>
      <c r="H252" s="302">
        <v>1.1503878929550206E-3</v>
      </c>
      <c r="I252" s="302">
        <v>4.55152564825443E-3</v>
      </c>
      <c r="J252" s="302">
        <f t="shared" ref="J252:J255" si="115">SUM(G252:I252)</f>
        <v>1.6436404617409639E-2</v>
      </c>
      <c r="K252" s="303"/>
      <c r="L252" s="302">
        <v>1.0829807740097726E-2</v>
      </c>
      <c r="M252" s="302">
        <v>8.8839223591981342E-4</v>
      </c>
      <c r="N252" s="302">
        <v>6.8503658796017384E-3</v>
      </c>
      <c r="O252" s="302">
        <f t="shared" si="114"/>
        <v>1.8568565855619279E-2</v>
      </c>
    </row>
    <row r="253" spans="1:15" s="236" customFormat="1" x14ac:dyDescent="0.2">
      <c r="A253" s="237" t="str">
        <f>name!E$10</f>
        <v>Sales and customer service occupations</v>
      </c>
      <c r="B253" s="302">
        <v>0.16711812277429214</v>
      </c>
      <c r="C253" s="302">
        <v>6.2773041823208017E-2</v>
      </c>
      <c r="D253" s="302">
        <v>5.0397594951952802E-3</v>
      </c>
      <c r="E253" s="302">
        <f t="shared" si="112"/>
        <v>0.23493092409269542</v>
      </c>
      <c r="F253" s="303"/>
      <c r="G253" s="302">
        <v>0.16112691592934014</v>
      </c>
      <c r="H253" s="302">
        <v>5.8452943314704672E-2</v>
      </c>
      <c r="I253" s="302">
        <v>1.1673215822982788E-2</v>
      </c>
      <c r="J253" s="302">
        <f t="shared" si="115"/>
        <v>0.23125307506702761</v>
      </c>
      <c r="K253" s="303"/>
      <c r="L253" s="302">
        <v>0.16006104858118883</v>
      </c>
      <c r="M253" s="302">
        <v>5.8708075228528174E-2</v>
      </c>
      <c r="N253" s="302">
        <v>8.5130326722625427E-3</v>
      </c>
      <c r="O253" s="302">
        <f t="shared" si="114"/>
        <v>0.22728215648197955</v>
      </c>
    </row>
    <row r="254" spans="1:15" s="236" customFormat="1" x14ac:dyDescent="0.2">
      <c r="A254" s="237" t="str">
        <f>name!E$11</f>
        <v>Process, plant and machine operatives</v>
      </c>
      <c r="B254" s="302">
        <v>9.5080943937085154E-3</v>
      </c>
      <c r="C254" s="302">
        <v>1.534004333097648E-3</v>
      </c>
      <c r="D254" s="302">
        <v>2.7616990109615258E-3</v>
      </c>
      <c r="E254" s="302">
        <f t="shared" si="112"/>
        <v>1.380379773776769E-2</v>
      </c>
      <c r="F254" s="303"/>
      <c r="G254" s="302">
        <v>7.6002914471558448E-3</v>
      </c>
      <c r="H254" s="302">
        <v>9.4766327696485628E-4</v>
      </c>
      <c r="I254" s="302">
        <v>4.6522685109772E-3</v>
      </c>
      <c r="J254" s="302">
        <f t="shared" si="115"/>
        <v>1.32002232350979E-2</v>
      </c>
      <c r="K254" s="303"/>
      <c r="L254" s="302">
        <v>7.1409327182905052E-3</v>
      </c>
      <c r="M254" s="302">
        <v>1.6505521072421891E-3</v>
      </c>
      <c r="N254" s="302">
        <v>6.5525018407565231E-3</v>
      </c>
      <c r="O254" s="302">
        <f t="shared" si="114"/>
        <v>1.5343986666289219E-2</v>
      </c>
    </row>
    <row r="255" spans="1:15" s="236" customFormat="1" x14ac:dyDescent="0.2">
      <c r="A255" s="237" t="str">
        <f>name!E$12</f>
        <v>Elementary occupations</v>
      </c>
      <c r="B255" s="302">
        <v>2.9216831431791095E-2</v>
      </c>
      <c r="C255" s="302">
        <v>6.9057174526361981E-3</v>
      </c>
      <c r="D255" s="302">
        <v>1.6790478342240637E-3</v>
      </c>
      <c r="E255" s="302">
        <f t="shared" si="112"/>
        <v>3.7801596718651354E-2</v>
      </c>
      <c r="F255" s="303"/>
      <c r="G255" s="302">
        <v>2.4001791089381698E-2</v>
      </c>
      <c r="H255" s="302">
        <v>4.3171563858260299E-3</v>
      </c>
      <c r="I255" s="302">
        <v>6.2196004758658489E-3</v>
      </c>
      <c r="J255" s="302">
        <f t="shared" si="115"/>
        <v>3.4538547951073577E-2</v>
      </c>
      <c r="K255" s="303"/>
      <c r="L255" s="302">
        <v>2.2113591798438369E-2</v>
      </c>
      <c r="M255" s="302">
        <v>6.0144384478115452E-3</v>
      </c>
      <c r="N255" s="302">
        <v>8.5051757457885527E-3</v>
      </c>
      <c r="O255" s="302">
        <f t="shared" si="114"/>
        <v>3.6633205992038467E-2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2.0062777727897338</v>
      </c>
      <c r="C257" s="311">
        <f t="shared" ref="C257:E257" si="116">SUM(C247:C255)</f>
        <v>0.41659679010697032</v>
      </c>
      <c r="D257" s="311">
        <f t="shared" si="116"/>
        <v>7.312543710329851E-2</v>
      </c>
      <c r="E257" s="311">
        <f t="shared" si="116"/>
        <v>2.4960000000000027</v>
      </c>
      <c r="F257" s="311"/>
      <c r="G257" s="311">
        <f t="shared" ref="G257:J257" si="117">SUM(G247:G255)</f>
        <v>2.2579130221838226</v>
      </c>
      <c r="H257" s="311">
        <f t="shared" si="117"/>
        <v>0.39452575169630127</v>
      </c>
      <c r="I257" s="311">
        <f t="shared" si="117"/>
        <v>0.11856122611987692</v>
      </c>
      <c r="J257" s="311">
        <f t="shared" si="117"/>
        <v>2.7709999999999995</v>
      </c>
      <c r="K257" s="311"/>
      <c r="L257" s="311">
        <f t="shared" ref="L257:O257" si="118">SUM(L247:L255)</f>
        <v>2.2185695346887133</v>
      </c>
      <c r="M257" s="311">
        <f t="shared" si="118"/>
        <v>0.38481625310825923</v>
      </c>
      <c r="N257" s="311">
        <f t="shared" si="118"/>
        <v>0.12561421220302471</v>
      </c>
      <c r="O257" s="311">
        <f t="shared" si="118"/>
        <v>2.7289999999999983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0.37212899321825227</v>
      </c>
      <c r="C264" s="302">
        <v>0.15669009902481523</v>
      </c>
      <c r="D264" s="302">
        <v>0.20994318122312403</v>
      </c>
      <c r="E264" s="302">
        <f>SUM(B264:D264)</f>
        <v>0.73876227346619161</v>
      </c>
      <c r="F264" s="303"/>
      <c r="G264" s="302">
        <v>0.33030870337438817</v>
      </c>
      <c r="H264" s="302">
        <v>0.13326954969037869</v>
      </c>
      <c r="I264" s="302">
        <v>0.1434198302365349</v>
      </c>
      <c r="J264" s="302">
        <f>SUM(G264:I264)</f>
        <v>0.60699808330130178</v>
      </c>
      <c r="K264" s="303"/>
      <c r="L264" s="302">
        <v>0.34865611696210308</v>
      </c>
      <c r="M264" s="302">
        <v>0.12935644674314523</v>
      </c>
      <c r="N264" s="302">
        <v>0.17260913272027262</v>
      </c>
      <c r="O264" s="302">
        <f>SUM(L264:N264)</f>
        <v>0.65062169642552092</v>
      </c>
    </row>
    <row r="265" spans="1:15" s="236" customFormat="1" x14ac:dyDescent="0.2">
      <c r="A265" s="237" t="str">
        <f>name!E$5</f>
        <v>Professional occupations</v>
      </c>
      <c r="B265" s="302">
        <v>0.40583855361295612</v>
      </c>
      <c r="C265" s="302">
        <v>5.5074283768270976E-2</v>
      </c>
      <c r="D265" s="302">
        <v>5.6260201540390173E-2</v>
      </c>
      <c r="E265" s="302">
        <f t="shared" ref="E265:E272" si="119">SUM(B265:D265)</f>
        <v>0.51717303892161726</v>
      </c>
      <c r="F265" s="303"/>
      <c r="G265" s="302">
        <v>0.4170852432835967</v>
      </c>
      <c r="H265" s="302">
        <v>4.8732687789273511E-2</v>
      </c>
      <c r="I265" s="302">
        <v>3.9885377501694012E-2</v>
      </c>
      <c r="J265" s="302">
        <f t="shared" ref="J265:J267" si="120">SUM(G265:I265)</f>
        <v>0.50570330857456425</v>
      </c>
      <c r="K265" s="303"/>
      <c r="L265" s="302">
        <v>0.50842961403761433</v>
      </c>
      <c r="M265" s="302">
        <v>5.2864309858036848E-2</v>
      </c>
      <c r="N265" s="302">
        <v>3.4888643246604421E-2</v>
      </c>
      <c r="O265" s="302">
        <f t="shared" ref="O265:O272" si="121">SUM(L265:N265)</f>
        <v>0.59618256714225559</v>
      </c>
    </row>
    <row r="266" spans="1:15" s="236" customFormat="1" x14ac:dyDescent="0.2">
      <c r="A266" s="237" t="str">
        <f>name!E$6</f>
        <v>Associate professional occupations</v>
      </c>
      <c r="B266" s="302">
        <v>0.39854886325999872</v>
      </c>
      <c r="C266" s="302">
        <v>7.159492020081025E-2</v>
      </c>
      <c r="D266" s="302">
        <v>5.6259005370536089E-2</v>
      </c>
      <c r="E266" s="302">
        <f t="shared" si="119"/>
        <v>0.52640278883134506</v>
      </c>
      <c r="F266" s="303"/>
      <c r="G266" s="302">
        <v>0.36614482878577648</v>
      </c>
      <c r="H266" s="302">
        <v>5.6652673711936441E-2</v>
      </c>
      <c r="I266" s="302">
        <v>3.4506985687747085E-2</v>
      </c>
      <c r="J266" s="302">
        <f t="shared" si="120"/>
        <v>0.45730448818545999</v>
      </c>
      <c r="K266" s="303"/>
      <c r="L266" s="302">
        <v>0.43877117007353228</v>
      </c>
      <c r="M266" s="302">
        <v>5.8083967039075049E-2</v>
      </c>
      <c r="N266" s="302">
        <v>4.2829548465345597E-2</v>
      </c>
      <c r="O266" s="302">
        <f t="shared" si="121"/>
        <v>0.53968468557795291</v>
      </c>
    </row>
    <row r="267" spans="1:15" s="236" customFormat="1" x14ac:dyDescent="0.2">
      <c r="A267" s="237" t="str">
        <f>name!E$7</f>
        <v>Administrative and secretarial occupations</v>
      </c>
      <c r="B267" s="302">
        <v>0.65492956645614875</v>
      </c>
      <c r="C267" s="302">
        <v>0.27245803665301593</v>
      </c>
      <c r="D267" s="302">
        <v>4.1543878048470914E-2</v>
      </c>
      <c r="E267" s="302">
        <f t="shared" si="119"/>
        <v>0.96893148115763561</v>
      </c>
      <c r="F267" s="303"/>
      <c r="G267" s="302">
        <v>0.52873107207240877</v>
      </c>
      <c r="H267" s="302">
        <v>0.1546524127123817</v>
      </c>
      <c r="I267" s="302">
        <v>2.714886088599831E-2</v>
      </c>
      <c r="J267" s="302">
        <f t="shared" si="120"/>
        <v>0.71053234567078882</v>
      </c>
      <c r="K267" s="303"/>
      <c r="L267" s="302">
        <v>0.56605190675256234</v>
      </c>
      <c r="M267" s="302">
        <v>0.10861824722126054</v>
      </c>
      <c r="N267" s="302">
        <v>2.8545867868245194E-2</v>
      </c>
      <c r="O267" s="302">
        <f t="shared" si="121"/>
        <v>0.70321602184206811</v>
      </c>
    </row>
    <row r="268" spans="1:15" s="236" customFormat="1" x14ac:dyDescent="0.2">
      <c r="A268" s="237" t="str">
        <f>name!E$8</f>
        <v>Skilled trades occupations</v>
      </c>
      <c r="B268" s="302">
        <v>0.16166339799148263</v>
      </c>
      <c r="C268" s="302">
        <v>3.9775617396918435E-2</v>
      </c>
      <c r="D268" s="302">
        <v>0.15431504170074292</v>
      </c>
      <c r="E268" s="302">
        <f t="shared" si="119"/>
        <v>0.35575405708914398</v>
      </c>
      <c r="F268" s="303"/>
      <c r="G268" s="302">
        <v>0.10367456378055274</v>
      </c>
      <c r="H268" s="302">
        <v>2.5719099548392525E-2</v>
      </c>
      <c r="I268" s="302">
        <v>7.7161128277369123E-2</v>
      </c>
      <c r="J268" s="302">
        <f>SUM(G268:I268)</f>
        <v>0.2065547916063144</v>
      </c>
      <c r="K268" s="303"/>
      <c r="L268" s="302">
        <v>0.10734981257338391</v>
      </c>
      <c r="M268" s="302">
        <v>6.1250712514390682E-2</v>
      </c>
      <c r="N268" s="302">
        <v>9.4447139415021752E-2</v>
      </c>
      <c r="O268" s="302">
        <f t="shared" si="121"/>
        <v>0.26304766450279637</v>
      </c>
    </row>
    <row r="269" spans="1:15" s="236" customFormat="1" x14ac:dyDescent="0.2">
      <c r="A269" s="237" t="str">
        <f>name!E$9</f>
        <v>Caring, leisure and other service occupations</v>
      </c>
      <c r="B269" s="302">
        <v>8.2232829643633293E-2</v>
      </c>
      <c r="C269" s="302">
        <v>3.2469315694374626E-2</v>
      </c>
      <c r="D269" s="302">
        <v>2.0346265028033238E-2</v>
      </c>
      <c r="E269" s="302">
        <f t="shared" si="119"/>
        <v>0.13504841036604115</v>
      </c>
      <c r="F269" s="303"/>
      <c r="G269" s="302">
        <v>6.5644855519331149E-2</v>
      </c>
      <c r="H269" s="302">
        <v>1.928075439088198E-2</v>
      </c>
      <c r="I269" s="302">
        <v>1.1701171248951947E-2</v>
      </c>
      <c r="J269" s="302">
        <f t="shared" ref="J269:J272" si="122">SUM(G269:I269)</f>
        <v>9.6626781159165079E-2</v>
      </c>
      <c r="K269" s="303"/>
      <c r="L269" s="302">
        <v>7.1273670896483482E-2</v>
      </c>
      <c r="M269" s="302">
        <v>1.6403034936180498E-2</v>
      </c>
      <c r="N269" s="302">
        <v>1.9874891368956656E-2</v>
      </c>
      <c r="O269" s="302">
        <f t="shared" si="121"/>
        <v>0.10755159720162064</v>
      </c>
    </row>
    <row r="270" spans="1:15" s="236" customFormat="1" x14ac:dyDescent="0.2">
      <c r="A270" s="237" t="str">
        <f>name!E$10</f>
        <v>Sales and customer service occupations</v>
      </c>
      <c r="B270" s="302">
        <v>0.50387325477417766</v>
      </c>
      <c r="C270" s="302">
        <v>0.17886466989228111</v>
      </c>
      <c r="D270" s="302">
        <v>5.8490843076151613E-2</v>
      </c>
      <c r="E270" s="302">
        <f t="shared" si="119"/>
        <v>0.74122876774261037</v>
      </c>
      <c r="F270" s="303"/>
      <c r="G270" s="302">
        <v>0.36176477831896908</v>
      </c>
      <c r="H270" s="302">
        <v>0.10131372587722452</v>
      </c>
      <c r="I270" s="302">
        <v>3.115523073777569E-2</v>
      </c>
      <c r="J270" s="302">
        <f t="shared" si="122"/>
        <v>0.49423373493396933</v>
      </c>
      <c r="K270" s="303"/>
      <c r="L270" s="302">
        <v>0.4165860887389079</v>
      </c>
      <c r="M270" s="302">
        <v>9.9476572902156404E-2</v>
      </c>
      <c r="N270" s="302">
        <v>2.8538337524938517E-2</v>
      </c>
      <c r="O270" s="302">
        <f t="shared" si="121"/>
        <v>0.5446009991660028</v>
      </c>
    </row>
    <row r="271" spans="1:15" s="236" customFormat="1" x14ac:dyDescent="0.2">
      <c r="A271" s="237" t="str">
        <f>name!E$11</f>
        <v>Process, plant and machine operatives</v>
      </c>
      <c r="B271" s="302">
        <v>6.1060313578644027E-2</v>
      </c>
      <c r="C271" s="302">
        <v>4.4770237035751184E-3</v>
      </c>
      <c r="D271" s="302">
        <v>6.3777068451723656E-3</v>
      </c>
      <c r="E271" s="302">
        <f t="shared" si="119"/>
        <v>7.1915044127391498E-2</v>
      </c>
      <c r="F271" s="303"/>
      <c r="G271" s="302">
        <v>3.7883114165083803E-2</v>
      </c>
      <c r="H271" s="302">
        <v>3.2160966838179644E-3</v>
      </c>
      <c r="I271" s="302">
        <v>4.8104194907269008E-3</v>
      </c>
      <c r="J271" s="302">
        <f t="shared" si="122"/>
        <v>4.5909630339628665E-2</v>
      </c>
      <c r="K271" s="303"/>
      <c r="L271" s="302">
        <v>3.0715986284582615E-2</v>
      </c>
      <c r="M271" s="302">
        <v>3.105798915687749E-3</v>
      </c>
      <c r="N271" s="302">
        <v>7.3293382268851915E-3</v>
      </c>
      <c r="O271" s="302">
        <f t="shared" si="121"/>
        <v>4.1151123427155552E-2</v>
      </c>
    </row>
    <row r="272" spans="1:15" s="236" customFormat="1" x14ac:dyDescent="0.2">
      <c r="A272" s="237" t="str">
        <f>name!E$12</f>
        <v>Elementary occupations</v>
      </c>
      <c r="B272" s="302">
        <v>0.12278722788107627</v>
      </c>
      <c r="C272" s="302">
        <v>3.4959796442004282E-2</v>
      </c>
      <c r="D272" s="302">
        <v>2.6037113974942658E-2</v>
      </c>
      <c r="E272" s="302">
        <f t="shared" si="119"/>
        <v>0.1837841382980232</v>
      </c>
      <c r="F272" s="303"/>
      <c r="G272" s="302">
        <v>7.870087727118262E-2</v>
      </c>
      <c r="H272" s="302">
        <v>1.8093197438513866E-2</v>
      </c>
      <c r="I272" s="302">
        <v>1.3342761519112276E-2</v>
      </c>
      <c r="J272" s="302">
        <f t="shared" si="122"/>
        <v>0.11013683622880877</v>
      </c>
      <c r="K272" s="303"/>
      <c r="L272" s="302">
        <v>8.4360887668691528E-2</v>
      </c>
      <c r="M272" s="302">
        <v>1.4248831922114621E-2</v>
      </c>
      <c r="N272" s="302">
        <v>2.5333925123830255E-2</v>
      </c>
      <c r="O272" s="302">
        <f t="shared" si="121"/>
        <v>0.12394364471463641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2.7630630004163699</v>
      </c>
      <c r="C274" s="311">
        <f t="shared" ref="C274:E274" si="123">SUM(C264:C272)</f>
        <v>0.84636376277606606</v>
      </c>
      <c r="D274" s="311">
        <f t="shared" si="123"/>
        <v>0.62957323680756405</v>
      </c>
      <c r="E274" s="311">
        <f t="shared" si="123"/>
        <v>4.238999999999999</v>
      </c>
      <c r="F274" s="311"/>
      <c r="G274" s="311">
        <f t="shared" ref="G274:J274" si="124">SUM(G264:G272)</f>
        <v>2.2899380365712898</v>
      </c>
      <c r="H274" s="311">
        <f t="shared" si="124"/>
        <v>0.56093019784280118</v>
      </c>
      <c r="I274" s="311">
        <f t="shared" si="124"/>
        <v>0.38313176558591028</v>
      </c>
      <c r="J274" s="311">
        <f t="shared" si="124"/>
        <v>3.2340000000000004</v>
      </c>
      <c r="K274" s="311"/>
      <c r="L274" s="311">
        <f t="shared" ref="L274:O274" si="125">SUM(L264:L272)</f>
        <v>2.5721952539878616</v>
      </c>
      <c r="M274" s="311">
        <f t="shared" si="125"/>
        <v>0.54340792205204758</v>
      </c>
      <c r="N274" s="311">
        <f t="shared" si="125"/>
        <v>0.45439682396010023</v>
      </c>
      <c r="O274" s="311">
        <f t="shared" si="125"/>
        <v>3.5700000000000092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1.1410927422824035</v>
      </c>
      <c r="C281" s="302">
        <v>0.13462961072423274</v>
      </c>
      <c r="D281" s="302">
        <v>0.32511876948936569</v>
      </c>
      <c r="E281" s="302">
        <f>SUM(B281:D281)</f>
        <v>1.6008411224960022</v>
      </c>
      <c r="F281" s="303"/>
      <c r="G281" s="302">
        <v>1.2441077195183767</v>
      </c>
      <c r="H281" s="302">
        <v>0.34865394648668896</v>
      </c>
      <c r="I281" s="302">
        <v>0.3280039962987506</v>
      </c>
      <c r="J281" s="302">
        <f>SUM(G281:I281)</f>
        <v>1.9207656623038163</v>
      </c>
      <c r="K281" s="303"/>
      <c r="L281" s="302">
        <v>1.0887442693900817</v>
      </c>
      <c r="M281" s="302">
        <v>0.44524127771385635</v>
      </c>
      <c r="N281" s="302">
        <v>0.4233566173600733</v>
      </c>
      <c r="O281" s="302">
        <f>SUM(L281:N281)</f>
        <v>1.9573421644640114</v>
      </c>
    </row>
    <row r="282" spans="1:15" s="236" customFormat="1" x14ac:dyDescent="0.2">
      <c r="A282" s="237" t="str">
        <f>name!E$5</f>
        <v>Professional occupations</v>
      </c>
      <c r="B282" s="302">
        <v>3.9987101744443163</v>
      </c>
      <c r="C282" s="302">
        <v>0.28020520923864251</v>
      </c>
      <c r="D282" s="302">
        <v>1.1555330578685972</v>
      </c>
      <c r="E282" s="302">
        <f t="shared" ref="E282:E289" si="126">SUM(B282:D282)</f>
        <v>5.4344484415515559</v>
      </c>
      <c r="F282" s="303"/>
      <c r="G282" s="302">
        <v>4.9504724362055814</v>
      </c>
      <c r="H282" s="302">
        <v>0.69312022936845008</v>
      </c>
      <c r="I282" s="302">
        <v>0.96553799243116789</v>
      </c>
      <c r="J282" s="302">
        <f t="shared" ref="J282:J284" si="127">SUM(G282:I282)</f>
        <v>6.6091306580051992</v>
      </c>
      <c r="K282" s="303"/>
      <c r="L282" s="302">
        <v>5.9967278283238157</v>
      </c>
      <c r="M282" s="302">
        <v>0.87478619897033261</v>
      </c>
      <c r="N282" s="302">
        <v>0.96712727016840339</v>
      </c>
      <c r="O282" s="302">
        <f t="shared" ref="O282:O289" si="128">SUM(L282:N282)</f>
        <v>7.8386412974625523</v>
      </c>
    </row>
    <row r="283" spans="1:15" s="236" customFormat="1" x14ac:dyDescent="0.2">
      <c r="A283" s="237" t="str">
        <f>name!E$6</f>
        <v>Associate professional occupations</v>
      </c>
      <c r="B283" s="302">
        <v>2.0108278467973122</v>
      </c>
      <c r="C283" s="302">
        <v>0.25057838186796133</v>
      </c>
      <c r="D283" s="302">
        <v>0.49536652625582944</v>
      </c>
      <c r="E283" s="302">
        <f t="shared" si="126"/>
        <v>2.7567727549211027</v>
      </c>
      <c r="F283" s="303"/>
      <c r="G283" s="302">
        <v>2.2560156932737963</v>
      </c>
      <c r="H283" s="302">
        <v>0.54249045398478557</v>
      </c>
      <c r="I283" s="302">
        <v>0.46052592649779045</v>
      </c>
      <c r="J283" s="302">
        <f t="shared" si="127"/>
        <v>3.2590320737563725</v>
      </c>
      <c r="K283" s="303"/>
      <c r="L283" s="302">
        <v>2.3806029434649822</v>
      </c>
      <c r="M283" s="302">
        <v>0.59690771943603338</v>
      </c>
      <c r="N283" s="302">
        <v>0.55641389578763556</v>
      </c>
      <c r="O283" s="302">
        <f t="shared" si="128"/>
        <v>3.5339245586886512</v>
      </c>
    </row>
    <row r="284" spans="1:15" s="236" customFormat="1" x14ac:dyDescent="0.2">
      <c r="A284" s="237" t="str">
        <f>name!E$7</f>
        <v>Administrative and secretarial occupations</v>
      </c>
      <c r="B284" s="302">
        <v>2.5528892508432892</v>
      </c>
      <c r="C284" s="302">
        <v>1.0382281367693436</v>
      </c>
      <c r="D284" s="302">
        <v>0.2991500548866346</v>
      </c>
      <c r="E284" s="302">
        <f t="shared" si="126"/>
        <v>3.8902674424992671</v>
      </c>
      <c r="F284" s="303"/>
      <c r="G284" s="302">
        <v>2.3573332320844838</v>
      </c>
      <c r="H284" s="302">
        <v>1.8457764700822217</v>
      </c>
      <c r="I284" s="302">
        <v>0.28518323523150385</v>
      </c>
      <c r="J284" s="302">
        <f t="shared" si="127"/>
        <v>4.4882929373982092</v>
      </c>
      <c r="K284" s="303"/>
      <c r="L284" s="302">
        <v>2.3557574033577895</v>
      </c>
      <c r="M284" s="302">
        <v>1.9270831658954077</v>
      </c>
      <c r="N284" s="302">
        <v>0.29569644039263426</v>
      </c>
      <c r="O284" s="302">
        <f t="shared" si="128"/>
        <v>4.5785370096458315</v>
      </c>
    </row>
    <row r="285" spans="1:15" s="236" customFormat="1" x14ac:dyDescent="0.2">
      <c r="A285" s="237" t="str">
        <f>name!E$8</f>
        <v>Skilled trades occupations</v>
      </c>
      <c r="B285" s="302">
        <v>0.34042844198499916</v>
      </c>
      <c r="C285" s="302">
        <v>4.2866473034981249E-2</v>
      </c>
      <c r="D285" s="302">
        <v>0.11784244649800477</v>
      </c>
      <c r="E285" s="302">
        <f t="shared" si="126"/>
        <v>0.50113736151798516</v>
      </c>
      <c r="F285" s="303"/>
      <c r="G285" s="302">
        <v>0.27181012527312048</v>
      </c>
      <c r="H285" s="302">
        <v>5.5664944871339897E-2</v>
      </c>
      <c r="I285" s="302">
        <v>8.0817729032338012E-2</v>
      </c>
      <c r="J285" s="302">
        <f>SUM(G285:I285)</f>
        <v>0.40829279917679839</v>
      </c>
      <c r="K285" s="303"/>
      <c r="L285" s="302">
        <v>0.20035812907450892</v>
      </c>
      <c r="M285" s="302">
        <v>7.0600093355964358E-2</v>
      </c>
      <c r="N285" s="302">
        <v>0.10952229744020751</v>
      </c>
      <c r="O285" s="302">
        <f t="shared" si="128"/>
        <v>0.38048051987068082</v>
      </c>
    </row>
    <row r="286" spans="1:15" s="236" customFormat="1" x14ac:dyDescent="0.2">
      <c r="A286" s="237" t="str">
        <f>name!E$9</f>
        <v>Caring, leisure and other service occupations</v>
      </c>
      <c r="B286" s="302">
        <v>0.15081168298408129</v>
      </c>
      <c r="C286" s="302">
        <v>4.8283942053576639E-2</v>
      </c>
      <c r="D286" s="302">
        <v>8.5773022190931442E-2</v>
      </c>
      <c r="E286" s="302">
        <f t="shared" si="126"/>
        <v>0.2848686472285894</v>
      </c>
      <c r="F286" s="303"/>
      <c r="G286" s="302">
        <v>0.12594581836707619</v>
      </c>
      <c r="H286" s="302">
        <v>7.5161006726952029E-2</v>
      </c>
      <c r="I286" s="302">
        <v>9.4742101230324782E-2</v>
      </c>
      <c r="J286" s="302">
        <f t="shared" ref="J286:J289" si="129">SUM(G286:I286)</f>
        <v>0.295848926324353</v>
      </c>
      <c r="K286" s="303"/>
      <c r="L286" s="302">
        <v>0.13822883445526665</v>
      </c>
      <c r="M286" s="302">
        <v>8.8939397404991072E-2</v>
      </c>
      <c r="N286" s="302">
        <v>0.12930812073621473</v>
      </c>
      <c r="O286" s="302">
        <f t="shared" si="128"/>
        <v>0.35647635259647248</v>
      </c>
    </row>
    <row r="287" spans="1:15" s="236" customFormat="1" x14ac:dyDescent="0.2">
      <c r="A287" s="237" t="str">
        <f>name!E$10</f>
        <v>Sales and customer service occupations</v>
      </c>
      <c r="B287" s="302">
        <v>0.51064176138029505</v>
      </c>
      <c r="C287" s="302">
        <v>0.19249570179114261</v>
      </c>
      <c r="D287" s="302">
        <v>9.8065620550036162E-2</v>
      </c>
      <c r="E287" s="302">
        <f t="shared" si="126"/>
        <v>0.80120308372147386</v>
      </c>
      <c r="F287" s="303"/>
      <c r="G287" s="302">
        <v>0.4468847595578026</v>
      </c>
      <c r="H287" s="302">
        <v>0.30916369011563205</v>
      </c>
      <c r="I287" s="302">
        <v>6.8712406819489494E-2</v>
      </c>
      <c r="J287" s="302">
        <f t="shared" si="129"/>
        <v>0.82476085649292419</v>
      </c>
      <c r="K287" s="303"/>
      <c r="L287" s="302">
        <v>0.46812714887657669</v>
      </c>
      <c r="M287" s="302">
        <v>0.38633748795722694</v>
      </c>
      <c r="N287" s="302">
        <v>5.6384919649266507E-2</v>
      </c>
      <c r="O287" s="302">
        <f t="shared" si="128"/>
        <v>0.91084955648307009</v>
      </c>
    </row>
    <row r="288" spans="1:15" s="236" customFormat="1" x14ac:dyDescent="0.2">
      <c r="A288" s="237" t="str">
        <f>name!E$11</f>
        <v>Process, plant and machine operatives</v>
      </c>
      <c r="B288" s="302">
        <v>0.12444438640329555</v>
      </c>
      <c r="C288" s="302">
        <v>2.992817648635273E-2</v>
      </c>
      <c r="D288" s="302">
        <v>3.2469894799634164E-2</v>
      </c>
      <c r="E288" s="302">
        <f t="shared" si="126"/>
        <v>0.18684245768928245</v>
      </c>
      <c r="F288" s="303"/>
      <c r="G288" s="302">
        <v>9.4656867398113909E-2</v>
      </c>
      <c r="H288" s="302">
        <v>5.6731063365930305E-2</v>
      </c>
      <c r="I288" s="302">
        <v>2.7542522151661558E-2</v>
      </c>
      <c r="J288" s="302">
        <f t="shared" si="129"/>
        <v>0.17893045291570578</v>
      </c>
      <c r="K288" s="303"/>
      <c r="L288" s="302">
        <v>6.4901091228995261E-2</v>
      </c>
      <c r="M288" s="302">
        <v>6.295869505907499E-2</v>
      </c>
      <c r="N288" s="302">
        <v>4.044823924025584E-2</v>
      </c>
      <c r="O288" s="302">
        <f t="shared" si="128"/>
        <v>0.16830802552832611</v>
      </c>
    </row>
    <row r="289" spans="1:15" s="236" customFormat="1" x14ac:dyDescent="0.2">
      <c r="A289" s="237" t="str">
        <f>name!E$12</f>
        <v>Elementary occupations</v>
      </c>
      <c r="B289" s="302">
        <v>0.25710369981638148</v>
      </c>
      <c r="C289" s="302">
        <v>0.12212704454747211</v>
      </c>
      <c r="D289" s="302">
        <v>0.10438794401087205</v>
      </c>
      <c r="E289" s="302">
        <f t="shared" si="126"/>
        <v>0.48361868837472566</v>
      </c>
      <c r="F289" s="303"/>
      <c r="G289" s="302">
        <v>0.22419140155054393</v>
      </c>
      <c r="H289" s="302">
        <v>0.14264081278700533</v>
      </c>
      <c r="I289" s="302">
        <v>8.6113419289055082E-2</v>
      </c>
      <c r="J289" s="302">
        <f t="shared" si="129"/>
        <v>0.45294563362660434</v>
      </c>
      <c r="K289" s="303"/>
      <c r="L289" s="302">
        <v>0.17507569763242628</v>
      </c>
      <c r="M289" s="302">
        <v>0.17751828097793662</v>
      </c>
      <c r="N289" s="302">
        <v>0.14184653665004981</v>
      </c>
      <c r="O289" s="302">
        <f t="shared" si="128"/>
        <v>0.49444051526041272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11.086949986936373</v>
      </c>
      <c r="C291" s="311">
        <f t="shared" ref="C291:E291" si="130">SUM(C281:C289)</f>
        <v>2.1393426765137056</v>
      </c>
      <c r="D291" s="311">
        <f t="shared" si="130"/>
        <v>2.713707336549906</v>
      </c>
      <c r="E291" s="311">
        <f t="shared" si="130"/>
        <v>15.939999999999985</v>
      </c>
      <c r="F291" s="311"/>
      <c r="G291" s="311">
        <f t="shared" ref="G291:J291" si="131">SUM(G281:G289)</f>
        <v>11.971418053228895</v>
      </c>
      <c r="H291" s="311">
        <f t="shared" si="131"/>
        <v>4.0694026177890059</v>
      </c>
      <c r="I291" s="311">
        <f t="shared" si="131"/>
        <v>2.3971793289820815</v>
      </c>
      <c r="J291" s="311">
        <f t="shared" si="131"/>
        <v>18.437999999999985</v>
      </c>
      <c r="K291" s="311"/>
      <c r="L291" s="311">
        <f t="shared" ref="L291:O291" si="132">SUM(L281:L289)</f>
        <v>12.868523345804441</v>
      </c>
      <c r="M291" s="311">
        <f t="shared" si="132"/>
        <v>4.6303723167708251</v>
      </c>
      <c r="N291" s="311">
        <f t="shared" si="132"/>
        <v>2.7201043374247411</v>
      </c>
      <c r="O291" s="311">
        <f t="shared" si="132"/>
        <v>20.219000000000012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0.58588929689183677</v>
      </c>
      <c r="C298" s="302">
        <v>0.22371961134560536</v>
      </c>
      <c r="D298" s="302">
        <v>0.16532119867862854</v>
      </c>
      <c r="E298" s="302">
        <f>SUM(B298:D298)</f>
        <v>0.97493010691607074</v>
      </c>
      <c r="F298" s="303"/>
      <c r="G298" s="302">
        <v>0.68425619393955073</v>
      </c>
      <c r="H298" s="302">
        <v>0.33597330807842785</v>
      </c>
      <c r="I298" s="302">
        <v>0.16546953075816884</v>
      </c>
      <c r="J298" s="302">
        <f>SUM(G298:I298)</f>
        <v>1.1856990327761474</v>
      </c>
      <c r="K298" s="303"/>
      <c r="L298" s="302">
        <v>0.69909748396313798</v>
      </c>
      <c r="M298" s="302">
        <v>0.3533935919872172</v>
      </c>
      <c r="N298" s="302">
        <v>0.19591739298953345</v>
      </c>
      <c r="O298" s="302">
        <f>SUM(L298:N298)</f>
        <v>1.2484084689398887</v>
      </c>
    </row>
    <row r="299" spans="1:15" s="236" customFormat="1" x14ac:dyDescent="0.2">
      <c r="A299" s="237" t="str">
        <f>name!E$5</f>
        <v>Professional occupations</v>
      </c>
      <c r="B299" s="302">
        <v>0.86119800952822034</v>
      </c>
      <c r="C299" s="302">
        <v>0.18760255957077915</v>
      </c>
      <c r="D299" s="302">
        <v>0.10426749297229813</v>
      </c>
      <c r="E299" s="302">
        <f t="shared" ref="E299:E306" si="133">SUM(B299:D299)</f>
        <v>1.1530680620712976</v>
      </c>
      <c r="F299" s="303"/>
      <c r="G299" s="302">
        <v>1.1354125413111114</v>
      </c>
      <c r="H299" s="302">
        <v>0.27320553165196082</v>
      </c>
      <c r="I299" s="302">
        <v>0.10759811479587703</v>
      </c>
      <c r="J299" s="302">
        <f t="shared" ref="J299:J301" si="134">SUM(G299:I299)</f>
        <v>1.5162161877589493</v>
      </c>
      <c r="K299" s="303"/>
      <c r="L299" s="302">
        <v>1.5176858565422695</v>
      </c>
      <c r="M299" s="302">
        <v>0.31408909687061304</v>
      </c>
      <c r="N299" s="302">
        <v>0.10468735535417745</v>
      </c>
      <c r="O299" s="302">
        <f t="shared" ref="O299:O306" si="135">SUM(L299:N299)</f>
        <v>1.93646230876706</v>
      </c>
    </row>
    <row r="300" spans="1:15" s="236" customFormat="1" x14ac:dyDescent="0.2">
      <c r="A300" s="237" t="str">
        <f>name!E$6</f>
        <v>Associate professional occupations</v>
      </c>
      <c r="B300" s="302">
        <v>0.97782204849626841</v>
      </c>
      <c r="C300" s="302">
        <v>0.20605464192287745</v>
      </c>
      <c r="D300" s="302">
        <v>0.24200610903930106</v>
      </c>
      <c r="E300" s="302">
        <f t="shared" si="133"/>
        <v>1.4258827994584469</v>
      </c>
      <c r="F300" s="303"/>
      <c r="G300" s="302">
        <v>1.177239874096093</v>
      </c>
      <c r="H300" s="302">
        <v>0.26845145031155887</v>
      </c>
      <c r="I300" s="302">
        <v>0.24922740205986299</v>
      </c>
      <c r="J300" s="302">
        <f t="shared" si="134"/>
        <v>1.694918726467515</v>
      </c>
      <c r="K300" s="303"/>
      <c r="L300" s="302">
        <v>1.2112178478021265</v>
      </c>
      <c r="M300" s="302">
        <v>0.31822136186420508</v>
      </c>
      <c r="N300" s="302">
        <v>0.26477161121281184</v>
      </c>
      <c r="O300" s="302">
        <f t="shared" si="135"/>
        <v>1.7942108208791434</v>
      </c>
    </row>
    <row r="301" spans="1:15" s="236" customFormat="1" x14ac:dyDescent="0.2">
      <c r="A301" s="237" t="str">
        <f>name!E$7</f>
        <v>Administrative and secretarial occupations</v>
      </c>
      <c r="B301" s="302">
        <v>1.5092339395640268</v>
      </c>
      <c r="C301" s="302">
        <v>0.60047502872633918</v>
      </c>
      <c r="D301" s="302">
        <v>5.864569632437279E-2</v>
      </c>
      <c r="E301" s="302">
        <f t="shared" si="133"/>
        <v>2.1683546646147387</v>
      </c>
      <c r="F301" s="303"/>
      <c r="G301" s="302">
        <v>1.6209019540063243</v>
      </c>
      <c r="H301" s="302">
        <v>0.68465449967871461</v>
      </c>
      <c r="I301" s="302">
        <v>5.9853478921591249E-2</v>
      </c>
      <c r="J301" s="302">
        <f t="shared" si="134"/>
        <v>2.3654099326066302</v>
      </c>
      <c r="K301" s="303"/>
      <c r="L301" s="302">
        <v>1.9653258395873781</v>
      </c>
      <c r="M301" s="302">
        <v>0.646551512041457</v>
      </c>
      <c r="N301" s="302">
        <v>6.9717529830898267E-2</v>
      </c>
      <c r="O301" s="302">
        <f t="shared" si="135"/>
        <v>2.6815948814597332</v>
      </c>
    </row>
    <row r="302" spans="1:15" s="236" customFormat="1" x14ac:dyDescent="0.2">
      <c r="A302" s="237" t="str">
        <f>name!E$8</f>
        <v>Skilled trades occupations</v>
      </c>
      <c r="B302" s="302">
        <v>0.29841330368225044</v>
      </c>
      <c r="C302" s="302">
        <v>9.3249983500983055E-2</v>
      </c>
      <c r="D302" s="302">
        <v>0.12659981645697754</v>
      </c>
      <c r="E302" s="302">
        <f t="shared" si="133"/>
        <v>0.518263103640211</v>
      </c>
      <c r="F302" s="303"/>
      <c r="G302" s="302">
        <v>0.23654994301532015</v>
      </c>
      <c r="H302" s="302">
        <v>8.8672832710445876E-2</v>
      </c>
      <c r="I302" s="302">
        <v>9.9227940488195873E-2</v>
      </c>
      <c r="J302" s="302">
        <f>SUM(G302:I302)</f>
        <v>0.42445071621396191</v>
      </c>
      <c r="K302" s="303"/>
      <c r="L302" s="302">
        <v>0.20835173749339084</v>
      </c>
      <c r="M302" s="302">
        <v>0.19466340172650326</v>
      </c>
      <c r="N302" s="302">
        <v>0.10694394395567058</v>
      </c>
      <c r="O302" s="302">
        <f t="shared" si="135"/>
        <v>0.50995908317556471</v>
      </c>
    </row>
    <row r="303" spans="1:15" s="236" customFormat="1" x14ac:dyDescent="0.2">
      <c r="A303" s="237" t="str">
        <f>name!E$9</f>
        <v>Caring, leisure and other service occupations</v>
      </c>
      <c r="B303" s="302">
        <v>0.4269216382524581</v>
      </c>
      <c r="C303" s="302">
        <v>0.33993682712684692</v>
      </c>
      <c r="D303" s="302">
        <v>9.4303915781268108E-2</v>
      </c>
      <c r="E303" s="302">
        <f t="shared" si="133"/>
        <v>0.86116238116057309</v>
      </c>
      <c r="F303" s="303"/>
      <c r="G303" s="302">
        <v>0.45354676380594405</v>
      </c>
      <c r="H303" s="302">
        <v>0.3655475170539515</v>
      </c>
      <c r="I303" s="302">
        <v>0.10993334483839959</v>
      </c>
      <c r="J303" s="302">
        <f t="shared" ref="J303:J306" si="136">SUM(G303:I303)</f>
        <v>0.92902762569829511</v>
      </c>
      <c r="K303" s="303"/>
      <c r="L303" s="302">
        <v>0.52386833505742336</v>
      </c>
      <c r="M303" s="302">
        <v>0.35284163870915553</v>
      </c>
      <c r="N303" s="302">
        <v>0.11105454109364291</v>
      </c>
      <c r="O303" s="302">
        <f t="shared" si="135"/>
        <v>0.98776451486022177</v>
      </c>
    </row>
    <row r="304" spans="1:15" s="236" customFormat="1" x14ac:dyDescent="0.2">
      <c r="A304" s="237" t="str">
        <f>name!E$10</f>
        <v>Sales and customer service occupations</v>
      </c>
      <c r="B304" s="302">
        <v>0.92369904338148989</v>
      </c>
      <c r="C304" s="302">
        <v>0.34405028589704945</v>
      </c>
      <c r="D304" s="302">
        <v>5.9901454270627499E-2</v>
      </c>
      <c r="E304" s="302">
        <f t="shared" si="133"/>
        <v>1.3276507835491669</v>
      </c>
      <c r="F304" s="303"/>
      <c r="G304" s="302">
        <v>0.95274653307912138</v>
      </c>
      <c r="H304" s="302">
        <v>0.40490271133425448</v>
      </c>
      <c r="I304" s="302">
        <v>4.5471916977770838E-2</v>
      </c>
      <c r="J304" s="302">
        <f t="shared" si="136"/>
        <v>1.4031211613911467</v>
      </c>
      <c r="K304" s="303"/>
      <c r="L304" s="302">
        <v>1.1171348656544218</v>
      </c>
      <c r="M304" s="302">
        <v>0.53769540874328259</v>
      </c>
      <c r="N304" s="302">
        <v>4.0974513043303712E-2</v>
      </c>
      <c r="O304" s="302">
        <f t="shared" si="135"/>
        <v>1.695804787441008</v>
      </c>
    </row>
    <row r="305" spans="1:15" s="236" customFormat="1" x14ac:dyDescent="0.2">
      <c r="A305" s="237" t="str">
        <f>name!E$11</f>
        <v>Process, plant and machine operatives</v>
      </c>
      <c r="B305" s="302">
        <v>0.47632672897140493</v>
      </c>
      <c r="C305" s="302">
        <v>0.1281920643546286</v>
      </c>
      <c r="D305" s="302">
        <v>2.8730402732403869E-2</v>
      </c>
      <c r="E305" s="302">
        <f t="shared" si="133"/>
        <v>0.63324919605843744</v>
      </c>
      <c r="F305" s="303"/>
      <c r="G305" s="302">
        <v>0.39786581035727853</v>
      </c>
      <c r="H305" s="302">
        <v>0.16003058937493261</v>
      </c>
      <c r="I305" s="302">
        <v>3.0098340130080167E-2</v>
      </c>
      <c r="J305" s="302">
        <f t="shared" si="136"/>
        <v>0.58799473986229134</v>
      </c>
      <c r="K305" s="303"/>
      <c r="L305" s="302">
        <v>0.36494062365401592</v>
      </c>
      <c r="M305" s="302">
        <v>0.17664501087576087</v>
      </c>
      <c r="N305" s="302">
        <v>3.4219797872672195E-2</v>
      </c>
      <c r="O305" s="302">
        <f t="shared" si="135"/>
        <v>0.57580543240244897</v>
      </c>
    </row>
    <row r="306" spans="1:15" s="236" customFormat="1" x14ac:dyDescent="0.2">
      <c r="A306" s="237" t="str">
        <f>name!E$12</f>
        <v>Elementary occupations</v>
      </c>
      <c r="B306" s="302">
        <v>2.0997755093195312</v>
      </c>
      <c r="C306" s="302">
        <v>1.4051686734224254</v>
      </c>
      <c r="D306" s="302">
        <v>0.31749471978912691</v>
      </c>
      <c r="E306" s="302">
        <f t="shared" si="133"/>
        <v>3.8224389025310836</v>
      </c>
      <c r="F306" s="303"/>
      <c r="G306" s="302">
        <v>1.9255443503927323</v>
      </c>
      <c r="H306" s="302">
        <v>1.324069843893471</v>
      </c>
      <c r="I306" s="302">
        <v>0.277547682938867</v>
      </c>
      <c r="J306" s="302">
        <f t="shared" si="136"/>
        <v>3.5271618772250704</v>
      </c>
      <c r="K306" s="303"/>
      <c r="L306" s="302">
        <v>2.154211222932382</v>
      </c>
      <c r="M306" s="302">
        <v>1.335661931571164</v>
      </c>
      <c r="N306" s="302">
        <v>0.34211654757139198</v>
      </c>
      <c r="O306" s="302">
        <f t="shared" si="135"/>
        <v>3.8319897020749383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8.1592795180874873</v>
      </c>
      <c r="C308" s="311">
        <f t="shared" ref="C308:E308" si="137">SUM(C298:C306)</f>
        <v>3.5284496758675346</v>
      </c>
      <c r="D308" s="311">
        <f t="shared" si="137"/>
        <v>1.1972708060450046</v>
      </c>
      <c r="E308" s="311">
        <f t="shared" si="137"/>
        <v>12.885000000000026</v>
      </c>
      <c r="F308" s="311"/>
      <c r="G308" s="311">
        <f t="shared" ref="G308:J308" si="138">SUM(G298:G306)</f>
        <v>8.5840639640034766</v>
      </c>
      <c r="H308" s="311">
        <f t="shared" si="138"/>
        <v>3.905508284087718</v>
      </c>
      <c r="I308" s="311">
        <f t="shared" si="138"/>
        <v>1.1444277519088133</v>
      </c>
      <c r="J308" s="311">
        <f t="shared" si="138"/>
        <v>13.634000000000007</v>
      </c>
      <c r="K308" s="311"/>
      <c r="L308" s="311">
        <f t="shared" ref="L308:O308" si="139">SUM(L298:L306)</f>
        <v>9.7618338126865467</v>
      </c>
      <c r="M308" s="311">
        <f t="shared" si="139"/>
        <v>4.2297629543893587</v>
      </c>
      <c r="N308" s="311">
        <f t="shared" si="139"/>
        <v>1.2704032329241022</v>
      </c>
      <c r="O308" s="311">
        <f t="shared" si="139"/>
        <v>15.262000000000008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0.46934844818745636</v>
      </c>
      <c r="C315" s="302">
        <v>0.13578090338891277</v>
      </c>
      <c r="D315" s="302">
        <v>5.2451393653745938E-2</v>
      </c>
      <c r="E315" s="302">
        <f>SUM(B315:D315)</f>
        <v>0.65758074523011512</v>
      </c>
      <c r="F315" s="303"/>
      <c r="G315" s="302">
        <v>0.51186637936318846</v>
      </c>
      <c r="H315" s="302">
        <v>0.17835602805831582</v>
      </c>
      <c r="I315" s="302">
        <v>7.2609634401571949E-2</v>
      </c>
      <c r="J315" s="302">
        <f>SUM(G315:I315)</f>
        <v>0.76283204182307629</v>
      </c>
      <c r="K315" s="303"/>
      <c r="L315" s="302">
        <v>0.46593163268953031</v>
      </c>
      <c r="M315" s="302">
        <v>0.20896178610477573</v>
      </c>
      <c r="N315" s="302">
        <v>7.4329916675805338E-2</v>
      </c>
      <c r="O315" s="302">
        <f>SUM(L315:N315)</f>
        <v>0.74922333547011144</v>
      </c>
    </row>
    <row r="316" spans="1:15" s="236" customFormat="1" x14ac:dyDescent="0.2">
      <c r="A316" s="237" t="str">
        <f>name!E$5</f>
        <v>Professional occupations</v>
      </c>
      <c r="B316" s="302">
        <v>1.4244769750683761</v>
      </c>
      <c r="C316" s="302">
        <v>0.44357195466257293</v>
      </c>
      <c r="D316" s="302">
        <v>0.15396120012776618</v>
      </c>
      <c r="E316" s="302">
        <f t="shared" ref="E316:E323" si="140">SUM(B316:D316)</f>
        <v>2.0220101298587152</v>
      </c>
      <c r="F316" s="303"/>
      <c r="G316" s="302">
        <v>1.742928104295955</v>
      </c>
      <c r="H316" s="302">
        <v>0.53708879514750796</v>
      </c>
      <c r="I316" s="302">
        <v>0.18724529765155359</v>
      </c>
      <c r="J316" s="302">
        <f t="shared" ref="J316:J318" si="141">SUM(G316:I316)</f>
        <v>2.4672621970950166</v>
      </c>
      <c r="K316" s="303"/>
      <c r="L316" s="302">
        <v>2.0109622978529491</v>
      </c>
      <c r="M316" s="302">
        <v>0.65395280184275539</v>
      </c>
      <c r="N316" s="302">
        <v>0.13104069448032549</v>
      </c>
      <c r="O316" s="302">
        <f t="shared" ref="O316:O323" si="142">SUM(L316:N316)</f>
        <v>2.79595579417603</v>
      </c>
    </row>
    <row r="317" spans="1:15" s="236" customFormat="1" x14ac:dyDescent="0.2">
      <c r="A317" s="237" t="str">
        <f>name!E$6</f>
        <v>Associate professional occupations</v>
      </c>
      <c r="B317" s="302">
        <v>2.22685871985809</v>
      </c>
      <c r="C317" s="302">
        <v>0.52970439323288498</v>
      </c>
      <c r="D317" s="302">
        <v>8.2625141466806801E-2</v>
      </c>
      <c r="E317" s="302">
        <f t="shared" si="140"/>
        <v>2.839188254557782</v>
      </c>
      <c r="F317" s="303"/>
      <c r="G317" s="302">
        <v>2.4325201509620618</v>
      </c>
      <c r="H317" s="302">
        <v>0.5413409886861309</v>
      </c>
      <c r="I317" s="302">
        <v>9.0908372640485818E-2</v>
      </c>
      <c r="J317" s="302">
        <f t="shared" si="141"/>
        <v>3.0647695122886787</v>
      </c>
      <c r="K317" s="303"/>
      <c r="L317" s="302">
        <v>2.2543411551195311</v>
      </c>
      <c r="M317" s="302">
        <v>0.66535494709520637</v>
      </c>
      <c r="N317" s="302">
        <v>8.7471689882956616E-2</v>
      </c>
      <c r="O317" s="302">
        <f t="shared" si="142"/>
        <v>3.007167792097694</v>
      </c>
    </row>
    <row r="318" spans="1:15" s="236" customFormat="1" x14ac:dyDescent="0.2">
      <c r="A318" s="237" t="str">
        <f>name!E$7</f>
        <v>Administrative and secretarial occupations</v>
      </c>
      <c r="B318" s="302">
        <v>1.6872156816408188</v>
      </c>
      <c r="C318" s="302">
        <v>1.5890224967173459</v>
      </c>
      <c r="D318" s="302">
        <v>2.7385332505790269E-2</v>
      </c>
      <c r="E318" s="302">
        <f t="shared" si="140"/>
        <v>3.3036235108639551</v>
      </c>
      <c r="F318" s="303"/>
      <c r="G318" s="302">
        <v>1.5771807066213939</v>
      </c>
      <c r="H318" s="302">
        <v>1.3834277316442889</v>
      </c>
      <c r="I318" s="302">
        <v>2.8549671481971829E-2</v>
      </c>
      <c r="J318" s="302">
        <f t="shared" si="141"/>
        <v>2.9891581097476547</v>
      </c>
      <c r="K318" s="303"/>
      <c r="L318" s="302">
        <v>1.3796678267370737</v>
      </c>
      <c r="M318" s="302">
        <v>1.2159785286536988</v>
      </c>
      <c r="N318" s="302">
        <v>2.4522739864677345E-2</v>
      </c>
      <c r="O318" s="302">
        <f t="shared" si="142"/>
        <v>2.6201690952554495</v>
      </c>
    </row>
    <row r="319" spans="1:15" s="236" customFormat="1" x14ac:dyDescent="0.2">
      <c r="A319" s="237" t="str">
        <f>name!E$8</f>
        <v>Skilled trades occupations</v>
      </c>
      <c r="B319" s="302">
        <v>7.7272028265824452E-2</v>
      </c>
      <c r="C319" s="302">
        <v>1.5110108688796722E-2</v>
      </c>
      <c r="D319" s="302">
        <v>2.0983790364070803E-2</v>
      </c>
      <c r="E319" s="302">
        <f t="shared" si="140"/>
        <v>0.11336592731869198</v>
      </c>
      <c r="F319" s="303"/>
      <c r="G319" s="302">
        <v>6.2445645370148878E-2</v>
      </c>
      <c r="H319" s="302">
        <v>1.2955083522128034E-2</v>
      </c>
      <c r="I319" s="302">
        <v>1.9468766155654602E-2</v>
      </c>
      <c r="J319" s="302">
        <f>SUM(G319:I319)</f>
        <v>9.4869495047931518E-2</v>
      </c>
      <c r="K319" s="303"/>
      <c r="L319" s="302">
        <v>5.9977568865827537E-2</v>
      </c>
      <c r="M319" s="302">
        <v>2.8383063364638073E-2</v>
      </c>
      <c r="N319" s="302">
        <v>2.3322397604103724E-2</v>
      </c>
      <c r="O319" s="302">
        <f t="shared" si="142"/>
        <v>0.11168302983456933</v>
      </c>
    </row>
    <row r="320" spans="1:15" s="236" customFormat="1" x14ac:dyDescent="0.2">
      <c r="A320" s="237" t="str">
        <f>name!E$9</f>
        <v>Caring, leisure and other service occupations</v>
      </c>
      <c r="B320" s="302">
        <v>0.29954177106142821</v>
      </c>
      <c r="C320" s="302">
        <v>0.31242367684760608</v>
      </c>
      <c r="D320" s="302">
        <v>3.1069873787229012E-2</v>
      </c>
      <c r="E320" s="302">
        <f t="shared" si="140"/>
        <v>0.64303532169626332</v>
      </c>
      <c r="F320" s="303"/>
      <c r="G320" s="302">
        <v>0.27910660475754251</v>
      </c>
      <c r="H320" s="302">
        <v>0.27793546750171533</v>
      </c>
      <c r="I320" s="302">
        <v>3.9438876051532443E-2</v>
      </c>
      <c r="J320" s="302">
        <f t="shared" ref="J320:J323" si="143">SUM(G320:I320)</f>
        <v>0.59648094831079024</v>
      </c>
      <c r="K320" s="303"/>
      <c r="L320" s="302">
        <v>0.31084166441039335</v>
      </c>
      <c r="M320" s="302">
        <v>0.27010878454493442</v>
      </c>
      <c r="N320" s="302">
        <v>3.7295419589397909E-2</v>
      </c>
      <c r="O320" s="302">
        <f t="shared" si="142"/>
        <v>0.61824586854472563</v>
      </c>
    </row>
    <row r="321" spans="1:15" s="236" customFormat="1" x14ac:dyDescent="0.2">
      <c r="A321" s="237" t="str">
        <f>name!E$10</f>
        <v>Sales and customer service occupations</v>
      </c>
      <c r="B321" s="302">
        <v>0.13706911453715115</v>
      </c>
      <c r="C321" s="302">
        <v>0.16948895539048911</v>
      </c>
      <c r="D321" s="302">
        <v>1.9177284849671527E-2</v>
      </c>
      <c r="E321" s="302">
        <f t="shared" si="140"/>
        <v>0.32573535477731175</v>
      </c>
      <c r="F321" s="303"/>
      <c r="G321" s="302">
        <v>0.12831976981730545</v>
      </c>
      <c r="H321" s="302">
        <v>0.15791900382802082</v>
      </c>
      <c r="I321" s="302">
        <v>1.5391775395204839E-2</v>
      </c>
      <c r="J321" s="302">
        <f t="shared" si="143"/>
        <v>0.3016305490405311</v>
      </c>
      <c r="K321" s="303"/>
      <c r="L321" s="302">
        <v>0.13107641745261436</v>
      </c>
      <c r="M321" s="302">
        <v>0.18024601208693894</v>
      </c>
      <c r="N321" s="302">
        <v>1.3700498170443824E-2</v>
      </c>
      <c r="O321" s="302">
        <f t="shared" si="142"/>
        <v>0.32502292770999713</v>
      </c>
    </row>
    <row r="322" spans="1:15" s="236" customFormat="1" x14ac:dyDescent="0.2">
      <c r="A322" s="237" t="str">
        <f>name!E$11</f>
        <v>Process, plant and machine operatives</v>
      </c>
      <c r="B322" s="302">
        <v>4.3108648072034607E-2</v>
      </c>
      <c r="C322" s="302">
        <v>3.4854856686866692E-2</v>
      </c>
      <c r="D322" s="302">
        <v>8.5320153964573361E-3</v>
      </c>
      <c r="E322" s="302">
        <f t="shared" si="140"/>
        <v>8.6495520155358635E-2</v>
      </c>
      <c r="F322" s="303"/>
      <c r="G322" s="302">
        <v>3.2196231673470709E-2</v>
      </c>
      <c r="H322" s="302">
        <v>2.4907790908331204E-2</v>
      </c>
      <c r="I322" s="302">
        <v>1.2054681166057173E-2</v>
      </c>
      <c r="J322" s="302">
        <f t="shared" si="143"/>
        <v>6.9158703747859096E-2</v>
      </c>
      <c r="K322" s="303"/>
      <c r="L322" s="302">
        <v>2.6254330543812078E-2</v>
      </c>
      <c r="M322" s="302">
        <v>3.3105686998177723E-2</v>
      </c>
      <c r="N322" s="302">
        <v>3.0412564489900935E-2</v>
      </c>
      <c r="O322" s="302">
        <f t="shared" si="142"/>
        <v>8.977258203189073E-2</v>
      </c>
    </row>
    <row r="323" spans="1:15" s="236" customFormat="1" x14ac:dyDescent="0.2">
      <c r="A323" s="237" t="str">
        <f>name!E$12</f>
        <v>Elementary occupations</v>
      </c>
      <c r="B323" s="302">
        <v>0.14864305722618984</v>
      </c>
      <c r="C323" s="302">
        <v>0.26455010438553789</v>
      </c>
      <c r="D323" s="302">
        <v>0.12277207393009049</v>
      </c>
      <c r="E323" s="302">
        <f t="shared" si="140"/>
        <v>0.53596523554181819</v>
      </c>
      <c r="F323" s="303"/>
      <c r="G323" s="302">
        <v>0.11596528623061385</v>
      </c>
      <c r="H323" s="302">
        <v>0.18669771342888966</v>
      </c>
      <c r="I323" s="302">
        <v>0.10317544323897403</v>
      </c>
      <c r="J323" s="302">
        <f t="shared" si="143"/>
        <v>0.40583844289847754</v>
      </c>
      <c r="K323" s="303"/>
      <c r="L323" s="302">
        <v>9.3170465059124019E-2</v>
      </c>
      <c r="M323" s="302">
        <v>0.16696902014316076</v>
      </c>
      <c r="N323" s="302">
        <v>0.15862008967724858</v>
      </c>
      <c r="O323" s="302">
        <f t="shared" si="142"/>
        <v>0.41875957487953341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6.5135344439173686</v>
      </c>
      <c r="C325" s="311">
        <f t="shared" ref="C325:E325" si="144">SUM(C315:C323)</f>
        <v>3.4945074500010129</v>
      </c>
      <c r="D325" s="311">
        <f t="shared" si="144"/>
        <v>0.51895810608162829</v>
      </c>
      <c r="E325" s="311">
        <f t="shared" si="144"/>
        <v>10.52700000000001</v>
      </c>
      <c r="F325" s="311"/>
      <c r="G325" s="311">
        <f t="shared" ref="G325:J325" si="145">SUM(G315:G323)</f>
        <v>6.8825288790916792</v>
      </c>
      <c r="H325" s="311">
        <f t="shared" si="145"/>
        <v>3.3006286027253289</v>
      </c>
      <c r="I325" s="311">
        <f t="shared" si="145"/>
        <v>0.56884251818300635</v>
      </c>
      <c r="J325" s="311">
        <f t="shared" si="145"/>
        <v>10.752000000000015</v>
      </c>
      <c r="K325" s="311"/>
      <c r="L325" s="311">
        <f t="shared" ref="L325:O325" si="146">SUM(L315:L323)</f>
        <v>6.7322233587308551</v>
      </c>
      <c r="M325" s="311">
        <f t="shared" si="146"/>
        <v>3.4230606308342866</v>
      </c>
      <c r="N325" s="311">
        <f t="shared" si="146"/>
        <v>0.58071601043485976</v>
      </c>
      <c r="O325" s="311">
        <f t="shared" si="146"/>
        <v>10.736000000000002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0.23082878901306753</v>
      </c>
      <c r="C332" s="302">
        <v>9.3235351463281907E-2</v>
      </c>
      <c r="D332" s="302">
        <v>7.8473152724645848E-2</v>
      </c>
      <c r="E332" s="302">
        <f>SUM(B332:D332)</f>
        <v>0.40253729320099529</v>
      </c>
      <c r="F332" s="303"/>
      <c r="G332" s="302">
        <v>0.19643525611422644</v>
      </c>
      <c r="H332" s="302">
        <v>0.10303497188409165</v>
      </c>
      <c r="I332" s="302">
        <v>7.2717801015112035E-2</v>
      </c>
      <c r="J332" s="302">
        <f>SUM(G332:I332)</f>
        <v>0.37218802901343012</v>
      </c>
      <c r="K332" s="303"/>
      <c r="L332" s="302">
        <v>0.19167424032216879</v>
      </c>
      <c r="M332" s="302">
        <v>0.13886935961450747</v>
      </c>
      <c r="N332" s="302">
        <v>7.6699174323598254E-2</v>
      </c>
      <c r="O332" s="302">
        <f>SUM(L332:N332)</f>
        <v>0.4072427742602745</v>
      </c>
    </row>
    <row r="333" spans="1:15" s="236" customFormat="1" x14ac:dyDescent="0.2">
      <c r="A333" s="237" t="str">
        <f>name!E$5</f>
        <v>Professional occupations</v>
      </c>
      <c r="B333" s="302">
        <v>7.2683235867169991</v>
      </c>
      <c r="C333" s="302">
        <v>3.0448449109662139</v>
      </c>
      <c r="D333" s="302">
        <v>0.72430286736859784</v>
      </c>
      <c r="E333" s="302">
        <f t="shared" ref="E333:E340" si="147">SUM(B333:D333)</f>
        <v>11.037471365051811</v>
      </c>
      <c r="F333" s="303"/>
      <c r="G333" s="302">
        <v>6.4728119954710257</v>
      </c>
      <c r="H333" s="302">
        <v>2.9490262030851522</v>
      </c>
      <c r="I333" s="302">
        <v>0.79635808986576084</v>
      </c>
      <c r="J333" s="302">
        <f t="shared" ref="J333:J335" si="148">SUM(G333:I333)</f>
        <v>10.218196288421938</v>
      </c>
      <c r="K333" s="303"/>
      <c r="L333" s="302">
        <v>7.8644125218260923</v>
      </c>
      <c r="M333" s="302">
        <v>3.9709235374818328</v>
      </c>
      <c r="N333" s="302">
        <v>0.91729706101461761</v>
      </c>
      <c r="O333" s="302">
        <f t="shared" ref="O333:O340" si="149">SUM(L333:N333)</f>
        <v>12.752633120322542</v>
      </c>
    </row>
    <row r="334" spans="1:15" s="236" customFormat="1" x14ac:dyDescent="0.2">
      <c r="A334" s="237" t="str">
        <f>name!E$6</f>
        <v>Associate professional occupations</v>
      </c>
      <c r="B334" s="302">
        <v>0.62528186598998858</v>
      </c>
      <c r="C334" s="302">
        <v>0.6016616150436721</v>
      </c>
      <c r="D334" s="302">
        <v>0.28351278724199197</v>
      </c>
      <c r="E334" s="302">
        <f t="shared" si="147"/>
        <v>1.5104562682756528</v>
      </c>
      <c r="F334" s="303"/>
      <c r="G334" s="302">
        <v>0.56032360420407268</v>
      </c>
      <c r="H334" s="302">
        <v>0.57039989192817431</v>
      </c>
      <c r="I334" s="302">
        <v>0.21288495503931232</v>
      </c>
      <c r="J334" s="302">
        <f t="shared" si="148"/>
        <v>1.3436084511715594</v>
      </c>
      <c r="K334" s="303"/>
      <c r="L334" s="302">
        <v>0.71861628481651785</v>
      </c>
      <c r="M334" s="302">
        <v>0.8596951102473126</v>
      </c>
      <c r="N334" s="302">
        <v>0.22215634460781514</v>
      </c>
      <c r="O334" s="302">
        <f t="shared" si="149"/>
        <v>1.8004677396716455</v>
      </c>
    </row>
    <row r="335" spans="1:15" s="236" customFormat="1" x14ac:dyDescent="0.2">
      <c r="A335" s="237" t="str">
        <f>name!E$7</f>
        <v>Administrative and secretarial occupations</v>
      </c>
      <c r="B335" s="302">
        <v>0.31239499304277613</v>
      </c>
      <c r="C335" s="302">
        <v>0.85649680949787765</v>
      </c>
      <c r="D335" s="302">
        <v>3.1274638275185278E-2</v>
      </c>
      <c r="E335" s="302">
        <f t="shared" si="147"/>
        <v>1.200166440815839</v>
      </c>
      <c r="F335" s="303"/>
      <c r="G335" s="302">
        <v>0.22046828195983864</v>
      </c>
      <c r="H335" s="302">
        <v>0.64793325921092382</v>
      </c>
      <c r="I335" s="302">
        <v>2.1575448643113362E-2</v>
      </c>
      <c r="J335" s="302">
        <f t="shared" si="148"/>
        <v>0.88997698981387574</v>
      </c>
      <c r="K335" s="303"/>
      <c r="L335" s="302">
        <v>0.1395906600761207</v>
      </c>
      <c r="M335" s="302">
        <v>0.43619426277051027</v>
      </c>
      <c r="N335" s="302">
        <v>1.4509928950183375E-2</v>
      </c>
      <c r="O335" s="302">
        <f t="shared" si="149"/>
        <v>0.59029485179681429</v>
      </c>
    </row>
    <row r="336" spans="1:15" s="236" customFormat="1" x14ac:dyDescent="0.2">
      <c r="A336" s="237" t="str">
        <f>name!E$8</f>
        <v>Skilled trades occupations</v>
      </c>
      <c r="B336" s="302">
        <v>0.10070971865951074</v>
      </c>
      <c r="C336" s="302">
        <v>0.10958861364584709</v>
      </c>
      <c r="D336" s="302">
        <v>7.2933966050948096E-2</v>
      </c>
      <c r="E336" s="302">
        <f t="shared" si="147"/>
        <v>0.28323229835630592</v>
      </c>
      <c r="F336" s="303"/>
      <c r="G336" s="302">
        <v>6.0387762725106202E-2</v>
      </c>
      <c r="H336" s="302">
        <v>6.6729360600511392E-2</v>
      </c>
      <c r="I336" s="302">
        <v>5.5375967879307111E-2</v>
      </c>
      <c r="J336" s="302">
        <f>SUM(G336:I336)</f>
        <v>0.18249309120492468</v>
      </c>
      <c r="K336" s="303"/>
      <c r="L336" s="302">
        <v>2.8703247753454605E-2</v>
      </c>
      <c r="M336" s="302">
        <v>3.2179785157865071E-2</v>
      </c>
      <c r="N336" s="302">
        <v>9.6914255197720248E-2</v>
      </c>
      <c r="O336" s="302">
        <f t="shared" si="149"/>
        <v>0.15779728810903992</v>
      </c>
    </row>
    <row r="337" spans="1:15" s="236" customFormat="1" x14ac:dyDescent="0.2">
      <c r="A337" s="237" t="str">
        <f>name!E$9</f>
        <v>Caring, leisure and other service occupations</v>
      </c>
      <c r="B337" s="302">
        <v>2.0776108292759368</v>
      </c>
      <c r="C337" s="302">
        <v>2.7921435192065243</v>
      </c>
      <c r="D337" s="302">
        <v>0.15373763453528255</v>
      </c>
      <c r="E337" s="302">
        <f t="shared" si="147"/>
        <v>5.0234919830177436</v>
      </c>
      <c r="F337" s="303"/>
      <c r="G337" s="302">
        <v>1.5020883289360769</v>
      </c>
      <c r="H337" s="302">
        <v>2.2601245021191056</v>
      </c>
      <c r="I337" s="302">
        <v>0.11430678339243142</v>
      </c>
      <c r="J337" s="302">
        <f t="shared" ref="J337:J340" si="150">SUM(G337:I337)</f>
        <v>3.8765196144476142</v>
      </c>
      <c r="K337" s="303"/>
      <c r="L337" s="302">
        <v>1.9622847279635083</v>
      </c>
      <c r="M337" s="302">
        <v>2.5377684106091856</v>
      </c>
      <c r="N337" s="302">
        <v>0.10509420013293379</v>
      </c>
      <c r="O337" s="302">
        <f t="shared" si="149"/>
        <v>4.6051473387056276</v>
      </c>
    </row>
    <row r="338" spans="1:15" s="236" customFormat="1" x14ac:dyDescent="0.2">
      <c r="A338" s="237" t="str">
        <f>name!E$10</f>
        <v>Sales and customer service occupations</v>
      </c>
      <c r="B338" s="302">
        <v>3.153899854632751E-2</v>
      </c>
      <c r="C338" s="302">
        <v>8.9287506018291718E-2</v>
      </c>
      <c r="D338" s="302">
        <v>3.3588974902038209E-2</v>
      </c>
      <c r="E338" s="302">
        <f t="shared" si="147"/>
        <v>0.15441547946665743</v>
      </c>
      <c r="F338" s="303"/>
      <c r="G338" s="302">
        <v>2.2563363326139868E-2</v>
      </c>
      <c r="H338" s="302">
        <v>6.6021094079533313E-2</v>
      </c>
      <c r="I338" s="302">
        <v>2.1536009302875195E-2</v>
      </c>
      <c r="J338" s="302">
        <f t="shared" si="150"/>
        <v>0.11012046670854837</v>
      </c>
      <c r="K338" s="303"/>
      <c r="L338" s="302">
        <v>2.5366572242367061E-2</v>
      </c>
      <c r="M338" s="302">
        <v>7.3093156687290883E-2</v>
      </c>
      <c r="N338" s="302">
        <v>3.119612643788117E-2</v>
      </c>
      <c r="O338" s="302">
        <f t="shared" si="149"/>
        <v>0.12965585536753912</v>
      </c>
    </row>
    <row r="339" spans="1:15" s="236" customFormat="1" x14ac:dyDescent="0.2">
      <c r="A339" s="237" t="str">
        <f>name!E$11</f>
        <v>Process, plant and machine operatives</v>
      </c>
      <c r="B339" s="302">
        <v>1.8389919279193888E-2</v>
      </c>
      <c r="C339" s="302">
        <v>3.9200703550044999E-2</v>
      </c>
      <c r="D339" s="302">
        <v>0.27959727322497702</v>
      </c>
      <c r="E339" s="302">
        <f t="shared" si="147"/>
        <v>0.3371878960542159</v>
      </c>
      <c r="F339" s="303"/>
      <c r="G339" s="302">
        <v>1.0807333631220621E-2</v>
      </c>
      <c r="H339" s="302">
        <v>2.446439535762587E-2</v>
      </c>
      <c r="I339" s="302">
        <v>0.28906902651409189</v>
      </c>
      <c r="J339" s="302">
        <f t="shared" si="150"/>
        <v>0.32434075550293839</v>
      </c>
      <c r="K339" s="303"/>
      <c r="L339" s="302">
        <v>6.7992368979941662E-3</v>
      </c>
      <c r="M339" s="302">
        <v>2.8534791919673244E-2</v>
      </c>
      <c r="N339" s="302">
        <v>0.3819203569335145</v>
      </c>
      <c r="O339" s="302">
        <f t="shared" si="149"/>
        <v>0.4172543857511819</v>
      </c>
    </row>
    <row r="340" spans="1:15" s="236" customFormat="1" x14ac:dyDescent="0.2">
      <c r="A340" s="237" t="str">
        <f>name!E$12</f>
        <v>Elementary occupations</v>
      </c>
      <c r="B340" s="302">
        <v>5.2983971958204631E-2</v>
      </c>
      <c r="C340" s="302">
        <v>1.2287681619693738</v>
      </c>
      <c r="D340" s="302">
        <v>9.5288841833220714E-2</v>
      </c>
      <c r="E340" s="302">
        <f t="shared" si="147"/>
        <v>1.3770409757607991</v>
      </c>
      <c r="F340" s="303"/>
      <c r="G340" s="302">
        <v>3.1944866754623588E-2</v>
      </c>
      <c r="H340" s="302">
        <v>0.80677310805747637</v>
      </c>
      <c r="I340" s="302">
        <v>5.8838338903055558E-2</v>
      </c>
      <c r="J340" s="302">
        <f t="shared" si="150"/>
        <v>0.89755631371515554</v>
      </c>
      <c r="K340" s="303"/>
      <c r="L340" s="302">
        <v>1.5686629177107021E-2</v>
      </c>
      <c r="M340" s="302">
        <v>0.31732257612865361</v>
      </c>
      <c r="N340" s="302">
        <v>0.14049744070959735</v>
      </c>
      <c r="O340" s="302">
        <f t="shared" si="149"/>
        <v>0.47350664601535797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10.718062672482004</v>
      </c>
      <c r="C342" s="311">
        <f t="shared" ref="C342:E342" si="151">SUM(C332:C340)</f>
        <v>8.8552271913611289</v>
      </c>
      <c r="D342" s="311">
        <f t="shared" si="151"/>
        <v>1.7527101361568873</v>
      </c>
      <c r="E342" s="311">
        <f t="shared" si="151"/>
        <v>21.326000000000022</v>
      </c>
      <c r="F342" s="311"/>
      <c r="G342" s="311">
        <f t="shared" ref="G342:J342" si="152">SUM(G332:G340)</f>
        <v>9.077830793122331</v>
      </c>
      <c r="H342" s="311">
        <f t="shared" si="152"/>
        <v>7.4945067863225949</v>
      </c>
      <c r="I342" s="311">
        <f t="shared" si="152"/>
        <v>1.6426624205550597</v>
      </c>
      <c r="J342" s="311">
        <f t="shared" si="152"/>
        <v>18.214999999999986</v>
      </c>
      <c r="K342" s="311"/>
      <c r="L342" s="311">
        <f t="shared" ref="L342:O342" si="153">SUM(L332:L340)</f>
        <v>10.953134121075331</v>
      </c>
      <c r="M342" s="311">
        <f t="shared" si="153"/>
        <v>8.3945809906168325</v>
      </c>
      <c r="N342" s="311">
        <f t="shared" si="153"/>
        <v>1.9862848883078617</v>
      </c>
      <c r="O342" s="311">
        <f t="shared" si="153"/>
        <v>21.334000000000021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0.85913165723044249</v>
      </c>
      <c r="C349" s="302">
        <v>0.25439446244772773</v>
      </c>
      <c r="D349" s="302">
        <v>0.17746806229033674</v>
      </c>
      <c r="E349" s="302">
        <f>SUM(B349:D349)</f>
        <v>1.2909941819685069</v>
      </c>
      <c r="F349" s="303"/>
      <c r="G349" s="302">
        <v>0.87898273429526308</v>
      </c>
      <c r="H349" s="302">
        <v>0.32366046098582807</v>
      </c>
      <c r="I349" s="302">
        <v>0.16601776122711714</v>
      </c>
      <c r="J349" s="302">
        <f>SUM(G349:I349)</f>
        <v>1.3686609565082084</v>
      </c>
      <c r="K349" s="303"/>
      <c r="L349" s="302">
        <v>0.90917599070592903</v>
      </c>
      <c r="M349" s="302">
        <v>0.41027111216335771</v>
      </c>
      <c r="N349" s="302">
        <v>0.21760934789227238</v>
      </c>
      <c r="O349" s="302">
        <f>SUM(L349:N349)</f>
        <v>1.5370564507615589</v>
      </c>
    </row>
    <row r="350" spans="1:15" s="236" customFormat="1" x14ac:dyDescent="0.2">
      <c r="A350" s="237" t="str">
        <f>name!E$5</f>
        <v>Professional occupations</v>
      </c>
      <c r="B350" s="302">
        <v>6.4424477916028886</v>
      </c>
      <c r="C350" s="302">
        <v>2.8531899219453121</v>
      </c>
      <c r="D350" s="302">
        <v>1.1276822046053514</v>
      </c>
      <c r="E350" s="302">
        <f t="shared" ref="E350:E357" si="154">SUM(B350:D350)</f>
        <v>10.423319918153553</v>
      </c>
      <c r="F350" s="303"/>
      <c r="G350" s="302">
        <v>6.8732494177750407</v>
      </c>
      <c r="H350" s="302">
        <v>3.2475022153007167</v>
      </c>
      <c r="I350" s="302">
        <v>1.0840752455902658</v>
      </c>
      <c r="J350" s="302">
        <f t="shared" ref="J350:J352" si="155">SUM(G350:I350)</f>
        <v>11.204826878666022</v>
      </c>
      <c r="K350" s="303"/>
      <c r="L350" s="302">
        <v>7.8403323928018018</v>
      </c>
      <c r="M350" s="302">
        <v>3.8123474470453034</v>
      </c>
      <c r="N350" s="302">
        <v>1.3231971796165132</v>
      </c>
      <c r="O350" s="302">
        <f t="shared" ref="O350:O357" si="156">SUM(L350:N350)</f>
        <v>12.975877019463617</v>
      </c>
    </row>
    <row r="351" spans="1:15" s="236" customFormat="1" x14ac:dyDescent="0.2">
      <c r="A351" s="237" t="str">
        <f>name!E$6</f>
        <v>Associate professional occupations</v>
      </c>
      <c r="B351" s="302">
        <v>2.6178257573450714</v>
      </c>
      <c r="C351" s="302">
        <v>1.6281713638102515</v>
      </c>
      <c r="D351" s="302">
        <v>0.42958998114752089</v>
      </c>
      <c r="E351" s="302">
        <f t="shared" si="154"/>
        <v>4.6755871023028437</v>
      </c>
      <c r="F351" s="303"/>
      <c r="G351" s="302">
        <v>2.7227015779293806</v>
      </c>
      <c r="H351" s="302">
        <v>1.8161276719607073</v>
      </c>
      <c r="I351" s="302">
        <v>0.37625901109254267</v>
      </c>
      <c r="J351" s="302">
        <f t="shared" si="155"/>
        <v>4.915088260982631</v>
      </c>
      <c r="K351" s="303"/>
      <c r="L351" s="302">
        <v>4.9224902335615317</v>
      </c>
      <c r="M351" s="302">
        <v>3.0799861850547625</v>
      </c>
      <c r="N351" s="302">
        <v>0.59895234687290544</v>
      </c>
      <c r="O351" s="302">
        <f t="shared" si="156"/>
        <v>8.6014287654891994</v>
      </c>
    </row>
    <row r="352" spans="1:15" s="236" customFormat="1" x14ac:dyDescent="0.2">
      <c r="A352" s="237" t="str">
        <f>name!E$7</f>
        <v>Administrative and secretarial occupations</v>
      </c>
      <c r="B352" s="302">
        <v>1.3071205412690354</v>
      </c>
      <c r="C352" s="302">
        <v>1.9088935337714865</v>
      </c>
      <c r="D352" s="302">
        <v>7.9344235909454428E-2</v>
      </c>
      <c r="E352" s="302">
        <f t="shared" si="154"/>
        <v>3.2953583109499762</v>
      </c>
      <c r="F352" s="303"/>
      <c r="G352" s="302">
        <v>1.1365266544649231</v>
      </c>
      <c r="H352" s="302">
        <v>1.63870638556575</v>
      </c>
      <c r="I352" s="302">
        <v>5.9909459922114931E-2</v>
      </c>
      <c r="J352" s="302">
        <f t="shared" si="155"/>
        <v>2.8351424999527879</v>
      </c>
      <c r="K352" s="303"/>
      <c r="L352" s="302">
        <v>0.9886430620984038</v>
      </c>
      <c r="M352" s="302">
        <v>0.81630007887168266</v>
      </c>
      <c r="N352" s="302">
        <v>3.6299540496863764E-2</v>
      </c>
      <c r="O352" s="302">
        <f t="shared" si="156"/>
        <v>1.8412426814669502</v>
      </c>
    </row>
    <row r="353" spans="1:15" s="236" customFormat="1" x14ac:dyDescent="0.2">
      <c r="A353" s="237" t="str">
        <f>name!E$8</f>
        <v>Skilled trades occupations</v>
      </c>
      <c r="B353" s="302">
        <v>0.14409392026620052</v>
      </c>
      <c r="C353" s="302">
        <v>0.21537105771441309</v>
      </c>
      <c r="D353" s="302">
        <v>7.0413272523934575E-2</v>
      </c>
      <c r="E353" s="302">
        <f t="shared" si="154"/>
        <v>0.4298782505045482</v>
      </c>
      <c r="F353" s="303"/>
      <c r="G353" s="302">
        <v>0.10511700872569649</v>
      </c>
      <c r="H353" s="302">
        <v>0.14912929230394503</v>
      </c>
      <c r="I353" s="302">
        <v>4.7241903255596414E-2</v>
      </c>
      <c r="J353" s="302">
        <f>SUM(G353:I353)</f>
        <v>0.30148820428523793</v>
      </c>
      <c r="K353" s="303"/>
      <c r="L353" s="302">
        <v>5.7706728027666826E-2</v>
      </c>
      <c r="M353" s="302">
        <v>0.11104430480323295</v>
      </c>
      <c r="N353" s="302">
        <v>4.3884475735033561E-2</v>
      </c>
      <c r="O353" s="302">
        <f t="shared" si="156"/>
        <v>0.21263550856593333</v>
      </c>
    </row>
    <row r="354" spans="1:15" s="236" customFormat="1" x14ac:dyDescent="0.2">
      <c r="A354" s="237" t="str">
        <f>name!E$9</f>
        <v>Caring, leisure and other service occupations</v>
      </c>
      <c r="B354" s="302">
        <v>6.8497226538039087</v>
      </c>
      <c r="C354" s="302">
        <v>6.0853067300375345</v>
      </c>
      <c r="D354" s="302">
        <v>0.7346652056682843</v>
      </c>
      <c r="E354" s="302">
        <f t="shared" si="154"/>
        <v>13.669694589509726</v>
      </c>
      <c r="F354" s="303"/>
      <c r="G354" s="302">
        <v>6.3178750142386875</v>
      </c>
      <c r="H354" s="302">
        <v>5.6816172988422071</v>
      </c>
      <c r="I354" s="302">
        <v>0.87645248147512889</v>
      </c>
      <c r="J354" s="302">
        <f t="shared" ref="J354:J357" si="157">SUM(G354:I354)</f>
        <v>12.875944794556023</v>
      </c>
      <c r="K354" s="303"/>
      <c r="L354" s="302">
        <v>7.9617777777806031</v>
      </c>
      <c r="M354" s="302">
        <v>6.0643520520931045</v>
      </c>
      <c r="N354" s="302">
        <v>1.1171717235978993</v>
      </c>
      <c r="O354" s="302">
        <f t="shared" si="156"/>
        <v>15.143301553471606</v>
      </c>
    </row>
    <row r="355" spans="1:15" s="236" customFormat="1" x14ac:dyDescent="0.2">
      <c r="A355" s="237" t="str">
        <f>name!E$10</f>
        <v>Sales and customer service occupations</v>
      </c>
      <c r="B355" s="302">
        <v>0.20191005164913031</v>
      </c>
      <c r="C355" s="302">
        <v>0.29605261778842124</v>
      </c>
      <c r="D355" s="302">
        <v>3.1996143597937239E-2</v>
      </c>
      <c r="E355" s="302">
        <f t="shared" si="154"/>
        <v>0.52995881303548875</v>
      </c>
      <c r="F355" s="303"/>
      <c r="G355" s="302">
        <v>0.1750518072165419</v>
      </c>
      <c r="H355" s="302">
        <v>0.24887818609479473</v>
      </c>
      <c r="I355" s="302">
        <v>1.9886497604311819E-2</v>
      </c>
      <c r="J355" s="302">
        <f t="shared" si="157"/>
        <v>0.44381649091564845</v>
      </c>
      <c r="K355" s="303"/>
      <c r="L355" s="302">
        <v>0.19592840819105892</v>
      </c>
      <c r="M355" s="302">
        <v>0.26784428791584786</v>
      </c>
      <c r="N355" s="302">
        <v>2.4478938668653635E-2</v>
      </c>
      <c r="O355" s="302">
        <f t="shared" si="156"/>
        <v>0.48825163477556038</v>
      </c>
    </row>
    <row r="356" spans="1:15" s="236" customFormat="1" x14ac:dyDescent="0.2">
      <c r="A356" s="237" t="str">
        <f>name!E$11</f>
        <v>Process, plant and machine operatives</v>
      </c>
      <c r="B356" s="302">
        <v>5.7544544159279197E-2</v>
      </c>
      <c r="C356" s="302">
        <v>0.12886842590857422</v>
      </c>
      <c r="D356" s="302">
        <v>9.4258236170733801E-3</v>
      </c>
      <c r="E356" s="302">
        <f t="shared" si="154"/>
        <v>0.19583879368492682</v>
      </c>
      <c r="F356" s="303"/>
      <c r="G356" s="302">
        <v>4.0670715498591185E-2</v>
      </c>
      <c r="H356" s="302">
        <v>9.5077284685101057E-2</v>
      </c>
      <c r="I356" s="302">
        <v>6.9852875088191714E-3</v>
      </c>
      <c r="J356" s="302">
        <f t="shared" si="157"/>
        <v>0.1427332876925114</v>
      </c>
      <c r="K356" s="303"/>
      <c r="L356" s="302">
        <v>1.5970274818073005E-2</v>
      </c>
      <c r="M356" s="302">
        <v>5.9635735725725642E-2</v>
      </c>
      <c r="N356" s="302">
        <v>4.3060184435108383E-3</v>
      </c>
      <c r="O356" s="302">
        <f t="shared" si="156"/>
        <v>7.991202898730948E-2</v>
      </c>
    </row>
    <row r="357" spans="1:15" s="236" customFormat="1" x14ac:dyDescent="0.2">
      <c r="A357" s="237" t="str">
        <f>name!E$12</f>
        <v>Elementary occupations</v>
      </c>
      <c r="B357" s="302">
        <v>0.21988090489996082</v>
      </c>
      <c r="C357" s="302">
        <v>0.81381636657068546</v>
      </c>
      <c r="D357" s="302">
        <v>2.067276841978577E-2</v>
      </c>
      <c r="E357" s="302">
        <f t="shared" si="154"/>
        <v>1.0543700398904321</v>
      </c>
      <c r="F357" s="303"/>
      <c r="G357" s="302">
        <v>0.17676537801366285</v>
      </c>
      <c r="H357" s="302">
        <v>0.56646510776210679</v>
      </c>
      <c r="I357" s="302">
        <v>1.2068140665144967E-2</v>
      </c>
      <c r="J357" s="302">
        <f t="shared" si="157"/>
        <v>0.75529862644091461</v>
      </c>
      <c r="K357" s="303"/>
      <c r="L357" s="302">
        <v>0.1019691390940921</v>
      </c>
      <c r="M357" s="302">
        <v>0.38757102774487867</v>
      </c>
      <c r="N357" s="302">
        <v>3.7541901793919203E-3</v>
      </c>
      <c r="O357" s="302">
        <f t="shared" si="156"/>
        <v>0.49329435701836272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18.699677822225915</v>
      </c>
      <c r="C359" s="311">
        <f t="shared" ref="C359:E359" si="158">SUM(C349:C357)</f>
        <v>14.184064479994408</v>
      </c>
      <c r="D359" s="311">
        <f t="shared" si="158"/>
        <v>2.6812576977796789</v>
      </c>
      <c r="E359" s="311">
        <f t="shared" si="158"/>
        <v>35.564999999999998</v>
      </c>
      <c r="F359" s="311"/>
      <c r="G359" s="311">
        <f t="shared" ref="G359:J359" si="159">SUM(G349:G357)</f>
        <v>18.426940308157786</v>
      </c>
      <c r="H359" s="311">
        <f t="shared" si="159"/>
        <v>13.767163903501157</v>
      </c>
      <c r="I359" s="311">
        <f t="shared" si="159"/>
        <v>2.6488957883410418</v>
      </c>
      <c r="J359" s="311">
        <f t="shared" si="159"/>
        <v>34.842999999999989</v>
      </c>
      <c r="K359" s="311"/>
      <c r="L359" s="311">
        <f t="shared" ref="L359:O359" si="160">SUM(L349:L357)</f>
        <v>22.993994007079159</v>
      </c>
      <c r="M359" s="311">
        <f t="shared" si="160"/>
        <v>15.009352231417896</v>
      </c>
      <c r="N359" s="311">
        <f t="shared" si="160"/>
        <v>3.3696537615030442</v>
      </c>
      <c r="O359" s="311">
        <f t="shared" si="160"/>
        <v>41.373000000000097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0.41178673918537007</v>
      </c>
      <c r="C366" s="302">
        <v>0.15579460014689875</v>
      </c>
      <c r="D366" s="302">
        <v>4.7543069381614268E-2</v>
      </c>
      <c r="E366" s="302">
        <f>SUM(B366:D366)</f>
        <v>0.61512440871388308</v>
      </c>
      <c r="F366" s="303"/>
      <c r="G366" s="302">
        <v>0.36515028083892531</v>
      </c>
      <c r="H366" s="302">
        <v>0.2549561667744506</v>
      </c>
      <c r="I366" s="302">
        <v>5.5250705938279576E-2</v>
      </c>
      <c r="J366" s="302">
        <f>SUM(G366:I366)</f>
        <v>0.6753571535516556</v>
      </c>
      <c r="K366" s="303"/>
      <c r="L366" s="302">
        <v>0.29312580581254916</v>
      </c>
      <c r="M366" s="302">
        <v>0.24478719971619414</v>
      </c>
      <c r="N366" s="302">
        <v>4.1270266608730878E-2</v>
      </c>
      <c r="O366" s="302">
        <f>SUM(L366:N366)</f>
        <v>0.57918327213747423</v>
      </c>
    </row>
    <row r="367" spans="1:15" s="236" customFormat="1" x14ac:dyDescent="0.2">
      <c r="A367" s="237" t="str">
        <f>name!E$5</f>
        <v>Professional occupations</v>
      </c>
      <c r="B367" s="302">
        <v>0.36494094402530575</v>
      </c>
      <c r="C367" s="302">
        <v>0.14271591052488172</v>
      </c>
      <c r="D367" s="302">
        <v>0.20507202052548643</v>
      </c>
      <c r="E367" s="302">
        <f t="shared" ref="E367:E374" si="161">SUM(B367:D367)</f>
        <v>0.71272887507567395</v>
      </c>
      <c r="F367" s="303"/>
      <c r="G367" s="302">
        <v>0.37850952320770304</v>
      </c>
      <c r="H367" s="302">
        <v>0.255749384871992</v>
      </c>
      <c r="I367" s="302">
        <v>0.23759532403376102</v>
      </c>
      <c r="J367" s="302">
        <f t="shared" ref="J367:J369" si="162">SUM(G367:I367)</f>
        <v>0.87185423211345603</v>
      </c>
      <c r="K367" s="303"/>
      <c r="L367" s="302">
        <v>0.37015441785280734</v>
      </c>
      <c r="M367" s="302">
        <v>0.28223876348989585</v>
      </c>
      <c r="N367" s="302">
        <v>0.17871845774314954</v>
      </c>
      <c r="O367" s="302">
        <f t="shared" ref="O367:O374" si="163">SUM(L367:N367)</f>
        <v>0.83111163908585273</v>
      </c>
    </row>
    <row r="368" spans="1:15" s="236" customFormat="1" x14ac:dyDescent="0.2">
      <c r="A368" s="237" t="str">
        <f>name!E$6</f>
        <v>Associate professional occupations</v>
      </c>
      <c r="B368" s="302">
        <v>0.37536623697056959</v>
      </c>
      <c r="C368" s="302">
        <v>0.23322947630116167</v>
      </c>
      <c r="D368" s="302">
        <v>0.57639983991379717</v>
      </c>
      <c r="E368" s="302">
        <f t="shared" si="161"/>
        <v>1.1849955531855283</v>
      </c>
      <c r="F368" s="303"/>
      <c r="G368" s="302">
        <v>0.3456448187413953</v>
      </c>
      <c r="H368" s="302">
        <v>0.32531804441179296</v>
      </c>
      <c r="I368" s="302">
        <v>0.65794857076412161</v>
      </c>
      <c r="J368" s="302">
        <f t="shared" si="162"/>
        <v>1.3289114339173098</v>
      </c>
      <c r="K368" s="303"/>
      <c r="L368" s="302">
        <v>0.26441170536442093</v>
      </c>
      <c r="M368" s="302">
        <v>0.28050635512877153</v>
      </c>
      <c r="N368" s="302">
        <v>0.5126417813834967</v>
      </c>
      <c r="O368" s="302">
        <f t="shared" si="163"/>
        <v>1.0575598418766892</v>
      </c>
    </row>
    <row r="369" spans="1:15" s="236" customFormat="1" x14ac:dyDescent="0.2">
      <c r="A369" s="237" t="str">
        <f>name!E$7</f>
        <v>Administrative and secretarial occupations</v>
      </c>
      <c r="B369" s="302">
        <v>0.50250008182907324</v>
      </c>
      <c r="C369" s="302">
        <v>0.99252104350106829</v>
      </c>
      <c r="D369" s="302">
        <v>2.3178632028040453E-2</v>
      </c>
      <c r="E369" s="302">
        <f t="shared" si="161"/>
        <v>1.518199757358182</v>
      </c>
      <c r="F369" s="303"/>
      <c r="G369" s="302">
        <v>0.4061282188021666</v>
      </c>
      <c r="H369" s="302">
        <v>1.1557391231900622</v>
      </c>
      <c r="I369" s="302">
        <v>2.1909033084967347E-2</v>
      </c>
      <c r="J369" s="302">
        <f t="shared" si="162"/>
        <v>1.5837763750771963</v>
      </c>
      <c r="K369" s="303"/>
      <c r="L369" s="302">
        <v>0.40443567264696356</v>
      </c>
      <c r="M369" s="302">
        <v>1.0603323435470222</v>
      </c>
      <c r="N369" s="302">
        <v>1.1762045644889186E-2</v>
      </c>
      <c r="O369" s="302">
        <f t="shared" si="163"/>
        <v>1.476530061838875</v>
      </c>
    </row>
    <row r="370" spans="1:15" s="236" customFormat="1" x14ac:dyDescent="0.2">
      <c r="A370" s="237" t="str">
        <f>name!E$8</f>
        <v>Skilled trades occupations</v>
      </c>
      <c r="B370" s="302">
        <v>0.29950703282028096</v>
      </c>
      <c r="C370" s="302">
        <v>0.13990540092766593</v>
      </c>
      <c r="D370" s="302">
        <v>0.14155014819920556</v>
      </c>
      <c r="E370" s="302">
        <f t="shared" si="161"/>
        <v>0.58096258194715245</v>
      </c>
      <c r="F370" s="303"/>
      <c r="G370" s="302">
        <v>0.21860896134077662</v>
      </c>
      <c r="H370" s="302">
        <v>0.13541557110528948</v>
      </c>
      <c r="I370" s="302">
        <v>0.14349006691250543</v>
      </c>
      <c r="J370" s="302">
        <f>SUM(G370:I370)</f>
        <v>0.49751459935857156</v>
      </c>
      <c r="K370" s="303"/>
      <c r="L370" s="302">
        <v>0.15951603981417903</v>
      </c>
      <c r="M370" s="302">
        <v>0.16952545339590774</v>
      </c>
      <c r="N370" s="302">
        <v>0.12018232676408451</v>
      </c>
      <c r="O370" s="302">
        <f t="shared" si="163"/>
        <v>0.44922381997417132</v>
      </c>
    </row>
    <row r="371" spans="1:15" s="236" customFormat="1" x14ac:dyDescent="0.2">
      <c r="A371" s="237" t="str">
        <f>name!E$9</f>
        <v>Caring, leisure and other service occupations</v>
      </c>
      <c r="B371" s="302">
        <v>0.29168389034654207</v>
      </c>
      <c r="C371" s="302">
        <v>0.44277684974388076</v>
      </c>
      <c r="D371" s="302">
        <v>4.0493939370026523E-2</v>
      </c>
      <c r="E371" s="302">
        <f t="shared" si="161"/>
        <v>0.77495467946044938</v>
      </c>
      <c r="F371" s="303"/>
      <c r="G371" s="302">
        <v>0.21355829622785097</v>
      </c>
      <c r="H371" s="302">
        <v>0.45924797124070149</v>
      </c>
      <c r="I371" s="302">
        <v>4.2239852041067796E-2</v>
      </c>
      <c r="J371" s="302">
        <f t="shared" ref="J371:J374" si="164">SUM(G371:I371)</f>
        <v>0.71504611950962027</v>
      </c>
      <c r="K371" s="303"/>
      <c r="L371" s="302">
        <v>0.14748197368205418</v>
      </c>
      <c r="M371" s="302">
        <v>0.39345400510126816</v>
      </c>
      <c r="N371" s="302">
        <v>2.9651548018643437E-2</v>
      </c>
      <c r="O371" s="302">
        <f t="shared" si="163"/>
        <v>0.57058752680196578</v>
      </c>
    </row>
    <row r="372" spans="1:15" s="236" customFormat="1" x14ac:dyDescent="0.2">
      <c r="A372" s="237" t="str">
        <f>name!E$10</f>
        <v>Sales and customer service occupations</v>
      </c>
      <c r="B372" s="302">
        <v>0.2582665218892215</v>
      </c>
      <c r="C372" s="302">
        <v>0.44978824820588115</v>
      </c>
      <c r="D372" s="302">
        <v>1.1782747245819495E-2</v>
      </c>
      <c r="E372" s="302">
        <f t="shared" si="161"/>
        <v>0.71983751734092216</v>
      </c>
      <c r="F372" s="303"/>
      <c r="G372" s="302">
        <v>0.20186485982180541</v>
      </c>
      <c r="H372" s="302">
        <v>0.51139597559512318</v>
      </c>
      <c r="I372" s="302">
        <v>1.0020616449279346E-2</v>
      </c>
      <c r="J372" s="302">
        <f t="shared" si="164"/>
        <v>0.72328145186620785</v>
      </c>
      <c r="K372" s="303"/>
      <c r="L372" s="302">
        <v>0.1969160035688346</v>
      </c>
      <c r="M372" s="302">
        <v>0.57086393685690817</v>
      </c>
      <c r="N372" s="302">
        <v>6.9057903093346232E-3</v>
      </c>
      <c r="O372" s="302">
        <f t="shared" si="163"/>
        <v>0.7746857307350774</v>
      </c>
    </row>
    <row r="373" spans="1:15" s="236" customFormat="1" x14ac:dyDescent="0.2">
      <c r="A373" s="237" t="str">
        <f>name!E$11</f>
        <v>Process, plant and machine operatives</v>
      </c>
      <c r="B373" s="302">
        <v>4.2329326755331874E-2</v>
      </c>
      <c r="C373" s="302">
        <v>3.3669724734034089E-2</v>
      </c>
      <c r="D373" s="302">
        <v>6.5960054398010344E-3</v>
      </c>
      <c r="E373" s="302">
        <f t="shared" si="161"/>
        <v>8.2595056929166993E-2</v>
      </c>
      <c r="F373" s="303"/>
      <c r="G373" s="302">
        <v>2.7064127676101408E-2</v>
      </c>
      <c r="H373" s="302">
        <v>3.815610775909245E-2</v>
      </c>
      <c r="I373" s="302">
        <v>7.3627685574149827E-3</v>
      </c>
      <c r="J373" s="302">
        <f t="shared" si="164"/>
        <v>7.2583003992608836E-2</v>
      </c>
      <c r="K373" s="303"/>
      <c r="L373" s="302">
        <v>1.6825848938613733E-2</v>
      </c>
      <c r="M373" s="302">
        <v>4.1594822419450533E-2</v>
      </c>
      <c r="N373" s="302">
        <v>6.7881995631908099E-3</v>
      </c>
      <c r="O373" s="302">
        <f t="shared" si="163"/>
        <v>6.5208870921255074E-2</v>
      </c>
    </row>
    <row r="374" spans="1:15" s="236" customFormat="1" x14ac:dyDescent="0.2">
      <c r="A374" s="237" t="str">
        <f>name!E$12</f>
        <v>Elementary occupations</v>
      </c>
      <c r="B374" s="302">
        <v>0.18275559139691835</v>
      </c>
      <c r="C374" s="302">
        <v>0.62659578634069824</v>
      </c>
      <c r="D374" s="302">
        <v>2.8250192251426106E-2</v>
      </c>
      <c r="E374" s="302">
        <f t="shared" si="161"/>
        <v>0.83760156998904267</v>
      </c>
      <c r="F374" s="303"/>
      <c r="G374" s="302">
        <v>0.12144376754121969</v>
      </c>
      <c r="H374" s="302">
        <v>0.58818140509934336</v>
      </c>
      <c r="I374" s="302">
        <v>2.2050457972804159E-2</v>
      </c>
      <c r="J374" s="302">
        <f t="shared" si="164"/>
        <v>0.73167563061336716</v>
      </c>
      <c r="K374" s="303"/>
      <c r="L374" s="302">
        <v>9.2405131690287107E-2</v>
      </c>
      <c r="M374" s="302">
        <v>0.40933486639933475</v>
      </c>
      <c r="N374" s="302">
        <v>2.6169238539016575E-2</v>
      </c>
      <c r="O374" s="302">
        <f t="shared" si="163"/>
        <v>0.52790923662863842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2.7291363652186131</v>
      </c>
      <c r="C376" s="311">
        <f t="shared" ref="C376:E376" si="165">SUM(C366:C374)</f>
        <v>3.216997040426171</v>
      </c>
      <c r="D376" s="311">
        <f t="shared" si="165"/>
        <v>1.0808665943552169</v>
      </c>
      <c r="E376" s="311">
        <f t="shared" si="165"/>
        <v>7.0270000000000001</v>
      </c>
      <c r="F376" s="311"/>
      <c r="G376" s="311">
        <f t="shared" ref="G376:J376" si="166">SUM(G366:G374)</f>
        <v>2.2779728541979445</v>
      </c>
      <c r="H376" s="311">
        <f t="shared" si="166"/>
        <v>3.724159750047848</v>
      </c>
      <c r="I376" s="311">
        <f t="shared" si="166"/>
        <v>1.1978673957542014</v>
      </c>
      <c r="J376" s="311">
        <f t="shared" si="166"/>
        <v>7.1999999999999931</v>
      </c>
      <c r="K376" s="311"/>
      <c r="L376" s="311">
        <f t="shared" ref="L376:O376" si="167">SUM(L366:L374)</f>
        <v>1.9452725993707098</v>
      </c>
      <c r="M376" s="311">
        <f t="shared" si="167"/>
        <v>3.4526377460547533</v>
      </c>
      <c r="N376" s="311">
        <f t="shared" si="167"/>
        <v>0.93408965457453608</v>
      </c>
      <c r="O376" s="311">
        <f t="shared" si="167"/>
        <v>6.3319999999999999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0.4327342842481619</v>
      </c>
      <c r="C383" s="302">
        <v>7.3103929693158223E-2</v>
      </c>
      <c r="D383" s="302">
        <v>0.1310152730878115</v>
      </c>
      <c r="E383" s="302">
        <f>SUM(B383:D383)</f>
        <v>0.63685348702913158</v>
      </c>
      <c r="F383" s="303"/>
      <c r="G383" s="302">
        <v>0.39026351047016156</v>
      </c>
      <c r="H383" s="302">
        <v>0.10195988198505183</v>
      </c>
      <c r="I383" s="302">
        <v>0.30965376731131061</v>
      </c>
      <c r="J383" s="302">
        <f>SUM(G383:I383)</f>
        <v>0.80187715976652396</v>
      </c>
      <c r="K383" s="303"/>
      <c r="L383" s="302">
        <v>0.3602854839971083</v>
      </c>
      <c r="M383" s="302">
        <v>0.11170655520316793</v>
      </c>
      <c r="N383" s="302">
        <v>0.33046334198025124</v>
      </c>
      <c r="O383" s="302">
        <f>SUM(L383:N383)</f>
        <v>0.8024553811805275</v>
      </c>
    </row>
    <row r="384" spans="1:15" s="236" customFormat="1" x14ac:dyDescent="0.2">
      <c r="A384" s="237" t="str">
        <f>name!E$5</f>
        <v>Professional occupations</v>
      </c>
      <c r="B384" s="302">
        <v>0.7739826312720679</v>
      </c>
      <c r="C384" s="302">
        <v>0.1451462821524484</v>
      </c>
      <c r="D384" s="302">
        <v>0.37046758841091537</v>
      </c>
      <c r="E384" s="302">
        <f t="shared" ref="E384:E391" si="168">SUM(B384:D384)</f>
        <v>1.2895965018354316</v>
      </c>
      <c r="F384" s="303"/>
      <c r="G384" s="302">
        <v>0.76062722189884879</v>
      </c>
      <c r="H384" s="302">
        <v>0.16851920742830834</v>
      </c>
      <c r="I384" s="302">
        <v>0.46568810971189523</v>
      </c>
      <c r="J384" s="302">
        <f t="shared" ref="J384:J386" si="169">SUM(G384:I384)</f>
        <v>1.3948345390390524</v>
      </c>
      <c r="K384" s="303"/>
      <c r="L384" s="302">
        <v>0.8375741753737086</v>
      </c>
      <c r="M384" s="302">
        <v>0.16549975761853863</v>
      </c>
      <c r="N384" s="302">
        <v>0.4816533001714155</v>
      </c>
      <c r="O384" s="302">
        <f t="shared" ref="O384:O391" si="170">SUM(L384:N384)</f>
        <v>1.4847272331636625</v>
      </c>
    </row>
    <row r="385" spans="1:15" s="236" customFormat="1" x14ac:dyDescent="0.2">
      <c r="A385" s="237" t="str">
        <f>name!E$6</f>
        <v>Associate professional occupations</v>
      </c>
      <c r="B385" s="302">
        <v>0.39236880546461256</v>
      </c>
      <c r="C385" s="302">
        <v>0.11860138102417361</v>
      </c>
      <c r="D385" s="302">
        <v>0.30733979721596527</v>
      </c>
      <c r="E385" s="302">
        <f t="shared" si="168"/>
        <v>0.81830998370475139</v>
      </c>
      <c r="F385" s="303"/>
      <c r="G385" s="302">
        <v>0.35671123281445055</v>
      </c>
      <c r="H385" s="302">
        <v>0.12314253232972597</v>
      </c>
      <c r="I385" s="302">
        <v>0.36257628764089311</v>
      </c>
      <c r="J385" s="302">
        <f t="shared" si="169"/>
        <v>0.84243005278506966</v>
      </c>
      <c r="K385" s="303"/>
      <c r="L385" s="302">
        <v>0.39608017178822436</v>
      </c>
      <c r="M385" s="302">
        <v>0.13230456595531206</v>
      </c>
      <c r="N385" s="302">
        <v>0.38962449255662862</v>
      </c>
      <c r="O385" s="302">
        <f t="shared" si="170"/>
        <v>0.91800923030016501</v>
      </c>
    </row>
    <row r="386" spans="1:15" s="236" customFormat="1" x14ac:dyDescent="0.2">
      <c r="A386" s="237" t="str">
        <f>name!E$7</f>
        <v>Administrative and secretarial occupations</v>
      </c>
      <c r="B386" s="302">
        <v>0.71707415608106184</v>
      </c>
      <c r="C386" s="302">
        <v>0.50388428032782751</v>
      </c>
      <c r="D386" s="302">
        <v>0.12486906529236876</v>
      </c>
      <c r="E386" s="302">
        <f t="shared" si="168"/>
        <v>1.3458275017012582</v>
      </c>
      <c r="F386" s="303"/>
      <c r="G386" s="302">
        <v>0.52228114038670814</v>
      </c>
      <c r="H386" s="302">
        <v>0.47637642590061535</v>
      </c>
      <c r="I386" s="302">
        <v>0.10425640357490221</v>
      </c>
      <c r="J386" s="302">
        <f t="shared" si="169"/>
        <v>1.1029139698622257</v>
      </c>
      <c r="K386" s="303"/>
      <c r="L386" s="302">
        <v>0.49781726289704481</v>
      </c>
      <c r="M386" s="302">
        <v>0.55290245843520258</v>
      </c>
      <c r="N386" s="302">
        <v>6.3368697953756867E-2</v>
      </c>
      <c r="O386" s="302">
        <f t="shared" si="170"/>
        <v>1.1140884192860043</v>
      </c>
    </row>
    <row r="387" spans="1:15" s="236" customFormat="1" x14ac:dyDescent="0.2">
      <c r="A387" s="237" t="str">
        <f>name!E$8</f>
        <v>Skilled trades occupations</v>
      </c>
      <c r="B387" s="302">
        <v>0.15387321831284248</v>
      </c>
      <c r="C387" s="302">
        <v>5.2694952176890339E-2</v>
      </c>
      <c r="D387" s="302">
        <v>0.1133064277573851</v>
      </c>
      <c r="E387" s="302">
        <f t="shared" si="168"/>
        <v>0.31987459824711789</v>
      </c>
      <c r="F387" s="303"/>
      <c r="G387" s="302">
        <v>0.10953858419898495</v>
      </c>
      <c r="H387" s="302">
        <v>3.3315351136763309E-2</v>
      </c>
      <c r="I387" s="302">
        <v>0.18795415214659583</v>
      </c>
      <c r="J387" s="302">
        <f>SUM(G387:I387)</f>
        <v>0.33080808748234408</v>
      </c>
      <c r="K387" s="303"/>
      <c r="L387" s="302">
        <v>0.1102117672675666</v>
      </c>
      <c r="M387" s="302">
        <v>4.5525007045586853E-2</v>
      </c>
      <c r="N387" s="302">
        <v>0.24071202351973783</v>
      </c>
      <c r="O387" s="302">
        <f t="shared" si="170"/>
        <v>0.39644879783289128</v>
      </c>
    </row>
    <row r="388" spans="1:15" s="236" customFormat="1" x14ac:dyDescent="0.2">
      <c r="A388" s="237" t="str">
        <f>name!E$9</f>
        <v>Caring, leisure and other service occupations</v>
      </c>
      <c r="B388" s="302">
        <v>1.0114086710305412</v>
      </c>
      <c r="C388" s="302">
        <v>0.5245662923177199</v>
      </c>
      <c r="D388" s="302">
        <v>0.97424434729155185</v>
      </c>
      <c r="E388" s="302">
        <f t="shared" si="168"/>
        <v>2.5102193106398127</v>
      </c>
      <c r="F388" s="303"/>
      <c r="G388" s="302">
        <v>0.71283562800837641</v>
      </c>
      <c r="H388" s="302">
        <v>0.41399205018191843</v>
      </c>
      <c r="I388" s="302">
        <v>0.90422290290633001</v>
      </c>
      <c r="J388" s="302">
        <f t="shared" ref="J388:J391" si="171">SUM(G388:I388)</f>
        <v>2.0310505810966246</v>
      </c>
      <c r="K388" s="303"/>
      <c r="L388" s="302">
        <v>0.59338980207991465</v>
      </c>
      <c r="M388" s="302">
        <v>0.21901878191873667</v>
      </c>
      <c r="N388" s="302">
        <v>0.87108833012674769</v>
      </c>
      <c r="O388" s="302">
        <f t="shared" si="170"/>
        <v>1.683496914125399</v>
      </c>
    </row>
    <row r="389" spans="1:15" s="236" customFormat="1" x14ac:dyDescent="0.2">
      <c r="A389" s="237" t="str">
        <f>name!E$10</f>
        <v>Sales and customer service occupations</v>
      </c>
      <c r="B389" s="302">
        <v>0.23815066421727948</v>
      </c>
      <c r="C389" s="302">
        <v>0.19299857588710903</v>
      </c>
      <c r="D389" s="302">
        <v>7.130785570666584E-2</v>
      </c>
      <c r="E389" s="302">
        <f t="shared" si="168"/>
        <v>0.50245709581105436</v>
      </c>
      <c r="F389" s="303"/>
      <c r="G389" s="302">
        <v>0.19318268842288733</v>
      </c>
      <c r="H389" s="302">
        <v>0.19812473762917351</v>
      </c>
      <c r="I389" s="302">
        <v>0.10867829290918302</v>
      </c>
      <c r="J389" s="302">
        <f t="shared" si="171"/>
        <v>0.49998571896124383</v>
      </c>
      <c r="K389" s="303"/>
      <c r="L389" s="302">
        <v>0.18301219391054782</v>
      </c>
      <c r="M389" s="302">
        <v>0.20658684904083646</v>
      </c>
      <c r="N389" s="302">
        <v>6.4780685753803149E-2</v>
      </c>
      <c r="O389" s="302">
        <f t="shared" si="170"/>
        <v>0.45437972870518739</v>
      </c>
    </row>
    <row r="390" spans="1:15" s="236" customFormat="1" x14ac:dyDescent="0.2">
      <c r="A390" s="237" t="str">
        <f>name!E$11</f>
        <v>Process, plant and machine operatives</v>
      </c>
      <c r="B390" s="302">
        <v>0.13376785728375326</v>
      </c>
      <c r="C390" s="302">
        <v>5.8361419593556535E-2</v>
      </c>
      <c r="D390" s="302">
        <v>3.678694174631339E-2</v>
      </c>
      <c r="E390" s="302">
        <f t="shared" si="168"/>
        <v>0.22891621862362319</v>
      </c>
      <c r="F390" s="303"/>
      <c r="G390" s="302">
        <v>8.6623440808022381E-2</v>
      </c>
      <c r="H390" s="302">
        <v>3.8053485068649591E-2</v>
      </c>
      <c r="I390" s="302">
        <v>4.8889310793238792E-2</v>
      </c>
      <c r="J390" s="302">
        <f t="shared" si="171"/>
        <v>0.17356623666991078</v>
      </c>
      <c r="K390" s="303"/>
      <c r="L390" s="302">
        <v>6.2979835121851568E-2</v>
      </c>
      <c r="M390" s="302">
        <v>6.6079465510154617E-2</v>
      </c>
      <c r="N390" s="302">
        <v>5.1528338840786704E-2</v>
      </c>
      <c r="O390" s="302">
        <f t="shared" si="170"/>
        <v>0.18058763947279288</v>
      </c>
    </row>
    <row r="391" spans="1:15" s="236" customFormat="1" x14ac:dyDescent="0.2">
      <c r="A391" s="237" t="str">
        <f>name!E$12</f>
        <v>Elementary occupations</v>
      </c>
      <c r="B391" s="302">
        <v>0.28155628576216124</v>
      </c>
      <c r="C391" s="302">
        <v>0.24232164371624321</v>
      </c>
      <c r="D391" s="302">
        <v>0.19206737292941606</v>
      </c>
      <c r="E391" s="302">
        <f t="shared" si="168"/>
        <v>0.71594530240782039</v>
      </c>
      <c r="F391" s="303"/>
      <c r="G391" s="302">
        <v>0.19537383228663457</v>
      </c>
      <c r="H391" s="302">
        <v>0.15942001079410612</v>
      </c>
      <c r="I391" s="302">
        <v>0.14273981125626217</v>
      </c>
      <c r="J391" s="302">
        <f t="shared" si="171"/>
        <v>0.49753365433700286</v>
      </c>
      <c r="K391" s="303"/>
      <c r="L391" s="302">
        <v>0.20646907890466026</v>
      </c>
      <c r="M391" s="302">
        <v>0.10309150517779037</v>
      </c>
      <c r="N391" s="302">
        <v>0.12724607185091724</v>
      </c>
      <c r="O391" s="302">
        <f t="shared" si="170"/>
        <v>0.43680665593336787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4.1349165736724816</v>
      </c>
      <c r="C393" s="311">
        <f t="shared" ref="C393:E393" si="172">SUM(C383:C391)</f>
        <v>1.9116787568891267</v>
      </c>
      <c r="D393" s="311">
        <f t="shared" si="172"/>
        <v>2.3214046694383934</v>
      </c>
      <c r="E393" s="311">
        <f t="shared" si="172"/>
        <v>8.3680000000000003</v>
      </c>
      <c r="F393" s="311"/>
      <c r="G393" s="311">
        <f t="shared" ref="G393:J393" si="173">SUM(G383:G391)</f>
        <v>3.3274372792950748</v>
      </c>
      <c r="H393" s="311">
        <f t="shared" si="173"/>
        <v>1.7129036824543125</v>
      </c>
      <c r="I393" s="311">
        <f t="shared" si="173"/>
        <v>2.6346590382506112</v>
      </c>
      <c r="J393" s="311">
        <f t="shared" si="173"/>
        <v>7.674999999999998</v>
      </c>
      <c r="K393" s="311"/>
      <c r="L393" s="311">
        <f t="shared" ref="L393:O393" si="174">SUM(L383:L391)</f>
        <v>3.2478197713406267</v>
      </c>
      <c r="M393" s="311">
        <f t="shared" si="174"/>
        <v>1.602714945905326</v>
      </c>
      <c r="N393" s="311">
        <f t="shared" si="174"/>
        <v>2.6204652827540449</v>
      </c>
      <c r="O393" s="311">
        <f t="shared" si="174"/>
        <v>7.4709999999999983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Cumbria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Cumbria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Cumbria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22.644214838203698</v>
      </c>
      <c r="C8" s="11">
        <f t="array" ref="C8:C16">MMULT(aggregation!$B$13:$AA$21,'Occ T2'!C8:C33)</f>
        <v>25.007377533459273</v>
      </c>
      <c r="D8" s="11">
        <f t="array" ref="D8:D16">MMULT(aggregation!$B$13:$AA$21,'Occ T2'!D8:D33)</f>
        <v>26.058076776020215</v>
      </c>
      <c r="E8" s="11">
        <f t="array" ref="E8:E16">MMULT(aggregation!$B$13:$AA$21,'Occ T2'!E8:E33)</f>
        <v>24.345311577074732</v>
      </c>
      <c r="F8" s="11">
        <f t="array" ref="F8:F16">MMULT(aggregation!$B$13:$AA$21,'Occ T2'!F8:F33)</f>
        <v>26.792414669359648</v>
      </c>
      <c r="G8" s="11"/>
      <c r="H8" s="11">
        <f>F8-D8</f>
        <v>0.73433789333943267</v>
      </c>
      <c r="I8" s="11">
        <f t="array" ref="I8:I16">MMULT(aggregation!$B$13:$AA$21,'Occ T2'!I8:I33)</f>
        <v>13.236866899783776</v>
      </c>
      <c r="J8" s="11">
        <f>SUM(H8:I8)</f>
        <v>13.971204793123208</v>
      </c>
      <c r="L8" s="10" t="str">
        <f>name!E4</f>
        <v>Managers, directors and senior officials</v>
      </c>
      <c r="M8" s="11">
        <f t="array" ref="M8:M16">MMULT(aggregation!$B$13:$AA$21,'Occ T2'!M8:M33)</f>
        <v>15.444608867540019</v>
      </c>
      <c r="N8" s="11">
        <f t="array" ref="N8:N16">MMULT(aggregation!$B$13:$AA$21,'Occ T2'!N8:N33)</f>
        <v>16.543021142392597</v>
      </c>
      <c r="O8" s="11">
        <f t="array" ref="O8:O16">MMULT(aggregation!$B$13:$AA$21,'Occ T2'!O8:O33)</f>
        <v>16.951543983683113</v>
      </c>
      <c r="P8" s="11">
        <f t="array" ref="P8:P16">MMULT(aggregation!$B$13:$AA$21,'Occ T2'!P8:P33)</f>
        <v>15.725778633977562</v>
      </c>
      <c r="Q8" s="11">
        <f t="array" ref="Q8:Q16">MMULT(aggregation!$B$13:$AA$21,'Occ T2'!Q8:Q33)</f>
        <v>16.800648149205845</v>
      </c>
      <c r="R8" s="11"/>
      <c r="S8" s="11">
        <f>Q8-O8</f>
        <v>-0.15089583447726795</v>
      </c>
      <c r="T8" s="11">
        <f t="array" ref="T8:T16">MMULT(aggregation!$B$13:$AA$21,'Occ T2'!T8:T33)</f>
        <v>7.72252469807413</v>
      </c>
      <c r="U8" s="11">
        <f>SUM(S8:T8)</f>
        <v>7.571628863596862</v>
      </c>
      <c r="W8" s="10" t="str">
        <f>name!E4</f>
        <v>Managers, directors and senior officials</v>
      </c>
      <c r="X8" s="11">
        <f t="array" ref="X8:X16">MMULT(aggregation!$B$13:$AA$21,'Occ T2'!X8:X33)</f>
        <v>7.1996059706636757</v>
      </c>
      <c r="Y8" s="11">
        <f t="array" ref="Y8:Y16">MMULT(aggregation!$B$13:$AA$21,'Occ T2'!Y8:Y33)</f>
        <v>8.464356391066687</v>
      </c>
      <c r="Z8" s="11">
        <f t="array" ref="Z8:Z16">MMULT(aggregation!$B$13:$AA$21,'Occ T2'!Z8:Z33)</f>
        <v>9.1065327923370951</v>
      </c>
      <c r="AA8" s="11">
        <f t="array" ref="AA8:AA16">MMULT(aggregation!$B$13:$AA$21,'Occ T2'!AA8:AA33)</f>
        <v>8.6195329430972265</v>
      </c>
      <c r="AB8" s="11">
        <f t="array" ref="AB8:AB16">MMULT(aggregation!$B$13:$AA$21,'Occ T2'!AB8:AB33)</f>
        <v>9.9917665201537886</v>
      </c>
      <c r="AC8" s="11"/>
      <c r="AD8" s="11">
        <f>AB8-Z8</f>
        <v>0.88523372781669352</v>
      </c>
      <c r="AE8" s="11">
        <f t="array" ref="AE8:AE16">MMULT(aggregation!$B$13:$AA$21,'Occ T2'!AE8:AE33)</f>
        <v>5.5143422017096473</v>
      </c>
      <c r="AF8" s="11">
        <f>SUM(AD8:AE8)</f>
        <v>6.3995759295263408</v>
      </c>
    </row>
    <row r="9" spans="1:32" x14ac:dyDescent="0.2">
      <c r="A9" t="str">
        <f>name!E5</f>
        <v>Professional occupations</v>
      </c>
      <c r="B9" s="11">
        <v>46.873976613216108</v>
      </c>
      <c r="C9" s="11">
        <v>50.065871081430778</v>
      </c>
      <c r="D9" s="11">
        <v>52.699578602756894</v>
      </c>
      <c r="E9" s="11">
        <v>56.269610767611894</v>
      </c>
      <c r="F9" s="11">
        <v>62.708991437277476</v>
      </c>
      <c r="G9" s="11"/>
      <c r="H9" s="11">
        <f t="shared" ref="H9:H16" si="0">F9-D9</f>
        <v>10.009412834520582</v>
      </c>
      <c r="I9" s="11">
        <v>26.425839167243311</v>
      </c>
      <c r="J9" s="11">
        <f t="shared" ref="J9:J15" si="1">SUM(H9:I9)</f>
        <v>36.435252001763892</v>
      </c>
      <c r="L9" s="10" t="str">
        <f>name!E5</f>
        <v>Professional occupations</v>
      </c>
      <c r="M9" s="11">
        <v>24.476905772440666</v>
      </c>
      <c r="N9" s="11">
        <v>26.446828563724857</v>
      </c>
      <c r="O9" s="11">
        <v>27.405806969508852</v>
      </c>
      <c r="P9" s="11">
        <v>29.799117496116118</v>
      </c>
      <c r="Q9" s="11">
        <v>32.160564925511409</v>
      </c>
      <c r="R9" s="11"/>
      <c r="S9" s="11">
        <f t="shared" ref="S9:S16" si="2">Q9-O9</f>
        <v>4.7547579560025568</v>
      </c>
      <c r="T9" s="11">
        <v>11.271920601883188</v>
      </c>
      <c r="U9" s="11">
        <f t="shared" ref="U9:U12" si="3">SUM(S9:T9)</f>
        <v>16.026678557885745</v>
      </c>
      <c r="W9" s="10" t="str">
        <f>name!E5</f>
        <v>Professional occupations</v>
      </c>
      <c r="X9" s="11">
        <v>22.397070840775477</v>
      </c>
      <c r="Y9" s="11">
        <v>23.619042517705914</v>
      </c>
      <c r="Z9" s="11">
        <v>25.29377163324807</v>
      </c>
      <c r="AA9" s="11">
        <v>26.470493271495751</v>
      </c>
      <c r="AB9" s="11">
        <v>30.54842651176606</v>
      </c>
      <c r="AC9" s="11"/>
      <c r="AD9" s="11">
        <f t="shared" ref="AD9:AD16" si="4">AB9-Z9</f>
        <v>5.2546548785179894</v>
      </c>
      <c r="AE9" s="11">
        <v>15.153918565360126</v>
      </c>
      <c r="AF9" s="11">
        <f t="shared" ref="AF9:AF12" si="5">SUM(AD9:AE9)</f>
        <v>20.408573443878115</v>
      </c>
    </row>
    <row r="10" spans="1:32" x14ac:dyDescent="0.2">
      <c r="A10" t="str">
        <f>name!E6</f>
        <v>Associate professional occupations</v>
      </c>
      <c r="B10" s="11">
        <v>26.92031941970324</v>
      </c>
      <c r="C10" s="11">
        <v>29.394156873250026</v>
      </c>
      <c r="D10" s="11">
        <v>30.275486770921177</v>
      </c>
      <c r="E10" s="11">
        <v>31.83403103991909</v>
      </c>
      <c r="F10" s="11">
        <v>35.053430709867172</v>
      </c>
      <c r="G10" s="11"/>
      <c r="H10" s="11">
        <f t="shared" si="0"/>
        <v>4.7779439389459952</v>
      </c>
      <c r="I10" s="11">
        <v>15.366698968447436</v>
      </c>
      <c r="J10" s="11">
        <f t="shared" si="1"/>
        <v>20.144642907393433</v>
      </c>
      <c r="L10" s="10" t="str">
        <f>name!E6</f>
        <v>Associate professional occupations</v>
      </c>
      <c r="M10" s="11">
        <v>14.847791627131215</v>
      </c>
      <c r="N10" s="11">
        <v>16.218056443732362</v>
      </c>
      <c r="O10" s="11">
        <v>16.463789468650738</v>
      </c>
      <c r="P10" s="11">
        <v>15.360409533701599</v>
      </c>
      <c r="Q10" s="11">
        <v>15.654604720853637</v>
      </c>
      <c r="R10" s="11"/>
      <c r="S10" s="11">
        <f t="shared" si="2"/>
        <v>-0.80918474779710081</v>
      </c>
      <c r="T10" s="11">
        <v>5.8501504403830005</v>
      </c>
      <c r="U10" s="11">
        <f t="shared" si="3"/>
        <v>5.0409656925858997</v>
      </c>
      <c r="W10" s="10" t="str">
        <f>name!E6</f>
        <v>Associate professional occupations</v>
      </c>
      <c r="X10" s="11">
        <v>12.072527792572036</v>
      </c>
      <c r="Y10" s="11">
        <v>13.176100429517664</v>
      </c>
      <c r="Z10" s="11">
        <v>13.811697302270455</v>
      </c>
      <c r="AA10" s="11">
        <v>16.473621506217501</v>
      </c>
      <c r="AB10" s="11">
        <v>19.398825989013531</v>
      </c>
      <c r="AC10" s="11"/>
      <c r="AD10" s="11">
        <f t="shared" si="4"/>
        <v>5.5871286867430765</v>
      </c>
      <c r="AE10" s="11">
        <v>9.5165485280644369</v>
      </c>
      <c r="AF10" s="11">
        <f t="shared" si="5"/>
        <v>15.103677214807513</v>
      </c>
    </row>
    <row r="11" spans="1:32" x14ac:dyDescent="0.2">
      <c r="A11" t="str">
        <f>name!E7</f>
        <v>Administrative and secretarial occupations</v>
      </c>
      <c r="B11" s="11">
        <v>30.389402599468035</v>
      </c>
      <c r="C11" s="11">
        <v>29.728287184003083</v>
      </c>
      <c r="D11" s="11">
        <v>30.601504056976705</v>
      </c>
      <c r="E11" s="11">
        <v>31.128461412342503</v>
      </c>
      <c r="F11" s="11">
        <v>30.005318098536652</v>
      </c>
      <c r="G11" s="11"/>
      <c r="H11" s="11">
        <f t="shared" si="0"/>
        <v>-0.59618595844005284</v>
      </c>
      <c r="I11" s="11">
        <v>15.132113992128929</v>
      </c>
      <c r="J11" s="11">
        <f t="shared" si="1"/>
        <v>14.535928033688876</v>
      </c>
      <c r="L11" s="10" t="str">
        <f>name!E7</f>
        <v>Administrative and secretarial occupations</v>
      </c>
      <c r="M11" s="11">
        <v>8.7704026499442165</v>
      </c>
      <c r="N11" s="11">
        <v>8.5143364238476078</v>
      </c>
      <c r="O11" s="11">
        <v>9.9014419466435637</v>
      </c>
      <c r="P11" s="11">
        <v>10.553215525197114</v>
      </c>
      <c r="Q11" s="11">
        <v>11.937563135419603</v>
      </c>
      <c r="R11" s="11"/>
      <c r="S11" s="11">
        <f t="shared" si="2"/>
        <v>2.0361211887760398</v>
      </c>
      <c r="T11" s="11">
        <v>4.0860459874884674</v>
      </c>
      <c r="U11" s="11">
        <f t="shared" si="3"/>
        <v>6.1221671762645071</v>
      </c>
      <c r="W11" s="10" t="str">
        <f>name!E7</f>
        <v>Administrative and secretarial occupations</v>
      </c>
      <c r="X11" s="11">
        <v>21.618999949523822</v>
      </c>
      <c r="Y11" s="11">
        <v>21.21395076015547</v>
      </c>
      <c r="Z11" s="11">
        <v>20.700062110333128</v>
      </c>
      <c r="AA11" s="11">
        <v>20.575245887145368</v>
      </c>
      <c r="AB11" s="11">
        <v>18.06775496311705</v>
      </c>
      <c r="AC11" s="11"/>
      <c r="AD11" s="11">
        <f t="shared" si="4"/>
        <v>-2.6323071472160784</v>
      </c>
      <c r="AE11" s="11">
        <v>11.04606800464046</v>
      </c>
      <c r="AF11" s="11">
        <f t="shared" si="5"/>
        <v>8.4137608574243821</v>
      </c>
    </row>
    <row r="12" spans="1:32" x14ac:dyDescent="0.2">
      <c r="A12" t="str">
        <f>name!E8</f>
        <v>Skilled trades occupations</v>
      </c>
      <c r="B12" s="11">
        <v>32.759341224299042</v>
      </c>
      <c r="C12" s="11">
        <v>32.768599100136207</v>
      </c>
      <c r="D12" s="11">
        <v>28.868816855231621</v>
      </c>
      <c r="E12" s="11">
        <v>27.951940772031016</v>
      </c>
      <c r="F12" s="11">
        <v>26.27869473191004</v>
      </c>
      <c r="G12" s="11"/>
      <c r="H12" s="11">
        <f t="shared" si="0"/>
        <v>-2.5901221233215814</v>
      </c>
      <c r="I12" s="11">
        <v>11.583492895102665</v>
      </c>
      <c r="J12" s="11">
        <f t="shared" si="1"/>
        <v>8.993370771781084</v>
      </c>
      <c r="L12" s="10" t="str">
        <f>name!E8</f>
        <v>Skilled trades occupations</v>
      </c>
      <c r="M12" s="11">
        <v>28.805837792840777</v>
      </c>
      <c r="N12" s="11">
        <v>29.405250809823556</v>
      </c>
      <c r="O12" s="11">
        <v>25.266429404788639</v>
      </c>
      <c r="P12" s="11">
        <v>24.211842813676498</v>
      </c>
      <c r="Q12" s="11">
        <v>22.33377494348273</v>
      </c>
      <c r="R12" s="11"/>
      <c r="S12" s="11">
        <f t="shared" si="2"/>
        <v>-2.9326544613059085</v>
      </c>
      <c r="T12" s="11">
        <v>9.3531849771197351</v>
      </c>
      <c r="U12" s="11">
        <f t="shared" si="3"/>
        <v>6.4205305158138266</v>
      </c>
      <c r="W12" s="10" t="str">
        <f>name!E8</f>
        <v>Skilled trades occupations</v>
      </c>
      <c r="X12" s="11">
        <v>3.9535034314582687</v>
      </c>
      <c r="Y12" s="11">
        <v>3.3633482903126648</v>
      </c>
      <c r="Z12" s="11">
        <v>3.6023874504429849</v>
      </c>
      <c r="AA12" s="11">
        <v>3.7400979583545189</v>
      </c>
      <c r="AB12" s="11">
        <v>3.9449197884273124</v>
      </c>
      <c r="AC12" s="11"/>
      <c r="AD12" s="11">
        <f t="shared" si="4"/>
        <v>0.34253233798432747</v>
      </c>
      <c r="AE12" s="11">
        <v>2.2303079179829322</v>
      </c>
      <c r="AF12" s="11">
        <f t="shared" si="5"/>
        <v>2.5728402559672596</v>
      </c>
    </row>
    <row r="13" spans="1:32" x14ac:dyDescent="0.2">
      <c r="A13" t="str">
        <f>name!E9</f>
        <v>Caring, leisure and other service occupations</v>
      </c>
      <c r="B13" s="11">
        <v>27.260272574024544</v>
      </c>
      <c r="C13" s="11">
        <v>25.943112678774881</v>
      </c>
      <c r="D13" s="11">
        <v>24.822857492595823</v>
      </c>
      <c r="E13" s="11">
        <v>25.492291157696627</v>
      </c>
      <c r="F13" s="11">
        <v>27.764827754263496</v>
      </c>
      <c r="G13" s="11"/>
      <c r="H13" s="11">
        <f t="shared" si="0"/>
        <v>2.9419702616676737</v>
      </c>
      <c r="I13" s="11">
        <v>14.156724560330256</v>
      </c>
      <c r="J13" s="11">
        <f>SUM(H13:I13)</f>
        <v>17.098694821997931</v>
      </c>
      <c r="L13" s="10" t="str">
        <f>name!E9</f>
        <v>Caring, leisure and other service occupations</v>
      </c>
      <c r="M13" s="11">
        <v>4.9478354888134293</v>
      </c>
      <c r="N13" s="11">
        <v>4.9245090145737471</v>
      </c>
      <c r="O13" s="11">
        <v>4.6315254142561368</v>
      </c>
      <c r="P13" s="11">
        <v>4.9622382791174831</v>
      </c>
      <c r="Q13" s="11">
        <v>5.6218222505603368</v>
      </c>
      <c r="R13" s="11"/>
      <c r="S13" s="11">
        <f t="shared" si="2"/>
        <v>0.99029683630419996</v>
      </c>
      <c r="T13" s="11">
        <v>2.2045171769623479</v>
      </c>
      <c r="U13" s="11">
        <f>SUM(S13:T13)</f>
        <v>3.1948140132665479</v>
      </c>
      <c r="W13" s="10" t="str">
        <f>name!E9</f>
        <v>Caring, leisure and other service occupations</v>
      </c>
      <c r="X13" s="11">
        <v>22.312437085211116</v>
      </c>
      <c r="Y13" s="11">
        <v>21.018603664201134</v>
      </c>
      <c r="Z13" s="11">
        <v>20.191332078339677</v>
      </c>
      <c r="AA13" s="11">
        <v>20.530052878579173</v>
      </c>
      <c r="AB13" s="11">
        <v>22.143005503703158</v>
      </c>
      <c r="AC13" s="11"/>
      <c r="AD13" s="11">
        <f t="shared" si="4"/>
        <v>1.9516734253634809</v>
      </c>
      <c r="AE13" s="11">
        <v>11.952207383367906</v>
      </c>
      <c r="AF13" s="11">
        <f>SUM(AD13:AE13)</f>
        <v>13.903880808731387</v>
      </c>
    </row>
    <row r="14" spans="1:32" x14ac:dyDescent="0.2">
      <c r="A14" t="str">
        <f>name!E10</f>
        <v>Sales and customer service occupations</v>
      </c>
      <c r="B14" s="11">
        <v>25.5893396771664</v>
      </c>
      <c r="C14" s="11">
        <v>26.479025492854799</v>
      </c>
      <c r="D14" s="11">
        <v>25.776166497185955</v>
      </c>
      <c r="E14" s="11">
        <v>26.295590815453725</v>
      </c>
      <c r="F14" s="11">
        <v>26.732210208545105</v>
      </c>
      <c r="G14" s="11"/>
      <c r="H14" s="11">
        <f t="shared" si="0"/>
        <v>0.95604371135915045</v>
      </c>
      <c r="I14" s="11">
        <v>12.176492032763418</v>
      </c>
      <c r="J14" s="11">
        <f t="shared" si="1"/>
        <v>13.132535744122569</v>
      </c>
      <c r="L14" s="10" t="str">
        <f>name!E10</f>
        <v>Sales and customer service occupations</v>
      </c>
      <c r="M14" s="11">
        <v>9.7013166135782711</v>
      </c>
      <c r="N14" s="11">
        <v>9.9015421503130252</v>
      </c>
      <c r="O14" s="11">
        <v>9.7965545475334359</v>
      </c>
      <c r="P14" s="11">
        <v>10.231826886824525</v>
      </c>
      <c r="Q14" s="11">
        <v>10.630978194848311</v>
      </c>
      <c r="R14" s="11"/>
      <c r="S14" s="11">
        <f t="shared" si="2"/>
        <v>0.83442364731487473</v>
      </c>
      <c r="T14" s="11">
        <v>3.418574380288752</v>
      </c>
      <c r="U14" s="11">
        <f t="shared" ref="U14:U15" si="6">SUM(S14:T14)</f>
        <v>4.2529980276036268</v>
      </c>
      <c r="W14" s="10" t="str">
        <f>name!E10</f>
        <v>Sales and customer service occupations</v>
      </c>
      <c r="X14" s="11">
        <v>15.88802306358815</v>
      </c>
      <c r="Y14" s="11">
        <v>16.57748334254174</v>
      </c>
      <c r="Z14" s="11">
        <v>15.979611949652462</v>
      </c>
      <c r="AA14" s="11">
        <v>16.063763928629182</v>
      </c>
      <c r="AB14" s="11">
        <v>16.101232013696759</v>
      </c>
      <c r="AC14" s="11"/>
      <c r="AD14" s="11">
        <f t="shared" si="4"/>
        <v>0.12162006404429704</v>
      </c>
      <c r="AE14" s="11">
        <v>8.7579176524746671</v>
      </c>
      <c r="AF14" s="11">
        <f t="shared" ref="AF14:AF15" si="7">SUM(AD14:AE14)</f>
        <v>8.8795377165189642</v>
      </c>
    </row>
    <row r="15" spans="1:32" x14ac:dyDescent="0.2">
      <c r="A15" t="str">
        <f>name!E11</f>
        <v>Process, plant and machine operatives</v>
      </c>
      <c r="B15" s="11">
        <v>21.443054161780672</v>
      </c>
      <c r="C15" s="11">
        <v>22.135952205848682</v>
      </c>
      <c r="D15" s="11">
        <v>19.480867913146263</v>
      </c>
      <c r="E15" s="11">
        <v>19.414662074663994</v>
      </c>
      <c r="F15" s="11">
        <v>18.369302857503826</v>
      </c>
      <c r="G15" s="11"/>
      <c r="H15" s="11">
        <f t="shared" si="0"/>
        <v>-1.111565055642437</v>
      </c>
      <c r="I15" s="11">
        <v>8.9017955716590791</v>
      </c>
      <c r="J15" s="11">
        <f t="shared" si="1"/>
        <v>7.7902305160166421</v>
      </c>
      <c r="L15" s="10" t="str">
        <f>name!E11</f>
        <v>Process, plant and machine operatives</v>
      </c>
      <c r="M15" s="11">
        <v>18.715131422300832</v>
      </c>
      <c r="N15" s="11">
        <v>19.486538218847649</v>
      </c>
      <c r="O15" s="11">
        <v>17.210940178133331</v>
      </c>
      <c r="P15" s="11">
        <v>16.828082834938151</v>
      </c>
      <c r="Q15" s="11">
        <v>15.909602677710305</v>
      </c>
      <c r="R15" s="11"/>
      <c r="S15" s="11">
        <f t="shared" si="2"/>
        <v>-1.3013375004230259</v>
      </c>
      <c r="T15" s="11">
        <v>7.6224328693027861</v>
      </c>
      <c r="U15" s="11">
        <f t="shared" si="6"/>
        <v>6.3210953688797602</v>
      </c>
      <c r="W15" s="10" t="str">
        <f>name!E11</f>
        <v>Process, plant and machine operatives</v>
      </c>
      <c r="X15" s="11">
        <v>2.7279227394798573</v>
      </c>
      <c r="Y15" s="11">
        <v>2.6494139870010014</v>
      </c>
      <c r="Z15" s="11">
        <v>2.269927735012939</v>
      </c>
      <c r="AA15" s="11">
        <v>2.5865792397258387</v>
      </c>
      <c r="AB15" s="11">
        <v>2.4597001797935079</v>
      </c>
      <c r="AC15" s="11"/>
      <c r="AD15" s="11">
        <f t="shared" si="4"/>
        <v>0.18977244478056887</v>
      </c>
      <c r="AE15" s="11">
        <v>1.2793627023562935</v>
      </c>
      <c r="AF15" s="11">
        <f t="shared" si="7"/>
        <v>1.4691351471368623</v>
      </c>
    </row>
    <row r="16" spans="1:32" x14ac:dyDescent="0.2">
      <c r="A16" t="str">
        <f>name!E12</f>
        <v>Elementary occupations</v>
      </c>
      <c r="B16" s="11">
        <v>34.807078892138257</v>
      </c>
      <c r="C16" s="11">
        <v>34.638617850242305</v>
      </c>
      <c r="D16" s="11">
        <v>30.904645035165444</v>
      </c>
      <c r="E16" s="11">
        <v>32.139100383206397</v>
      </c>
      <c r="F16" s="11">
        <v>31.723809532736748</v>
      </c>
      <c r="G16" s="11"/>
      <c r="H16" s="11">
        <f t="shared" si="0"/>
        <v>0.81916449757130394</v>
      </c>
      <c r="I16" s="11">
        <v>15.176479078398678</v>
      </c>
      <c r="J16" s="11">
        <f>SUM(H16:I16)</f>
        <v>15.995643575969982</v>
      </c>
      <c r="L16" s="10" t="str">
        <f>name!E12</f>
        <v>Elementary occupations</v>
      </c>
      <c r="M16" s="11">
        <v>18.306705439096735</v>
      </c>
      <c r="N16" s="11">
        <v>18.008658233893669</v>
      </c>
      <c r="O16" s="11">
        <v>16.122371960252138</v>
      </c>
      <c r="P16" s="11">
        <v>17.067759473199107</v>
      </c>
      <c r="Q16" s="11">
        <v>16.719335345975225</v>
      </c>
      <c r="R16" s="11"/>
      <c r="S16" s="11">
        <f t="shared" si="2"/>
        <v>0.59696338572308605</v>
      </c>
      <c r="T16" s="11">
        <v>6.4003598138768378</v>
      </c>
      <c r="U16" s="11">
        <f>SUM(S16:T16)</f>
        <v>6.9973231995999239</v>
      </c>
      <c r="W16" s="10" t="str">
        <f>name!E12</f>
        <v>Elementary occupations</v>
      </c>
      <c r="X16" s="11">
        <v>16.500373453041519</v>
      </c>
      <c r="Y16" s="11">
        <v>16.629959616348625</v>
      </c>
      <c r="Z16" s="11">
        <v>14.782273074913276</v>
      </c>
      <c r="AA16" s="11">
        <v>15.071340910007333</v>
      </c>
      <c r="AB16" s="11">
        <v>15.004474186761549</v>
      </c>
      <c r="AC16" s="11"/>
      <c r="AD16" s="11">
        <f t="shared" si="4"/>
        <v>0.22220111184827296</v>
      </c>
      <c r="AE16" s="11">
        <v>8.7761192645218404</v>
      </c>
      <c r="AF16" s="11">
        <f>SUM(AD16:AE16)</f>
        <v>8.9983203763701134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268.68700000000001</v>
      </c>
      <c r="C18" s="34">
        <f>SUM(C8:C16)</f>
        <v>276.16100000000006</v>
      </c>
      <c r="D18" s="34">
        <f>SUM(D8:D16)</f>
        <v>269.48800000000011</v>
      </c>
      <c r="E18" s="34">
        <f>SUM(E8:E16)</f>
        <v>274.87099999999998</v>
      </c>
      <c r="F18" s="34">
        <f>SUM(F8:F16)</f>
        <v>285.4290000000002</v>
      </c>
      <c r="G18" s="11"/>
      <c r="H18" s="34">
        <f>SUM(H8:H16)</f>
        <v>15.941000000000066</v>
      </c>
      <c r="I18" s="34">
        <f>SUM(I8:I16)</f>
        <v>132.15650316585754</v>
      </c>
      <c r="J18" s="34">
        <f>SUM(H18:I18)</f>
        <v>148.0975031658576</v>
      </c>
      <c r="L18" s="231" t="str">
        <f>name!E3</f>
        <v>All occupations</v>
      </c>
      <c r="M18" s="34">
        <f>SUM(M8:M16)</f>
        <v>144.01653567368615</v>
      </c>
      <c r="N18" s="34">
        <f>SUM(N8:N16)</f>
        <v>149.44874100114907</v>
      </c>
      <c r="O18" s="34">
        <f>SUM(O8:O16)</f>
        <v>143.75040387344995</v>
      </c>
      <c r="P18" s="34">
        <f>SUM(P8:P16)</f>
        <v>144.74027147674818</v>
      </c>
      <c r="Q18" s="34">
        <f>SUM(Q8:Q16)</f>
        <v>147.76889434356741</v>
      </c>
      <c r="R18" s="11"/>
      <c r="S18" s="34">
        <f>SUM(S8:S16)</f>
        <v>4.0184904701174542</v>
      </c>
      <c r="T18" s="34">
        <f>SUM(T8:T16)</f>
        <v>57.929710945379249</v>
      </c>
      <c r="U18" s="34">
        <f>SUM(S18:T18)</f>
        <v>61.948201415496705</v>
      </c>
      <c r="W18" s="231" t="str">
        <f>name!E3</f>
        <v>All occupations</v>
      </c>
      <c r="X18" s="34">
        <f>SUM(X8:X16)</f>
        <v>124.67046432631392</v>
      </c>
      <c r="Y18" s="34">
        <f>SUM(Y8:Y16)</f>
        <v>126.71225899885091</v>
      </c>
      <c r="Z18" s="34">
        <f>SUM(Z8:Z16)</f>
        <v>125.7375961265501</v>
      </c>
      <c r="AA18" s="34">
        <f>SUM(AA8:AA16)</f>
        <v>130.13072852325189</v>
      </c>
      <c r="AB18" s="34">
        <f>SUM(AB8:AB16)</f>
        <v>137.66010565643271</v>
      </c>
      <c r="AC18" s="11"/>
      <c r="AD18" s="34">
        <f>SUM(AD8:AD16)</f>
        <v>11.922509529882628</v>
      </c>
      <c r="AE18" s="34">
        <f>SUM(AE8:AE16)</f>
        <v>74.226792220478316</v>
      </c>
      <c r="AF18" s="34">
        <f>SUM(AD18:AE18)</f>
        <v>86.149301750360948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8.4277299751025154</v>
      </c>
      <c r="C26" s="18">
        <f t="shared" si="8"/>
        <v>9.0553617395140034</v>
      </c>
      <c r="D26" s="18">
        <f t="shared" si="8"/>
        <v>9.6694757377026814</v>
      </c>
      <c r="E26" s="18">
        <f t="shared" si="8"/>
        <v>8.856995309463251</v>
      </c>
      <c r="F26" s="18">
        <f t="shared" si="8"/>
        <v>9.386717771971183</v>
      </c>
      <c r="G26" s="11"/>
      <c r="H26" s="40">
        <f>IF(D8&gt;0,(H8/D8)*100,0)</f>
        <v>2.818081701314207</v>
      </c>
      <c r="I26" s="40">
        <f>IF(D8&gt;0,(I8/D8)*100,0)</f>
        <v>50.797558904903227</v>
      </c>
      <c r="J26" s="40">
        <f>IF(D8&gt;0,(J8/D8)*100,0)</f>
        <v>53.615640606217433</v>
      </c>
      <c r="L26" t="str">
        <f>$A$8</f>
        <v>Managers, directors and senior officials</v>
      </c>
      <c r="M26" s="18">
        <f t="shared" ref="M26:Q26" si="9">M8/M$18*100</f>
        <v>10.724191354341796</v>
      </c>
      <c r="N26" s="18">
        <f t="shared" si="9"/>
        <v>11.069361328554384</v>
      </c>
      <c r="O26" s="18">
        <f t="shared" si="9"/>
        <v>11.792345292195721</v>
      </c>
      <c r="P26" s="18">
        <f t="shared" si="9"/>
        <v>10.864825990397449</v>
      </c>
      <c r="Q26" s="18">
        <f t="shared" si="9"/>
        <v>11.36954311246574</v>
      </c>
      <c r="R26" s="11"/>
      <c r="S26" s="40">
        <f>IF(O8&gt;0,(S8/O8)*100,0)</f>
        <v>-0.89015982628198542</v>
      </c>
      <c r="T26" s="40">
        <f>IF(O8&gt;0,(T8/O8)*100,0)</f>
        <v>45.556467927095774</v>
      </c>
      <c r="U26" s="40">
        <f>IF(O8&gt;0,(U8/O8)*100,0)</f>
        <v>44.666308100813787</v>
      </c>
      <c r="W26" t="str">
        <f>$A$8</f>
        <v>Managers, directors and senior officials</v>
      </c>
      <c r="X26" s="18">
        <f t="shared" ref="X26:AB26" si="10">X8/X$18*100</f>
        <v>5.7749090849772911</v>
      </c>
      <c r="Y26" s="18">
        <f t="shared" si="10"/>
        <v>6.6799822352969382</v>
      </c>
      <c r="Z26" s="18">
        <f t="shared" si="10"/>
        <v>7.242489973461649</v>
      </c>
      <c r="AA26" s="18">
        <f t="shared" si="10"/>
        <v>6.6237490874855736</v>
      </c>
      <c r="AB26" s="18">
        <f t="shared" si="10"/>
        <v>7.2582877025322734</v>
      </c>
      <c r="AC26" s="11"/>
      <c r="AD26" s="40">
        <f>IF(Z8&gt;0,(AD8/Z8)*100,0)</f>
        <v>9.7208646584086775</v>
      </c>
      <c r="AE26" s="40">
        <f>IF(Z8&gt;0,(AE8/Z8)*100,0)</f>
        <v>60.553696203123749</v>
      </c>
      <c r="AF26" s="40">
        <f>IF(Z8&gt;0,(AF8/Z8)*100,0)</f>
        <v>70.274560861532436</v>
      </c>
    </row>
    <row r="27" spans="1:32" x14ac:dyDescent="0.2">
      <c r="A27" t="str">
        <f>$A$9</f>
        <v>Professional occupations</v>
      </c>
      <c r="B27" s="18">
        <f t="shared" si="8"/>
        <v>17.445569236031556</v>
      </c>
      <c r="C27" s="18">
        <f t="shared" si="8"/>
        <v>18.129232976934023</v>
      </c>
      <c r="D27" s="18">
        <f t="shared" si="8"/>
        <v>19.555445364081841</v>
      </c>
      <c r="E27" s="18">
        <f t="shared" si="8"/>
        <v>20.471279533894769</v>
      </c>
      <c r="F27" s="18">
        <f t="shared" si="8"/>
        <v>21.970084132052957</v>
      </c>
      <c r="G27" s="11"/>
      <c r="H27" s="40">
        <f t="shared" ref="H27:H36" si="11">IF(D9&gt;0,(H9/D9)*100,0)</f>
        <v>18.993345108070667</v>
      </c>
      <c r="I27" s="40">
        <f t="shared" ref="I27:I36" si="12">IF(D9&gt;0,(I9/D9)*100,0)</f>
        <v>50.144308299764816</v>
      </c>
      <c r="J27" s="40">
        <f t="shared" ref="J27:J36" si="13">IF(D9&gt;0,(J9/D9)*100,0)</f>
        <v>69.137653407835487</v>
      </c>
      <c r="L27" t="str">
        <f>$A$9</f>
        <v>Professional occupations</v>
      </c>
      <c r="M27" s="18">
        <f t="shared" ref="M27:Q27" si="14">M9/M$18*100</f>
        <v>16.995899573574412</v>
      </c>
      <c r="N27" s="18">
        <f t="shared" si="14"/>
        <v>17.696253836973785</v>
      </c>
      <c r="O27" s="18">
        <f t="shared" si="14"/>
        <v>19.064855632430387</v>
      </c>
      <c r="P27" s="18">
        <f t="shared" si="14"/>
        <v>20.58799337052729</v>
      </c>
      <c r="Q27" s="18">
        <f t="shared" si="14"/>
        <v>21.764096610709601</v>
      </c>
      <c r="R27" s="11"/>
      <c r="S27" s="40">
        <f t="shared" ref="S27:S34" si="15">IF(O9&gt;0,(S9/O9)*100,0)</f>
        <v>17.349454301026803</v>
      </c>
      <c r="T27" s="40">
        <f t="shared" ref="T27:T34" si="16">IF(O9&gt;0,(T9/O9)*100,0)</f>
        <v>41.129679612879485</v>
      </c>
      <c r="U27" s="40">
        <f t="shared" ref="U27:U34" si="17">IF(O9&gt;0,(U9/O9)*100,0)</f>
        <v>58.479133913906288</v>
      </c>
      <c r="W27" t="str">
        <f>$A$9</f>
        <v>Professional occupations</v>
      </c>
      <c r="X27" s="18">
        <f t="shared" ref="X27:AB27" si="18">X9/X$18*100</f>
        <v>17.965017586004272</v>
      </c>
      <c r="Y27" s="18">
        <f t="shared" si="18"/>
        <v>18.639903277172341</v>
      </c>
      <c r="Z27" s="18">
        <f t="shared" si="18"/>
        <v>20.116315575009764</v>
      </c>
      <c r="AA27" s="18">
        <f t="shared" si="18"/>
        <v>20.341462444641564</v>
      </c>
      <c r="AB27" s="18">
        <f t="shared" si="18"/>
        <v>22.191197926295189</v>
      </c>
      <c r="AC27" s="11"/>
      <c r="AD27" s="40">
        <f t="shared" ref="AD27:AD34" si="19">IF(Z9&gt;0,(AD9/Z9)*100,0)</f>
        <v>20.774501148776359</v>
      </c>
      <c r="AE27" s="40">
        <f t="shared" ref="AE27:AE34" si="20">IF(Z9&gt;0,(AE9/Z9)*100,0)</f>
        <v>59.911660408290615</v>
      </c>
      <c r="AF27" s="40">
        <f t="shared" ref="AF27:AF34" si="21">IF(Z9&gt;0,(AF9/Z9)*100,0)</f>
        <v>80.686161557066967</v>
      </c>
    </row>
    <row r="28" spans="1:32" x14ac:dyDescent="0.2">
      <c r="A28" t="str">
        <f>$A$10</f>
        <v>Associate professional occupations</v>
      </c>
      <c r="B28" s="18">
        <f t="shared" si="8"/>
        <v>10.019211729522917</v>
      </c>
      <c r="C28" s="18">
        <f t="shared" si="8"/>
        <v>10.643847926843407</v>
      </c>
      <c r="D28" s="18">
        <f t="shared" si="8"/>
        <v>11.234447088894928</v>
      </c>
      <c r="E28" s="18">
        <f t="shared" si="8"/>
        <v>11.581444037355375</v>
      </c>
      <c r="F28" s="18">
        <f t="shared" si="8"/>
        <v>12.280963290298864</v>
      </c>
      <c r="G28" s="11"/>
      <c r="H28" s="40">
        <f t="shared" si="11"/>
        <v>15.781559434859647</v>
      </c>
      <c r="I28" s="40">
        <f t="shared" si="12"/>
        <v>50.756240798766463</v>
      </c>
      <c r="J28" s="40">
        <f t="shared" si="13"/>
        <v>66.537800233626115</v>
      </c>
      <c r="L28" t="str">
        <f>$A$10</f>
        <v>Associate professional occupations</v>
      </c>
      <c r="M28" s="18">
        <f t="shared" ref="M28:Q28" si="22">M10/M$18*100</f>
        <v>10.309782524399465</v>
      </c>
      <c r="N28" s="18">
        <f t="shared" si="22"/>
        <v>10.851919082816272</v>
      </c>
      <c r="O28" s="18">
        <f t="shared" si="22"/>
        <v>11.45303875677773</v>
      </c>
      <c r="P28" s="18">
        <f t="shared" si="22"/>
        <v>10.612395138535563</v>
      </c>
      <c r="Q28" s="18">
        <f t="shared" si="22"/>
        <v>10.593978381171466</v>
      </c>
      <c r="R28" s="11"/>
      <c r="S28" s="40">
        <f t="shared" si="15"/>
        <v>-4.9149361958126168</v>
      </c>
      <c r="T28" s="40">
        <f t="shared" si="16"/>
        <v>35.533438103800293</v>
      </c>
      <c r="U28" s="40">
        <f t="shared" si="17"/>
        <v>30.618501907987671</v>
      </c>
      <c r="W28" t="str">
        <f>$A$10</f>
        <v>Associate professional occupations</v>
      </c>
      <c r="X28" s="18">
        <f t="shared" ref="X28:AB28" si="23">X10/X$18*100</f>
        <v>9.6835508376492943</v>
      </c>
      <c r="Y28" s="18">
        <f t="shared" si="23"/>
        <v>10.398441740066485</v>
      </c>
      <c r="Z28" s="18">
        <f t="shared" si="23"/>
        <v>10.984540604998926</v>
      </c>
      <c r="AA28" s="18">
        <f t="shared" si="23"/>
        <v>12.659286313973089</v>
      </c>
      <c r="AB28" s="18">
        <f t="shared" si="23"/>
        <v>14.091828490549357</v>
      </c>
      <c r="AC28" s="11"/>
      <c r="AD28" s="40">
        <f t="shared" si="19"/>
        <v>40.452151277776913</v>
      </c>
      <c r="AE28" s="40">
        <f t="shared" si="20"/>
        <v>68.902093057744949</v>
      </c>
      <c r="AF28" s="40">
        <f t="shared" si="21"/>
        <v>109.35424433552186</v>
      </c>
    </row>
    <row r="29" spans="1:32" x14ac:dyDescent="0.2">
      <c r="A29" t="str">
        <f>$A$11</f>
        <v>Administrative and secretarial occupations</v>
      </c>
      <c r="B29" s="18">
        <f t="shared" si="8"/>
        <v>11.310336041367105</v>
      </c>
      <c r="C29" s="18">
        <f t="shared" si="8"/>
        <v>10.764839055479621</v>
      </c>
      <c r="D29" s="18">
        <f t="shared" si="8"/>
        <v>11.355423639262858</v>
      </c>
      <c r="E29" s="18">
        <f t="shared" si="8"/>
        <v>11.324752852189757</v>
      </c>
      <c r="F29" s="18">
        <f t="shared" si="8"/>
        <v>10.512357923874809</v>
      </c>
      <c r="G29" s="11"/>
      <c r="H29" s="40">
        <f t="shared" si="11"/>
        <v>-1.9482243661292555</v>
      </c>
      <c r="I29" s="40">
        <f t="shared" si="12"/>
        <v>49.448922392685546</v>
      </c>
      <c r="J29" s="40">
        <f t="shared" si="13"/>
        <v>47.500698026556286</v>
      </c>
      <c r="L29" t="str">
        <f>$A$11</f>
        <v>Administrative and secretarial occupations</v>
      </c>
      <c r="M29" s="18">
        <f t="shared" ref="M29:Q29" si="24">M11/M$18*100</f>
        <v>6.0898580908905258</v>
      </c>
      <c r="N29" s="18">
        <f t="shared" si="24"/>
        <v>5.6971616935750191</v>
      </c>
      <c r="O29" s="18">
        <f t="shared" si="24"/>
        <v>6.8879402630132809</v>
      </c>
      <c r="P29" s="18">
        <f t="shared" si="24"/>
        <v>7.2911397895867811</v>
      </c>
      <c r="Q29" s="18">
        <f t="shared" si="24"/>
        <v>8.0785358707932051</v>
      </c>
      <c r="R29" s="11"/>
      <c r="S29" s="40">
        <f t="shared" si="15"/>
        <v>20.563885540592938</v>
      </c>
      <c r="T29" s="40">
        <f t="shared" si="16"/>
        <v>41.267181179338976</v>
      </c>
      <c r="U29" s="40">
        <f t="shared" si="17"/>
        <v>61.831066719931918</v>
      </c>
      <c r="W29" t="str">
        <f>$A$11</f>
        <v>Administrative and secretarial occupations</v>
      </c>
      <c r="X29" s="18">
        <f t="shared" ref="X29:AB29" si="25">X11/X$18*100</f>
        <v>17.340915561955399</v>
      </c>
      <c r="Y29" s="18">
        <f t="shared" si="25"/>
        <v>16.741829818019301</v>
      </c>
      <c r="Z29" s="18">
        <f t="shared" si="25"/>
        <v>16.462905883375807</v>
      </c>
      <c r="AA29" s="18">
        <f t="shared" si="25"/>
        <v>15.81121240204919</v>
      </c>
      <c r="AB29" s="18">
        <f t="shared" si="25"/>
        <v>13.124902728325608</v>
      </c>
      <c r="AC29" s="11"/>
      <c r="AD29" s="40">
        <f t="shared" si="19"/>
        <v>-12.716421492774527</v>
      </c>
      <c r="AE29" s="40">
        <f t="shared" si="20"/>
        <v>53.362487251313354</v>
      </c>
      <c r="AF29" s="40">
        <f t="shared" si="21"/>
        <v>40.646065758538818</v>
      </c>
    </row>
    <row r="30" spans="1:32" x14ac:dyDescent="0.2">
      <c r="A30" t="str">
        <f>$A$12</f>
        <v>Skilled trades occupations</v>
      </c>
      <c r="B30" s="18">
        <f t="shared" si="8"/>
        <v>12.192380436827625</v>
      </c>
      <c r="C30" s="18">
        <f t="shared" si="8"/>
        <v>11.865759140550693</v>
      </c>
      <c r="D30" s="18">
        <f t="shared" si="8"/>
        <v>10.71246840498709</v>
      </c>
      <c r="E30" s="18">
        <f t="shared" si="8"/>
        <v>10.169112337071216</v>
      </c>
      <c r="F30" s="18">
        <f t="shared" si="8"/>
        <v>9.2067360821465307</v>
      </c>
      <c r="G30" s="11"/>
      <c r="H30" s="40">
        <f t="shared" si="11"/>
        <v>-8.9720411345925957</v>
      </c>
      <c r="I30" s="40">
        <f t="shared" si="12"/>
        <v>40.124584783610551</v>
      </c>
      <c r="J30" s="40">
        <f t="shared" si="13"/>
        <v>31.152543649017954</v>
      </c>
      <c r="L30" t="str">
        <f>$A$12</f>
        <v>Skilled trades occupations</v>
      </c>
      <c r="M30" s="18">
        <f t="shared" ref="M30:Q30" si="26">M12/M$18*100</f>
        <v>20.00175719967968</v>
      </c>
      <c r="N30" s="18">
        <f t="shared" si="26"/>
        <v>19.675810323218091</v>
      </c>
      <c r="O30" s="18">
        <f t="shared" si="26"/>
        <v>17.576597160055169</v>
      </c>
      <c r="P30" s="18">
        <f t="shared" si="26"/>
        <v>16.72778596215775</v>
      </c>
      <c r="Q30" s="18">
        <f t="shared" si="26"/>
        <v>15.11398934308596</v>
      </c>
      <c r="R30" s="11"/>
      <c r="S30" s="40">
        <f t="shared" si="15"/>
        <v>-11.606920844739918</v>
      </c>
      <c r="T30" s="40">
        <f t="shared" si="16"/>
        <v>37.018230107919663</v>
      </c>
      <c r="U30" s="40">
        <f t="shared" si="17"/>
        <v>25.411309263179749</v>
      </c>
      <c r="W30" t="str">
        <f>$A$12</f>
        <v>Skilled trades occupations</v>
      </c>
      <c r="X30" s="18">
        <f t="shared" ref="X30:AB30" si="27">X12/X$18*100</f>
        <v>3.1711628354173147</v>
      </c>
      <c r="Y30" s="18">
        <f t="shared" si="27"/>
        <v>2.6543195716707766</v>
      </c>
      <c r="Z30" s="18">
        <f t="shared" si="27"/>
        <v>2.8650042321608558</v>
      </c>
      <c r="AA30" s="18">
        <f t="shared" si="27"/>
        <v>2.8741082147144317</v>
      </c>
      <c r="AB30" s="18">
        <f t="shared" si="27"/>
        <v>2.8656957435968455</v>
      </c>
      <c r="AC30" s="11"/>
      <c r="AD30" s="40">
        <f t="shared" si="19"/>
        <v>9.5084813251335962</v>
      </c>
      <c r="AE30" s="40">
        <f t="shared" si="20"/>
        <v>61.911938920081219</v>
      </c>
      <c r="AF30" s="40">
        <f t="shared" si="21"/>
        <v>71.420420245214828</v>
      </c>
    </row>
    <row r="31" spans="1:32" x14ac:dyDescent="0.2">
      <c r="A31" t="str">
        <f>$A$13</f>
        <v>Caring, leisure and other service occupations</v>
      </c>
      <c r="B31" s="18">
        <f t="shared" si="8"/>
        <v>10.145735586025577</v>
      </c>
      <c r="C31" s="18">
        <f t="shared" si="8"/>
        <v>9.3941985576438647</v>
      </c>
      <c r="D31" s="18">
        <f t="shared" si="8"/>
        <v>9.2111179320028391</v>
      </c>
      <c r="E31" s="18">
        <f t="shared" si="8"/>
        <v>9.2742745352171134</v>
      </c>
      <c r="F31" s="18">
        <f t="shared" si="8"/>
        <v>9.7274025254138436</v>
      </c>
      <c r="G31" s="11"/>
      <c r="H31" s="40">
        <f t="shared" si="11"/>
        <v>11.851859772974189</v>
      </c>
      <c r="I31" s="40">
        <f t="shared" si="12"/>
        <v>57.03100283499969</v>
      </c>
      <c r="J31" s="40">
        <f t="shared" si="13"/>
        <v>68.882862607973877</v>
      </c>
      <c r="L31" t="str">
        <f>$A$13</f>
        <v>Caring, leisure and other service occupations</v>
      </c>
      <c r="M31" s="18">
        <f t="shared" ref="M31:Q31" si="28">M13/M$18*100</f>
        <v>3.4356023533466153</v>
      </c>
      <c r="N31" s="18">
        <f t="shared" si="28"/>
        <v>3.2951157578074772</v>
      </c>
      <c r="O31" s="18">
        <f t="shared" si="28"/>
        <v>3.2219216707964731</v>
      </c>
      <c r="P31" s="18">
        <f t="shared" si="28"/>
        <v>3.4283743069492876</v>
      </c>
      <c r="Q31" s="18">
        <f t="shared" si="28"/>
        <v>3.8044693205116769</v>
      </c>
      <c r="R31" s="11"/>
      <c r="S31" s="40">
        <f t="shared" si="15"/>
        <v>21.381656100946824</v>
      </c>
      <c r="T31" s="40">
        <f t="shared" si="16"/>
        <v>47.598080109345844</v>
      </c>
      <c r="U31" s="40">
        <f t="shared" si="17"/>
        <v>68.979736210292657</v>
      </c>
      <c r="W31" t="str">
        <f>$A$13</f>
        <v>Caring, leisure and other service occupations</v>
      </c>
      <c r="X31" s="18">
        <f t="shared" ref="X31:AB31" si="29">X13/X$18*100</f>
        <v>17.897131614758635</v>
      </c>
      <c r="Y31" s="18">
        <f t="shared" si="29"/>
        <v>16.58766391686833</v>
      </c>
      <c r="Z31" s="18">
        <f t="shared" si="29"/>
        <v>16.058309288828674</v>
      </c>
      <c r="AA31" s="18">
        <f t="shared" si="29"/>
        <v>15.776483472856945</v>
      </c>
      <c r="AB31" s="18">
        <f t="shared" si="29"/>
        <v>16.085274232584784</v>
      </c>
      <c r="AC31" s="11"/>
      <c r="AD31" s="40">
        <f t="shared" si="19"/>
        <v>9.6658973156959043</v>
      </c>
      <c r="AE31" s="40">
        <f t="shared" si="20"/>
        <v>59.194744244683484</v>
      </c>
      <c r="AF31" s="40">
        <f t="shared" si="21"/>
        <v>68.860641560379392</v>
      </c>
    </row>
    <row r="32" spans="1:32" x14ac:dyDescent="0.2">
      <c r="A32" t="str">
        <f>$A$14</f>
        <v>Sales and customer service occupations</v>
      </c>
      <c r="B32" s="18">
        <f t="shared" si="8"/>
        <v>9.5238473305989491</v>
      </c>
      <c r="C32" s="18">
        <f t="shared" si="8"/>
        <v>9.5882566665295954</v>
      </c>
      <c r="D32" s="18">
        <f t="shared" si="8"/>
        <v>9.5648661525507421</v>
      </c>
      <c r="E32" s="18">
        <f t="shared" si="8"/>
        <v>9.5665205916425258</v>
      </c>
      <c r="F32" s="18">
        <f t="shared" si="8"/>
        <v>9.3656251497027583</v>
      </c>
      <c r="H32" s="40">
        <f t="shared" si="11"/>
        <v>3.7090220978496706</v>
      </c>
      <c r="I32" s="40">
        <f t="shared" si="12"/>
        <v>47.239344276010769</v>
      </c>
      <c r="J32" s="40">
        <f t="shared" si="13"/>
        <v>50.948366373860445</v>
      </c>
      <c r="L32" t="str">
        <f>$A$14</f>
        <v>Sales and customer service occupations</v>
      </c>
      <c r="M32" s="18">
        <f t="shared" ref="M32:Q32" si="30">M14/M$18*100</f>
        <v>6.7362518951015415</v>
      </c>
      <c r="N32" s="18">
        <f t="shared" si="30"/>
        <v>6.6253767572634796</v>
      </c>
      <c r="O32" s="18">
        <f t="shared" si="30"/>
        <v>6.814975320805214</v>
      </c>
      <c r="P32" s="18">
        <f t="shared" si="30"/>
        <v>7.0690947187205033</v>
      </c>
      <c r="Q32" s="18">
        <f t="shared" si="30"/>
        <v>7.1943274950213452</v>
      </c>
      <c r="S32" s="40">
        <f t="shared" si="15"/>
        <v>8.5175215762460574</v>
      </c>
      <c r="T32" s="40">
        <f t="shared" si="16"/>
        <v>34.895680554848504</v>
      </c>
      <c r="U32" s="40">
        <f t="shared" si="17"/>
        <v>43.413202131094565</v>
      </c>
      <c r="W32" t="str">
        <f>$A$14</f>
        <v>Sales and customer service occupations</v>
      </c>
      <c r="X32" s="18">
        <f t="shared" ref="X32:AB32" si="31">X14/X$18*100</f>
        <v>12.744015312241602</v>
      </c>
      <c r="Y32" s="18">
        <f t="shared" si="31"/>
        <v>13.082777841323209</v>
      </c>
      <c r="Z32" s="18">
        <f t="shared" si="31"/>
        <v>12.708698465628046</v>
      </c>
      <c r="AA32" s="18">
        <f t="shared" si="31"/>
        <v>12.344327977660473</v>
      </c>
      <c r="AB32" s="18">
        <f t="shared" si="31"/>
        <v>11.696367612764771</v>
      </c>
      <c r="AD32" s="40">
        <f t="shared" si="19"/>
        <v>0.7610952282664295</v>
      </c>
      <c r="AE32" s="40">
        <f t="shared" si="20"/>
        <v>54.80682309475695</v>
      </c>
      <c r="AF32" s="40">
        <f t="shared" si="21"/>
        <v>55.567918323023378</v>
      </c>
    </row>
    <row r="33" spans="1:32" x14ac:dyDescent="0.2">
      <c r="A33" t="str">
        <f>$A$15</f>
        <v>Process, plant and machine operatives</v>
      </c>
      <c r="B33" s="18">
        <f t="shared" si="8"/>
        <v>7.9806816711566517</v>
      </c>
      <c r="C33" s="18">
        <f t="shared" si="8"/>
        <v>8.01559677356639</v>
      </c>
      <c r="D33" s="18">
        <f t="shared" si="8"/>
        <v>7.2288442947909566</v>
      </c>
      <c r="E33" s="18">
        <f t="shared" si="8"/>
        <v>7.0631903964637939</v>
      </c>
      <c r="F33" s="18">
        <f t="shared" si="8"/>
        <v>6.4356820286319225</v>
      </c>
      <c r="G33" s="11"/>
      <c r="H33" s="40">
        <f t="shared" si="11"/>
        <v>-5.7059318948121414</v>
      </c>
      <c r="I33" s="40">
        <f t="shared" si="12"/>
        <v>45.695066623042422</v>
      </c>
      <c r="J33" s="40">
        <f t="shared" si="13"/>
        <v>39.989134728230283</v>
      </c>
      <c r="L33" t="str">
        <f>$A$15</f>
        <v>Process, plant and machine operatives</v>
      </c>
      <c r="M33" s="18">
        <f t="shared" ref="M33:Q33" si="32">M15/M$18*100</f>
        <v>12.995126798984897</v>
      </c>
      <c r="N33" s="18">
        <f t="shared" si="32"/>
        <v>13.038944382072662</v>
      </c>
      <c r="O33" s="18">
        <f t="shared" si="32"/>
        <v>11.972794311788444</v>
      </c>
      <c r="P33" s="18">
        <f t="shared" si="32"/>
        <v>11.626399939177604</v>
      </c>
      <c r="Q33" s="18">
        <f t="shared" si="32"/>
        <v>10.766543763073688</v>
      </c>
      <c r="R33" s="11"/>
      <c r="S33" s="40">
        <f t="shared" si="15"/>
        <v>-7.5611064064727156</v>
      </c>
      <c r="T33" s="40">
        <f t="shared" si="16"/>
        <v>44.288300292782154</v>
      </c>
      <c r="U33" s="40">
        <f t="shared" si="17"/>
        <v>36.727193886309443</v>
      </c>
      <c r="W33" t="str">
        <f>$A$15</f>
        <v>Process, plant and machine operatives</v>
      </c>
      <c r="X33" s="18">
        <f t="shared" ref="X33:AB33" si="33">X15/X$18*100</f>
        <v>2.1881066652160377</v>
      </c>
      <c r="Y33" s="18">
        <f t="shared" si="33"/>
        <v>2.0908900274795252</v>
      </c>
      <c r="Z33" s="18">
        <f t="shared" si="33"/>
        <v>1.8052895911325861</v>
      </c>
      <c r="AA33" s="18">
        <f t="shared" si="33"/>
        <v>1.9876775217343583</v>
      </c>
      <c r="AB33" s="18">
        <f t="shared" si="33"/>
        <v>1.7867923085373345</v>
      </c>
      <c r="AC33" s="11"/>
      <c r="AD33" s="40">
        <f t="shared" si="19"/>
        <v>8.3602857418492729</v>
      </c>
      <c r="AE33" s="40">
        <f t="shared" si="20"/>
        <v>56.361384665358116</v>
      </c>
      <c r="AF33" s="40">
        <f t="shared" si="21"/>
        <v>64.721670407207384</v>
      </c>
    </row>
    <row r="34" spans="1:32" x14ac:dyDescent="0.2">
      <c r="A34" t="str">
        <f>$A$16</f>
        <v>Elementary occupations</v>
      </c>
      <c r="B34" s="18">
        <f t="shared" si="8"/>
        <v>12.954507993367098</v>
      </c>
      <c r="C34" s="18">
        <f t="shared" si="8"/>
        <v>12.542907162938393</v>
      </c>
      <c r="D34" s="18">
        <f t="shared" si="8"/>
        <v>11.467911385726055</v>
      </c>
      <c r="E34" s="18">
        <f t="shared" si="8"/>
        <v>11.692430406702197</v>
      </c>
      <c r="F34" s="18">
        <f t="shared" si="8"/>
        <v>11.114431095907118</v>
      </c>
      <c r="G34" s="11"/>
      <c r="H34" s="40">
        <f t="shared" si="11"/>
        <v>2.6506193377701051</v>
      </c>
      <c r="I34" s="40">
        <f t="shared" si="12"/>
        <v>49.10743696013926</v>
      </c>
      <c r="J34" s="40">
        <f t="shared" si="13"/>
        <v>51.758056297909363</v>
      </c>
      <c r="L34" t="str">
        <f>$A$16</f>
        <v>Elementary occupations</v>
      </c>
      <c r="M34" s="18">
        <f t="shared" ref="M34:Q34" si="34">M16/M$18*100</f>
        <v>12.711530209681074</v>
      </c>
      <c r="N34" s="18">
        <f t="shared" si="34"/>
        <v>12.050056837718831</v>
      </c>
      <c r="O34" s="18">
        <f t="shared" si="34"/>
        <v>11.215531592137577</v>
      </c>
      <c r="P34" s="18">
        <f t="shared" si="34"/>
        <v>11.791990783947757</v>
      </c>
      <c r="Q34" s="18">
        <f t="shared" si="34"/>
        <v>11.314516103167312</v>
      </c>
      <c r="R34" s="11"/>
      <c r="S34" s="40">
        <f t="shared" si="15"/>
        <v>3.7027019795525797</v>
      </c>
      <c r="T34" s="40">
        <f t="shared" si="16"/>
        <v>39.698623934841549</v>
      </c>
      <c r="U34" s="40">
        <f t="shared" si="17"/>
        <v>43.401325914394128</v>
      </c>
      <c r="W34" t="str">
        <f>$A$16</f>
        <v>Elementary occupations</v>
      </c>
      <c r="X34" s="18">
        <f t="shared" ref="X34:AB34" si="35">X16/X$18*100</f>
        <v>13.235190501780156</v>
      </c>
      <c r="Y34" s="18">
        <f t="shared" si="35"/>
        <v>13.124191572103086</v>
      </c>
      <c r="Z34" s="18">
        <f t="shared" si="35"/>
        <v>11.756446385403679</v>
      </c>
      <c r="AA34" s="18">
        <f t="shared" si="35"/>
        <v>11.581692564884372</v>
      </c>
      <c r="AB34" s="18">
        <f t="shared" si="35"/>
        <v>10.899653254813847</v>
      </c>
      <c r="AC34" s="11"/>
      <c r="AD34" s="40">
        <f t="shared" si="19"/>
        <v>1.5031592957470552</v>
      </c>
      <c r="AE34" s="40">
        <f t="shared" si="20"/>
        <v>59.36921351707155</v>
      </c>
      <c r="AF34" s="40">
        <f t="shared" si="21"/>
        <v>60.872372812818611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5.9152912189040183</v>
      </c>
      <c r="I36" s="43">
        <f t="shared" si="12"/>
        <v>49.03984710482748</v>
      </c>
      <c r="J36" s="43">
        <f t="shared" si="13"/>
        <v>54.955138323731504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2.7954637773784032</v>
      </c>
      <c r="T36" s="43">
        <f t="shared" ref="T36" si="37">IF(O18&gt;0,(T18/O18)*100,0)</f>
        <v>40.298816131589739</v>
      </c>
      <c r="U36" s="43">
        <f t="shared" ref="U36" si="38">IF(O18&gt;0,(U18/O18)*100,0)</f>
        <v>43.09427990896814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9.4820562005043243</v>
      </c>
      <c r="AE36" s="43">
        <f t="shared" ref="AE36" si="40">IF(Z18&gt;0,(AE18/Z18)*100,0)</f>
        <v>59.033093129736535</v>
      </c>
      <c r="AF36" s="43">
        <f t="shared" ref="AF36" si="41">IF(Z18&gt;0,(AF18/Z18)*100,0)</f>
        <v>68.51514933024086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Cumbria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Cumbria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Cumbria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2.5127115194334859</v>
      </c>
      <c r="C46" s="18">
        <f t="shared" si="42"/>
        <v>4.2015570851247075</v>
      </c>
      <c r="D46" s="18">
        <f t="shared" si="42"/>
        <v>-1.3505665172362069</v>
      </c>
      <c r="E46" s="18">
        <f t="shared" si="42"/>
        <v>0.9623967858107596</v>
      </c>
      <c r="F46" s="18">
        <f>IF(F$6-D$6 &lt;&gt; 0,(EXP(LN(F8/D8)/(F$6-D$6))-1)*100,0)</f>
        <v>0.18544536163664915</v>
      </c>
      <c r="H46" s="18">
        <f>IF($F$6-$D$6 &lt;&gt; 0,(EXP(LN(1+(H26/100))/($F$6-$D$6))-1)*100,0)</f>
        <v>0.18544536163664915</v>
      </c>
      <c r="I46" s="18">
        <f>IF($F$6-$D$6 &lt;&gt; 0,(EXP(LN(1+(I26/100))/($F$6-$D$6))-1)*100,0)</f>
        <v>2.7762941501511929</v>
      </c>
      <c r="J46" s="18">
        <f>IF($F$6-$D$6 &lt;&gt; 0,(EXP(LN(1+(J26/100))/($F$6-$D$6))-1)*100,0)</f>
        <v>2.9032352517339044</v>
      </c>
      <c r="L46" t="str">
        <f>$A$8</f>
        <v>Managers, directors and senior officials</v>
      </c>
      <c r="M46" s="18">
        <f t="shared" ref="M46:M54" si="43">IF(N$6-M$6 &lt;&gt; 0,(EXP(LN(N8/M8)/(N$6-M$6))-1)*100,0)</f>
        <v>1.732443902949643</v>
      </c>
      <c r="N46" s="18">
        <f t="shared" ref="N46:N54" si="44">IF(O$6-N$6 &lt;&gt; 0,(EXP(LN(O8/N8)/(O$6-N$6))-1)*100,0)</f>
        <v>2.4694572882074661</v>
      </c>
      <c r="O46" s="18">
        <f t="shared" ref="O46:O54" si="45">IF(P$6-O$6 &lt;&gt; 0,(EXP(LN(P8/O8)/(P$6-O$6))-1)*100,0)</f>
        <v>-1.4899409436971878</v>
      </c>
      <c r="P46" s="18">
        <f t="shared" ref="P46:P54" si="46">IF(Q$6-P$6 &lt;&gt; 0,(EXP(LN(Q8/P8)/(Q$6-P$6))-1)*100,0)</f>
        <v>0.66335198688951547</v>
      </c>
      <c r="Q46" s="18">
        <f>IF(Q$6-O$6 &lt;&gt; 0,(EXP(LN(Q8/O8)/(Q$6-O$6))-1)*100,0)</f>
        <v>-5.9591931523694797E-2</v>
      </c>
      <c r="S46" s="18">
        <f>IF($F$6-$D$6 &lt;&gt; 0,(EXP(LN(1+(S26/100))/($F$6-$D$6))-1)*100,0)</f>
        <v>-5.9591931523694797E-2</v>
      </c>
      <c r="T46" s="18">
        <f>IF($F$6-$D$6 &lt;&gt; 0,(EXP(LN(1+(T26/100))/($F$6-$D$6))-1)*100,0)</f>
        <v>2.5342047092097975</v>
      </c>
      <c r="U46" s="18">
        <f>IF($F$6-$D$6 &lt;&gt; 0,(EXP(LN(1+(U26/100))/($F$6-$D$6))-1)*100,0)</f>
        <v>2.4922813027753898</v>
      </c>
      <c r="W46" t="str">
        <f>$A$8</f>
        <v>Managers, directors and senior officials</v>
      </c>
      <c r="X46" s="18">
        <f t="shared" ref="X46:X54" si="47">IF(Y$6-X$6 &lt;&gt; 0,(EXP(LN(Y8/X8)/(Y$6-X$6))-1)*100,0)</f>
        <v>4.1289054037380479</v>
      </c>
      <c r="Y46" s="18">
        <f t="shared" ref="Y46:Y54" si="48">IF(Z$6-Y$6 &lt;&gt; 0,(EXP(LN(Z8/Y8)/(Z$6-Y$6))-1)*100,0)</f>
        <v>7.5868308421909392</v>
      </c>
      <c r="Z46" s="18">
        <f t="shared" ref="Z46:Z54" si="49">IF(AA$6-Z$6 &lt;&gt; 0,(EXP(LN(AA8/Z8)/(AA$6-Z$6))-1)*100,0)</f>
        <v>-1.0932035199246126</v>
      </c>
      <c r="AA46" s="18">
        <f t="shared" ref="AA46:AA54" si="50">IF(AB$6-AA$6 &lt;&gt; 0,(EXP(LN(AB8/AA8)/(AB$6-AA$6))-1)*100,0)</f>
        <v>1.4882711414422545</v>
      </c>
      <c r="AB46" s="18">
        <f>IF(AB$6-Z$6 &lt;&gt; 0,(EXP(LN(AB8/Z8)/(AB$6-Z$6))-1)*100,0)</f>
        <v>0.62037883175785069</v>
      </c>
      <c r="AD46" s="18">
        <f>IF($F$6-$D$6 &lt;&gt; 0,(EXP(LN(1+(AD26/100))/($F$6-$D$6))-1)*100,0)</f>
        <v>0.62037883175785069</v>
      </c>
      <c r="AE46" s="18">
        <f>IF($F$6-$D$6 &lt;&gt; 0,(EXP(LN(1+(AE26/100))/($F$6-$D$6))-1)*100,0)</f>
        <v>3.2067305830677517</v>
      </c>
      <c r="AF46" s="18">
        <f>IF($F$6-$D$6 &lt;&gt; 0,(EXP(LN(1+(AF26/100))/($F$6-$D$6))-1)*100,0)</f>
        <v>3.6119827552376416</v>
      </c>
    </row>
    <row r="47" spans="1:32" x14ac:dyDescent="0.2">
      <c r="A47" t="str">
        <f>$A$9</f>
        <v>Professional occupations</v>
      </c>
      <c r="B47" s="18">
        <f t="shared" si="42"/>
        <v>1.6605592356072618</v>
      </c>
      <c r="C47" s="18">
        <f t="shared" si="42"/>
        <v>5.2604847662441889</v>
      </c>
      <c r="D47" s="18">
        <f t="shared" si="42"/>
        <v>1.3195736687120707</v>
      </c>
      <c r="E47" s="18">
        <f t="shared" si="42"/>
        <v>1.0893933959924995</v>
      </c>
      <c r="F47" s="18">
        <f>IF(F$6-D$6 &lt;&gt; 0,(EXP(LN(F9/D9)/(F$6-D$6))-1)*100,0)</f>
        <v>1.1660619915827564</v>
      </c>
      <c r="H47" s="18">
        <f t="shared" ref="H47:J56" si="51">IF($F$6-$D$6 &lt;&gt; 0,(EXP(LN(1+(H27/100))/($F$6-$D$6))-1)*100,0)</f>
        <v>1.1660619915827564</v>
      </c>
      <c r="I47" s="18">
        <f t="shared" si="51"/>
        <v>2.7465523852828522</v>
      </c>
      <c r="J47" s="18">
        <f t="shared" si="51"/>
        <v>3.5657179206681766</v>
      </c>
      <c r="L47" t="str">
        <f>$A$9</f>
        <v>Professional occupations</v>
      </c>
      <c r="M47" s="18">
        <f t="shared" si="43"/>
        <v>1.9540004038617553</v>
      </c>
      <c r="N47" s="18">
        <f t="shared" si="44"/>
        <v>3.6260620190178727</v>
      </c>
      <c r="O47" s="18">
        <f t="shared" si="45"/>
        <v>1.6885750410438938</v>
      </c>
      <c r="P47" s="18">
        <f t="shared" si="46"/>
        <v>0.7655376843419992</v>
      </c>
      <c r="Q47" s="18">
        <f>IF(Q$6-O$6 &lt;&gt; 0,(EXP(LN(Q9/O9)/(Q$6-O$6))-1)*100,0)</f>
        <v>1.0722820828539481</v>
      </c>
      <c r="S47" s="18">
        <f t="shared" ref="S47:U47" si="52">IF($F$6-$D$6 &lt;&gt; 0,(EXP(LN(1+(S27/100))/($F$6-$D$6))-1)*100,0)</f>
        <v>1.0722820828539481</v>
      </c>
      <c r="T47" s="18">
        <f t="shared" si="52"/>
        <v>2.3233044848653295</v>
      </c>
      <c r="U47" s="18">
        <f t="shared" si="52"/>
        <v>3.1172856546399785</v>
      </c>
      <c r="W47" t="str">
        <f>$A$9</f>
        <v>Professional occupations</v>
      </c>
      <c r="X47" s="18">
        <f t="shared" si="47"/>
        <v>1.3369353348551494</v>
      </c>
      <c r="Y47" s="18">
        <f t="shared" si="48"/>
        <v>7.0905885125813306</v>
      </c>
      <c r="Z47" s="18">
        <f t="shared" si="49"/>
        <v>0.91359738082856801</v>
      </c>
      <c r="AA47" s="18">
        <f t="shared" si="50"/>
        <v>1.4431394214015958</v>
      </c>
      <c r="AB47" s="18">
        <f>IF(AB$6-Z$6 &lt;&gt; 0,(EXP(LN(AB9/Z9)/(AB$6-Z$6))-1)*100,0)</f>
        <v>1.2663173745278478</v>
      </c>
      <c r="AD47" s="18">
        <f t="shared" ref="AD47:AF47" si="53">IF($F$6-$D$6 &lt;&gt; 0,(EXP(LN(1+(AD27/100))/($F$6-$D$6))-1)*100,0)</f>
        <v>1.2663173745278478</v>
      </c>
      <c r="AE47" s="18">
        <f t="shared" si="53"/>
        <v>3.1791649806783395</v>
      </c>
      <c r="AF47" s="18">
        <f t="shared" si="53"/>
        <v>4.0227488751304108</v>
      </c>
    </row>
    <row r="48" spans="1:32" x14ac:dyDescent="0.2">
      <c r="A48" t="str">
        <f>$A$10</f>
        <v>Associate professional occupations</v>
      </c>
      <c r="B48" s="18">
        <f t="shared" si="42"/>
        <v>2.2221944097711832</v>
      </c>
      <c r="C48" s="18">
        <f t="shared" si="42"/>
        <v>2.9983166432414388</v>
      </c>
      <c r="D48" s="18">
        <f t="shared" si="42"/>
        <v>1.0090066558779753</v>
      </c>
      <c r="E48" s="18">
        <f t="shared" si="42"/>
        <v>0.96803153633167049</v>
      </c>
      <c r="F48" s="18">
        <f t="shared" ref="F48:F56" si="54">IF(F$6-D$6 &lt;&gt; 0,(EXP(LN(F10/D10)/(F$6-D$6))-1)*100,0)</f>
        <v>0.98168806230425343</v>
      </c>
      <c r="H48" s="18">
        <f t="shared" si="51"/>
        <v>0.98168806230425343</v>
      </c>
      <c r="I48" s="18">
        <f t="shared" si="51"/>
        <v>2.7744165490636741</v>
      </c>
      <c r="J48" s="18">
        <f t="shared" si="51"/>
        <v>3.4588201991434975</v>
      </c>
      <c r="L48" t="str">
        <f>$A$10</f>
        <v>Associate professional occupations</v>
      </c>
      <c r="M48" s="18">
        <f t="shared" si="43"/>
        <v>2.2313829638797467</v>
      </c>
      <c r="N48" s="18">
        <f t="shared" si="44"/>
        <v>1.5151817097870612</v>
      </c>
      <c r="O48" s="18">
        <f t="shared" si="45"/>
        <v>-1.377819999730634</v>
      </c>
      <c r="P48" s="18">
        <f>IF(Q$6-P$6 &lt;&gt; 0,(EXP(LN(Q10/P10)/(Q$6-P$6))-1)*100,0)</f>
        <v>0.18989723043867368</v>
      </c>
      <c r="Q48" s="18">
        <f t="shared" ref="Q48:Q54" si="55">IF(Q$6-O$6 &lt;&gt; 0,(EXP(LN(Q10/O10)/(Q$6-O$6))-1)*100,0)</f>
        <v>-0.33542476707912883</v>
      </c>
      <c r="S48" s="18">
        <f t="shared" ref="S48:U48" si="56">IF($F$6-$D$6 &lt;&gt; 0,(EXP(LN(1+(S28/100))/($F$6-$D$6))-1)*100,0)</f>
        <v>-0.33542476707912883</v>
      </c>
      <c r="T48" s="18">
        <f t="shared" si="56"/>
        <v>2.0476709091194811</v>
      </c>
      <c r="U48" s="18">
        <f t="shared" si="56"/>
        <v>1.7966876000448995</v>
      </c>
      <c r="W48" t="str">
        <f>$A$10</f>
        <v>Associate professional occupations</v>
      </c>
      <c r="X48" s="18">
        <f t="shared" si="47"/>
        <v>2.2108901683502546</v>
      </c>
      <c r="Y48" s="18">
        <f t="shared" si="48"/>
        <v>4.8238617802950134</v>
      </c>
      <c r="Z48" s="18">
        <f t="shared" si="49"/>
        <v>3.5877515184778552</v>
      </c>
      <c r="AA48" s="18">
        <f t="shared" si="50"/>
        <v>1.6479528131024157</v>
      </c>
      <c r="AB48" s="18">
        <f t="shared" ref="AB48:AB54" si="57">IF(AB$6-Z$6 &lt;&gt; 0,(EXP(LN(AB10/Z10)/(AB$6-Z$6))-1)*100,0)</f>
        <v>2.2904823139600961</v>
      </c>
      <c r="AD48" s="18">
        <f t="shared" ref="AD48:AF48" si="58">IF($F$6-$D$6 &lt;&gt; 0,(EXP(LN(1+(AD28/100))/($F$6-$D$6))-1)*100,0)</f>
        <v>2.2904823139600961</v>
      </c>
      <c r="AE48" s="18">
        <f t="shared" si="58"/>
        <v>3.5560958381896768</v>
      </c>
      <c r="AF48" s="18">
        <f t="shared" si="58"/>
        <v>5.0490472750680526</v>
      </c>
    </row>
    <row r="49" spans="1:32" x14ac:dyDescent="0.2">
      <c r="A49" t="str">
        <f>$A$11</f>
        <v>Administrative and secretarial occupations</v>
      </c>
      <c r="B49" s="18">
        <f t="shared" si="42"/>
        <v>-0.54836411387877426</v>
      </c>
      <c r="C49" s="18">
        <f t="shared" si="42"/>
        <v>2.9373265522122161</v>
      </c>
      <c r="D49" s="18">
        <f t="shared" si="42"/>
        <v>0.34205163998943799</v>
      </c>
      <c r="E49" s="18">
        <f t="shared" si="42"/>
        <v>-0.36680484874415109</v>
      </c>
      <c r="F49" s="18">
        <f t="shared" si="54"/>
        <v>-0.13107751186122174</v>
      </c>
      <c r="H49" s="18">
        <f t="shared" si="51"/>
        <v>-0.13107751186122174</v>
      </c>
      <c r="I49" s="18">
        <f t="shared" si="51"/>
        <v>2.7147592423679479</v>
      </c>
      <c r="J49" s="18">
        <f t="shared" si="51"/>
        <v>2.624945235185705</v>
      </c>
      <c r="L49" t="str">
        <f>$A$11</f>
        <v>Administrative and secretarial occupations</v>
      </c>
      <c r="M49" s="18">
        <f t="shared" si="43"/>
        <v>-0.7380463799480097</v>
      </c>
      <c r="N49" s="18">
        <f t="shared" si="44"/>
        <v>16.291410789346351</v>
      </c>
      <c r="O49" s="18">
        <f t="shared" si="45"/>
        <v>1.2831669303242643</v>
      </c>
      <c r="P49" s="18">
        <f t="shared" si="46"/>
        <v>1.2402216665791554</v>
      </c>
      <c r="Q49" s="18">
        <f t="shared" si="55"/>
        <v>1.2545347308571486</v>
      </c>
      <c r="S49" s="18">
        <f t="shared" ref="S49:U49" si="59">IF($F$6-$D$6 &lt;&gt; 0,(EXP(LN(1+(S29/100))/($F$6-$D$6))-1)*100,0)</f>
        <v>1.2545347308571486</v>
      </c>
      <c r="T49" s="18">
        <f t="shared" si="59"/>
        <v>2.3299476524238916</v>
      </c>
      <c r="U49" s="18">
        <f t="shared" si="59"/>
        <v>3.2612694530337327</v>
      </c>
      <c r="W49" t="str">
        <f>$A$11</f>
        <v>Administrative and secretarial occupations</v>
      </c>
      <c r="X49" s="18">
        <f t="shared" si="47"/>
        <v>-0.47172226311321674</v>
      </c>
      <c r="Y49" s="18">
        <f t="shared" si="48"/>
        <v>-2.4224089875212629</v>
      </c>
      <c r="Z49" s="18">
        <f t="shared" si="49"/>
        <v>-0.12088694282967882</v>
      </c>
      <c r="AA49" s="18">
        <f t="shared" si="50"/>
        <v>-1.2911900988952896</v>
      </c>
      <c r="AB49" s="18">
        <f t="shared" si="57"/>
        <v>-0.90262066623281179</v>
      </c>
      <c r="AD49" s="18">
        <f t="shared" ref="AD49:AF49" si="60">IF($F$6-$D$6 &lt;&gt; 0,(EXP(LN(1+(AD29/100))/($F$6-$D$6))-1)*100,0)</f>
        <v>-0.90262066623281179</v>
      </c>
      <c r="AE49" s="18">
        <f t="shared" si="60"/>
        <v>2.8919211457667737</v>
      </c>
      <c r="AF49" s="18">
        <f t="shared" si="60"/>
        <v>2.299891372180829</v>
      </c>
    </row>
    <row r="50" spans="1:32" x14ac:dyDescent="0.2">
      <c r="A50" t="str">
        <f>$A$12</f>
        <v>Skilled trades occupations</v>
      </c>
      <c r="B50" s="18">
        <f t="shared" si="42"/>
        <v>7.0643170317241655E-3</v>
      </c>
      <c r="C50" s="18">
        <f t="shared" si="42"/>
        <v>-11.900973346426568</v>
      </c>
      <c r="D50" s="18">
        <f t="shared" si="42"/>
        <v>-0.64342860685853154</v>
      </c>
      <c r="E50" s="18">
        <f t="shared" si="42"/>
        <v>-0.61537983254185136</v>
      </c>
      <c r="F50" s="18">
        <f t="shared" si="54"/>
        <v>-0.62473030367992122</v>
      </c>
      <c r="H50" s="18">
        <f t="shared" si="51"/>
        <v>-0.62473030367992122</v>
      </c>
      <c r="I50" s="18">
        <f t="shared" si="51"/>
        <v>2.2745606602963653</v>
      </c>
      <c r="J50" s="18">
        <f t="shared" si="51"/>
        <v>1.8243815976161093</v>
      </c>
      <c r="L50" t="str">
        <f>$A$12</f>
        <v>Skilled trades occupations</v>
      </c>
      <c r="M50" s="18">
        <f t="shared" si="43"/>
        <v>0.51620752434424766</v>
      </c>
      <c r="N50" s="18">
        <f t="shared" si="44"/>
        <v>-14.075110026445481</v>
      </c>
      <c r="O50" s="18">
        <f t="shared" si="45"/>
        <v>-0.84906942505194039</v>
      </c>
      <c r="P50" s="18">
        <f t="shared" si="46"/>
        <v>-0.80416695565466156</v>
      </c>
      <c r="Q50" s="18">
        <f t="shared" si="55"/>
        <v>-0.81913670444084818</v>
      </c>
      <c r="S50" s="18">
        <f t="shared" ref="S50:U50" si="61">IF($F$6-$D$6 &lt;&gt; 0,(EXP(LN(1+(S30/100))/($F$6-$D$6))-1)*100,0)</f>
        <v>-0.81913670444084818</v>
      </c>
      <c r="T50" s="18">
        <f t="shared" si="61"/>
        <v>2.1218225293738069</v>
      </c>
      <c r="U50" s="18">
        <f t="shared" si="61"/>
        <v>1.5209750189068227</v>
      </c>
      <c r="W50" t="str">
        <f>$A$12</f>
        <v>Skilled trades occupations</v>
      </c>
      <c r="X50" s="18">
        <f t="shared" si="47"/>
        <v>-3.9610439295621136</v>
      </c>
      <c r="Y50" s="18">
        <f t="shared" si="48"/>
        <v>7.1071783085568718</v>
      </c>
      <c r="Z50" s="18">
        <f t="shared" si="49"/>
        <v>0.75312173935280224</v>
      </c>
      <c r="AA50" s="18">
        <f t="shared" si="50"/>
        <v>0.53459205568084922</v>
      </c>
      <c r="AB50" s="18">
        <f t="shared" si="57"/>
        <v>0.60738256801029511</v>
      </c>
      <c r="AD50" s="18">
        <f t="shared" ref="AD50:AF50" si="62">IF($F$6-$D$6 &lt;&gt; 0,(EXP(LN(1+(AD30/100))/($F$6-$D$6))-1)*100,0)</f>
        <v>0.60738256801029511</v>
      </c>
      <c r="AE50" s="18">
        <f t="shared" si="62"/>
        <v>3.2647088499850652</v>
      </c>
      <c r="AF50" s="18">
        <f t="shared" si="62"/>
        <v>3.658321063195058</v>
      </c>
    </row>
    <row r="51" spans="1:32" x14ac:dyDescent="0.2">
      <c r="A51" t="str">
        <f>$A$13</f>
        <v>Caring, leisure and other service occupations</v>
      </c>
      <c r="B51" s="18">
        <f t="shared" si="42"/>
        <v>-1.2304734522960548</v>
      </c>
      <c r="C51" s="18">
        <f t="shared" si="42"/>
        <v>-4.318121730610935</v>
      </c>
      <c r="D51" s="18">
        <f t="shared" si="42"/>
        <v>0.53364277040897079</v>
      </c>
      <c r="E51" s="18">
        <f t="shared" si="42"/>
        <v>0.85759578294701821</v>
      </c>
      <c r="F51" s="18">
        <f t="shared" si="54"/>
        <v>0.74949562401960268</v>
      </c>
      <c r="H51" s="18">
        <f t="shared" si="51"/>
        <v>0.74949562401960268</v>
      </c>
      <c r="I51" s="18">
        <f t="shared" si="51"/>
        <v>3.0541993725566652</v>
      </c>
      <c r="J51" s="18">
        <f t="shared" si="51"/>
        <v>3.5553097669689171</v>
      </c>
      <c r="L51" t="str">
        <f>$A$13</f>
        <v>Caring, leisure and other service occupations</v>
      </c>
      <c r="M51" s="18">
        <f t="shared" si="43"/>
        <v>-0.11807096079421431</v>
      </c>
      <c r="N51" s="18">
        <f t="shared" si="44"/>
        <v>-5.9494987104408814</v>
      </c>
      <c r="O51" s="18">
        <f t="shared" si="45"/>
        <v>1.3889703503727757</v>
      </c>
      <c r="P51" s="18">
        <f t="shared" si="46"/>
        <v>1.2558093888296762</v>
      </c>
      <c r="Q51" s="18">
        <f t="shared" si="55"/>
        <v>1.3001769325194479</v>
      </c>
      <c r="S51" s="18">
        <f t="shared" ref="S51:U51" si="63">IF($F$6-$D$6 &lt;&gt; 0,(EXP(LN(1+(S31/100))/($F$6-$D$6))-1)*100,0)</f>
        <v>1.3001769325194479</v>
      </c>
      <c r="T51" s="18">
        <f t="shared" si="63"/>
        <v>2.6294608084480586</v>
      </c>
      <c r="U51" s="18">
        <f t="shared" si="63"/>
        <v>3.559268760147849</v>
      </c>
      <c r="W51" t="str">
        <f>$A$13</f>
        <v>Caring, leisure and other service occupations</v>
      </c>
      <c r="X51" s="18">
        <f t="shared" si="47"/>
        <v>-1.4823116105799339</v>
      </c>
      <c r="Y51" s="18">
        <f t="shared" si="48"/>
        <v>-3.9359017329512969</v>
      </c>
      <c r="Z51" s="18">
        <f t="shared" si="49"/>
        <v>0.33328214238075304</v>
      </c>
      <c r="AA51" s="18">
        <f t="shared" si="50"/>
        <v>0.75918592641490701</v>
      </c>
      <c r="AB51" s="18">
        <f t="shared" si="57"/>
        <v>0.6170174970199005</v>
      </c>
      <c r="AD51" s="18">
        <f t="shared" ref="AD51:AF51" si="64">IF($F$6-$D$6 &lt;&gt; 0,(EXP(LN(1+(AD31/100))/($F$6-$D$6))-1)*100,0)</f>
        <v>0.6170174970199005</v>
      </c>
      <c r="AE51" s="18">
        <f t="shared" si="64"/>
        <v>3.1482620774335945</v>
      </c>
      <c r="AF51" s="18">
        <f t="shared" si="64"/>
        <v>3.5544013468813418</v>
      </c>
    </row>
    <row r="52" spans="1:32" x14ac:dyDescent="0.2">
      <c r="A52" t="str">
        <f>$A$14</f>
        <v>Sales and customer service occupations</v>
      </c>
      <c r="B52" s="18">
        <f t="shared" si="42"/>
        <v>0.85808771812341256</v>
      </c>
      <c r="C52" s="18">
        <f t="shared" si="42"/>
        <v>-2.6543990293695141</v>
      </c>
      <c r="D52" s="18">
        <f t="shared" si="42"/>
        <v>0.39981693837616294</v>
      </c>
      <c r="E52" s="18">
        <f t="shared" si="42"/>
        <v>0.16481504741101549</v>
      </c>
      <c r="F52" s="18">
        <f t="shared" si="54"/>
        <v>0.24308782965918319</v>
      </c>
      <c r="H52" s="18">
        <f t="shared" si="51"/>
        <v>0.24308782965918319</v>
      </c>
      <c r="I52" s="18">
        <f t="shared" si="51"/>
        <v>2.6128125840225946</v>
      </c>
      <c r="J52" s="18">
        <f t="shared" si="51"/>
        <v>2.7831431575297438</v>
      </c>
      <c r="L52" t="str">
        <f>$A$14</f>
        <v>Sales and customer service occupations</v>
      </c>
      <c r="M52" s="18">
        <f t="shared" si="43"/>
        <v>0.51202911427388198</v>
      </c>
      <c r="N52" s="18">
        <f t="shared" si="44"/>
        <v>-1.0603156678605896</v>
      </c>
      <c r="O52" s="18">
        <f t="shared" si="45"/>
        <v>0.87323864195218981</v>
      </c>
      <c r="P52" s="18">
        <f t="shared" si="46"/>
        <v>0.38342384446545807</v>
      </c>
      <c r="Q52" s="18">
        <f t="shared" si="55"/>
        <v>0.54643060323016357</v>
      </c>
      <c r="S52" s="18">
        <f t="shared" ref="S52:U52" si="65">IF($F$6-$D$6 &lt;&gt; 0,(EXP(LN(1+(S32/100))/($F$6-$D$6))-1)*100,0)</f>
        <v>0.54643060323016357</v>
      </c>
      <c r="T52" s="18">
        <f t="shared" si="65"/>
        <v>2.0155877950558398</v>
      </c>
      <c r="U52" s="18">
        <f t="shared" si="65"/>
        <v>2.4328545324155959</v>
      </c>
      <c r="W52" t="str">
        <f>$A$14</f>
        <v>Sales and customer service occupations</v>
      </c>
      <c r="X52" s="18">
        <f t="shared" si="47"/>
        <v>1.0676539425244824</v>
      </c>
      <c r="Y52" s="18">
        <f t="shared" si="48"/>
        <v>-3.6065268806815709</v>
      </c>
      <c r="Z52" s="18">
        <f t="shared" si="49"/>
        <v>0.10510301817523438</v>
      </c>
      <c r="AA52" s="18">
        <f t="shared" si="50"/>
        <v>2.3300153356164977E-2</v>
      </c>
      <c r="AB52" s="18">
        <f t="shared" si="57"/>
        <v>5.0560344838279647E-2</v>
      </c>
      <c r="AD52" s="18">
        <f t="shared" ref="AD52:AF52" si="66">IF($F$6-$D$6 &lt;&gt; 0,(EXP(LN(1+(AD32/100))/($F$6-$D$6))-1)*100,0)</f>
        <v>5.0560344838279647E-2</v>
      </c>
      <c r="AE52" s="18">
        <f t="shared" si="66"/>
        <v>2.956239911384384</v>
      </c>
      <c r="AF52" s="18">
        <f t="shared" si="66"/>
        <v>2.9899078020922287</v>
      </c>
    </row>
    <row r="53" spans="1:32" x14ac:dyDescent="0.2">
      <c r="A53" t="str">
        <f>$A$15</f>
        <v>Process, plant and machine operatives</v>
      </c>
      <c r="B53" s="18">
        <f t="shared" si="42"/>
        <v>0.79822661948958373</v>
      </c>
      <c r="C53" s="18">
        <f t="shared" si="42"/>
        <v>-11.99444355504572</v>
      </c>
      <c r="D53" s="18">
        <f t="shared" si="42"/>
        <v>-6.8062699362725354E-2</v>
      </c>
      <c r="E53" s="18">
        <f t="shared" si="42"/>
        <v>-0.55194723505224141</v>
      </c>
      <c r="F53" s="18">
        <f t="shared" si="54"/>
        <v>-0.39091328913626322</v>
      </c>
      <c r="H53" s="18">
        <f t="shared" si="51"/>
        <v>-0.39091328913626322</v>
      </c>
      <c r="I53" s="18">
        <f t="shared" si="51"/>
        <v>2.5407106819077985</v>
      </c>
      <c r="J53" s="18">
        <f t="shared" si="51"/>
        <v>2.2679668385977125</v>
      </c>
      <c r="L53" t="str">
        <f>$A$15</f>
        <v>Process, plant and machine operatives</v>
      </c>
      <c r="M53" s="18">
        <f t="shared" si="43"/>
        <v>1.0149034569676418</v>
      </c>
      <c r="N53" s="18">
        <f t="shared" si="44"/>
        <v>-11.677795281838865</v>
      </c>
      <c r="O53" s="18">
        <f t="shared" si="45"/>
        <v>-0.44891236922627309</v>
      </c>
      <c r="P53" s="18">
        <f t="shared" si="46"/>
        <v>-0.55969005881767453</v>
      </c>
      <c r="Q53" s="18">
        <f t="shared" si="55"/>
        <v>-0.52277786577007435</v>
      </c>
      <c r="S53" s="18">
        <f t="shared" ref="S53:U53" si="67">IF($F$6-$D$6 &lt;&gt; 0,(EXP(LN(1+(S33/100))/($F$6-$D$6))-1)*100,0)</f>
        <v>-0.52277786577007435</v>
      </c>
      <c r="T53" s="18">
        <f t="shared" si="67"/>
        <v>2.4744055880939309</v>
      </c>
      <c r="U53" s="18">
        <f t="shared" si="67"/>
        <v>2.1073472534418825</v>
      </c>
      <c r="W53" t="str">
        <f>$A$15</f>
        <v>Process, plant and machine operatives</v>
      </c>
      <c r="X53" s="18">
        <f t="shared" si="47"/>
        <v>-0.72739011188446279</v>
      </c>
      <c r="Y53" s="18">
        <f t="shared" si="48"/>
        <v>-14.323403358250598</v>
      </c>
      <c r="Z53" s="18">
        <f t="shared" si="49"/>
        <v>2.6461704525778451</v>
      </c>
      <c r="AA53" s="18">
        <f t="shared" si="50"/>
        <v>-0.50170504984277109</v>
      </c>
      <c r="AB53" s="18">
        <f t="shared" si="57"/>
        <v>0.53671161859196737</v>
      </c>
      <c r="AD53" s="18">
        <f t="shared" ref="AD53:AF53" si="68">IF($F$6-$D$6 &lt;&gt; 0,(EXP(LN(1+(AD33/100))/($F$6-$D$6))-1)*100,0)</f>
        <v>0.53671161859196737</v>
      </c>
      <c r="AE53" s="18">
        <f t="shared" si="68"/>
        <v>3.0248443772116662</v>
      </c>
      <c r="AF53" s="18">
        <f t="shared" si="68"/>
        <v>3.3832186890337512</v>
      </c>
    </row>
    <row r="54" spans="1:32" x14ac:dyDescent="0.2">
      <c r="A54" t="str">
        <f>$A$16</f>
        <v>Elementary occupations</v>
      </c>
      <c r="B54" s="18">
        <f t="shared" si="42"/>
        <v>-0.12121647425412663</v>
      </c>
      <c r="C54" s="18">
        <f t="shared" si="42"/>
        <v>-10.779797367263432</v>
      </c>
      <c r="D54" s="18">
        <f t="shared" si="42"/>
        <v>0.78641355425197457</v>
      </c>
      <c r="E54" s="18">
        <f t="shared" si="42"/>
        <v>-0.12997427052362509</v>
      </c>
      <c r="F54" s="18">
        <f t="shared" si="54"/>
        <v>0.17455878310330686</v>
      </c>
      <c r="H54" s="18">
        <f t="shared" si="51"/>
        <v>0.17455878310330686</v>
      </c>
      <c r="I54" s="18">
        <f t="shared" si="51"/>
        <v>2.6990958972005652</v>
      </c>
      <c r="J54" s="18">
        <f t="shared" si="51"/>
        <v>2.8198068509684981</v>
      </c>
      <c r="L54" t="str">
        <f>$A$16</f>
        <v>Elementary occupations</v>
      </c>
      <c r="M54" s="18">
        <f t="shared" si="43"/>
        <v>-0.40952801077746015</v>
      </c>
      <c r="N54" s="18">
        <f t="shared" si="44"/>
        <v>-10.474329898111989</v>
      </c>
      <c r="O54" s="18">
        <f t="shared" si="45"/>
        <v>1.1461870130722307</v>
      </c>
      <c r="P54" s="18">
        <f t="shared" si="46"/>
        <v>-0.20604162351233191</v>
      </c>
      <c r="Q54" s="18">
        <f t="shared" si="55"/>
        <v>0.24268055799405719</v>
      </c>
      <c r="S54" s="18">
        <f t="shared" ref="S54:U54" si="69">IF($F$6-$D$6 &lt;&gt; 0,(EXP(LN(1+(S34/100))/($F$6-$D$6))-1)*100,0)</f>
        <v>0.24268055799405719</v>
      </c>
      <c r="T54" s="18">
        <f t="shared" si="69"/>
        <v>2.2538044255811407</v>
      </c>
      <c r="U54" s="18">
        <f t="shared" si="69"/>
        <v>2.4322890048469548</v>
      </c>
      <c r="W54" t="str">
        <f>$A$16</f>
        <v>Elementary occupations</v>
      </c>
      <c r="X54" s="18">
        <f t="shared" si="47"/>
        <v>0.19576263214207135</v>
      </c>
      <c r="Y54" s="18">
        <f t="shared" si="48"/>
        <v>-11.110589466608934</v>
      </c>
      <c r="Z54" s="18">
        <f t="shared" si="49"/>
        <v>0.38807687132627056</v>
      </c>
      <c r="AA54" s="18">
        <f t="shared" si="50"/>
        <v>-4.4455632584083915E-2</v>
      </c>
      <c r="AB54" s="18">
        <f t="shared" si="57"/>
        <v>9.9514403262146445E-2</v>
      </c>
      <c r="AD54" s="18">
        <f t="shared" ref="AD54:AF54" si="70">IF($F$6-$D$6 &lt;&gt; 0,(EXP(LN(1+(AD34/100))/($F$6-$D$6))-1)*100,0)</f>
        <v>9.9514403262146445E-2</v>
      </c>
      <c r="AE54" s="18">
        <f t="shared" si="70"/>
        <v>3.1557945726327974</v>
      </c>
      <c r="AF54" s="18">
        <f t="shared" si="70"/>
        <v>3.2203746768637354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0.68828022604123795</v>
      </c>
      <c r="C56" s="26">
        <f>IF(D$6-C$6 &lt;&gt; 0,(EXP(LN(D18/C18)/(D$6-C$6))-1)*100,0)</f>
        <v>-2.4163440891363908</v>
      </c>
      <c r="D56" s="26">
        <f>IF(E$6-D$6 &lt;&gt; 0,(EXP(LN(E18/D18)/(E$6-D$6))-1)*100,0)</f>
        <v>0.39634405872064349</v>
      </c>
      <c r="E56" s="26">
        <f>IF(F$6-E$6 &lt;&gt; 0,(EXP(LN(F18/E18)/(F$6-E$6))-1)*100,0)</f>
        <v>0.37762536419250203</v>
      </c>
      <c r="F56" s="26">
        <f t="shared" si="54"/>
        <v>0.38386454121834834</v>
      </c>
      <c r="H56" s="26">
        <f t="shared" si="51"/>
        <v>0.38386454121834834</v>
      </c>
      <c r="I56" s="26">
        <f t="shared" ref="I56" si="71">IF($F$6-$D$6 &lt;&gt; 0,(EXP(LN(1+(I36/100))/($F$6-$D$6))-1)*100,0)</f>
        <v>2.6959916988773092</v>
      </c>
      <c r="J56" s="26">
        <f t="shared" ref="J56" si="72">IF($F$6-$D$6 &lt;&gt; 0,(EXP(LN(1+(J36/100))/($F$6-$D$6))-1)*100,0)</f>
        <v>2.9628129013133275</v>
      </c>
      <c r="L56" s="24" t="str">
        <f>$A$18</f>
        <v>All occupations</v>
      </c>
      <c r="M56" s="26">
        <f>IF(N$6-M$6 &lt;&gt; 0,(EXP(LN(N18/M18)/(N$6-M$6))-1)*100,0)</f>
        <v>0.92993074636462669</v>
      </c>
      <c r="N56" s="26">
        <f>IF(O$6-N$6 &lt;&gt; 0,(EXP(LN(O18/N18)/(O$6-N$6))-1)*100,0)</f>
        <v>-3.8129040696671446</v>
      </c>
      <c r="O56" s="26">
        <f>IF(P$6-O$6 &lt;&gt; 0,(EXP(LN(P18/O18)/(P$6-O$6))-1)*100,0)</f>
        <v>0.13734254510373578</v>
      </c>
      <c r="P56" s="26">
        <f>IF(Q$6-P$6 &lt;&gt; 0,(EXP(LN(Q18/P18)/(Q$6-P$6))-1)*100,0)</f>
        <v>0.2073008071881155</v>
      </c>
      <c r="Q56" s="26">
        <f t="shared" ref="Q56" si="73">IF(Q$6-O$6 &lt;&gt; 0,(EXP(LN(Q18/O18)/(Q$6-O$6))-1)*100,0)</f>
        <v>0.18397595768335773</v>
      </c>
      <c r="S56" s="26">
        <f t="shared" ref="S56:U56" si="74">IF($F$6-$D$6 &lt;&gt; 0,(EXP(LN(1+(S36/100))/($F$6-$D$6))-1)*100,0)</f>
        <v>0.18397595768335773</v>
      </c>
      <c r="T56" s="26">
        <f t="shared" si="74"/>
        <v>2.2830336455143652</v>
      </c>
      <c r="U56" s="26">
        <f t="shared" si="74"/>
        <v>2.4176527407365533</v>
      </c>
      <c r="W56" s="24" t="str">
        <f>$A$18</f>
        <v>All occupations</v>
      </c>
      <c r="X56" s="26">
        <f>IF(Y$6-X$6 &lt;&gt; 0,(EXP(LN(Y18/X18)/(Y$6-X$6))-1)*100,0)</f>
        <v>0.40694749073202363</v>
      </c>
      <c r="Y56" s="26">
        <f>IF(Z$6-Y$6 &lt;&gt; 0,(EXP(LN(Z18/Y18)/(Z$6-Y$6))-1)*100,0)</f>
        <v>-0.76919382544482495</v>
      </c>
      <c r="Z56" s="26">
        <f>IF(AA$6-Z$6 &lt;&gt; 0,(EXP(LN(AA18/Z18)/(AA$6-Z$6))-1)*100,0)</f>
        <v>0.68921189319923748</v>
      </c>
      <c r="AA56" s="26">
        <f>IF(AB$6-AA$6 &lt;&gt; 0,(EXP(LN(AB18/AA18)/(AB$6-AA$6))-1)*100,0)</f>
        <v>0.5640658471710136</v>
      </c>
      <c r="AB56" s="26">
        <f t="shared" ref="AB56" si="75">IF(AB$6-Z$6 &lt;&gt; 0,(EXP(LN(AB18/Z18)/(AB$6-Z$6))-1)*100,0)</f>
        <v>0.60576390370381539</v>
      </c>
      <c r="AD56" s="26">
        <f t="shared" ref="AD56:AF56" si="76">IF($F$6-$D$6 &lt;&gt; 0,(EXP(LN(1+(AD36/100))/($F$6-$D$6))-1)*100,0)</f>
        <v>0.60576390370381539</v>
      </c>
      <c r="AE56" s="26">
        <f t="shared" si="76"/>
        <v>3.1412761106117015</v>
      </c>
      <c r="AF56" s="26">
        <f t="shared" si="76"/>
        <v>3.5402628848206996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2.3631626952555749</v>
      </c>
      <c r="C64" s="27">
        <f t="shared" si="77"/>
        <v>1.0506992425609418</v>
      </c>
      <c r="D64" s="27">
        <f t="shared" si="77"/>
        <v>-1.7127651989454833</v>
      </c>
      <c r="E64" s="27">
        <f t="shared" si="77"/>
        <v>2.447103092284916</v>
      </c>
      <c r="F64" s="27">
        <f>F8-D8</f>
        <v>0.73433789333943267</v>
      </c>
      <c r="L64" t="str">
        <f>$A$8</f>
        <v>Managers, directors and senior officials</v>
      </c>
      <c r="M64" s="27">
        <f t="shared" ref="M64:M72" si="78">N8-M8</f>
        <v>1.0984122748525778</v>
      </c>
      <c r="N64" s="27">
        <f t="shared" ref="N64:N72" si="79">O8-N8</f>
        <v>0.40852284129051597</v>
      </c>
      <c r="O64" s="27">
        <f t="shared" ref="O64:O72" si="80">P8-O8</f>
        <v>-1.2257653497055507</v>
      </c>
      <c r="P64" s="27">
        <f t="shared" ref="P64:P72" si="81">Q8-P8</f>
        <v>1.0748695152282828</v>
      </c>
      <c r="Q64" s="27">
        <f>Q8-O8</f>
        <v>-0.15089583447726795</v>
      </c>
      <c r="W64" t="str">
        <f>$A$8</f>
        <v>Managers, directors and senior officials</v>
      </c>
      <c r="X64" s="27">
        <f t="shared" ref="X64:X72" si="82">Y8-X8</f>
        <v>1.2647504204030113</v>
      </c>
      <c r="Y64" s="27">
        <f t="shared" ref="Y64:Y72" si="83">Z8-Y8</f>
        <v>0.64217640127040809</v>
      </c>
      <c r="Z64" s="27">
        <f t="shared" ref="Z64:Z72" si="84">AA8-Z8</f>
        <v>-0.48699984923986861</v>
      </c>
      <c r="AA64" s="27">
        <f t="shared" ref="AA64:AA72" si="85">AB8-AA8</f>
        <v>1.3722335770565621</v>
      </c>
      <c r="AB64" s="27">
        <f>AB8-Z8</f>
        <v>0.88523372781669352</v>
      </c>
    </row>
    <row r="65" spans="1:31" x14ac:dyDescent="0.2">
      <c r="A65" t="str">
        <f>$A$9</f>
        <v>Professional occupations</v>
      </c>
      <c r="B65" s="27">
        <f t="shared" si="77"/>
        <v>3.1918944682146702</v>
      </c>
      <c r="C65" s="27">
        <f t="shared" si="77"/>
        <v>2.6337075213261159</v>
      </c>
      <c r="D65" s="27">
        <f t="shared" si="77"/>
        <v>3.5700321648550002</v>
      </c>
      <c r="E65" s="27">
        <f t="shared" si="77"/>
        <v>6.4393806696655815</v>
      </c>
      <c r="F65" s="27">
        <f t="shared" ref="F65:F72" si="86">F9-D9</f>
        <v>10.009412834520582</v>
      </c>
      <c r="L65" t="str">
        <f>$A$9</f>
        <v>Professional occupations</v>
      </c>
      <c r="M65" s="27">
        <f t="shared" si="78"/>
        <v>1.9699227912841906</v>
      </c>
      <c r="N65" s="27">
        <f t="shared" si="79"/>
        <v>0.95897840578399496</v>
      </c>
      <c r="O65" s="27">
        <f t="shared" si="80"/>
        <v>2.3933105266072658</v>
      </c>
      <c r="P65" s="27">
        <f t="shared" si="81"/>
        <v>2.361447429395291</v>
      </c>
      <c r="Q65" s="27">
        <f t="shared" ref="Q65:Q72" si="87">Q9-O9</f>
        <v>4.7547579560025568</v>
      </c>
      <c r="W65" t="str">
        <f>$A$9</f>
        <v>Professional occupations</v>
      </c>
      <c r="X65" s="27">
        <f t="shared" si="82"/>
        <v>1.221971676930437</v>
      </c>
      <c r="Y65" s="27">
        <f t="shared" si="83"/>
        <v>1.6747291155421564</v>
      </c>
      <c r="Z65" s="27">
        <f t="shared" si="84"/>
        <v>1.1767216382476811</v>
      </c>
      <c r="AA65" s="27">
        <f t="shared" si="85"/>
        <v>4.0779332402703083</v>
      </c>
      <c r="AB65" s="27">
        <f t="shared" ref="AB65:AB72" si="88">AB9-Z9</f>
        <v>5.2546548785179894</v>
      </c>
    </row>
    <row r="66" spans="1:31" x14ac:dyDescent="0.2">
      <c r="A66" t="str">
        <f>$A$10</f>
        <v>Associate professional occupations</v>
      </c>
      <c r="B66" s="27">
        <f t="shared" si="77"/>
        <v>2.4738374535467855</v>
      </c>
      <c r="C66" s="27">
        <f t="shared" si="77"/>
        <v>0.88132989767115077</v>
      </c>
      <c r="D66" s="27">
        <f t="shared" si="77"/>
        <v>1.5585442689979132</v>
      </c>
      <c r="E66" s="27">
        <f t="shared" si="77"/>
        <v>3.219399669948082</v>
      </c>
      <c r="F66" s="27">
        <f t="shared" si="86"/>
        <v>4.7779439389459952</v>
      </c>
      <c r="L66" t="str">
        <f>$A$10</f>
        <v>Associate professional occupations</v>
      </c>
      <c r="M66" s="27">
        <f t="shared" si="78"/>
        <v>1.3702648166011464</v>
      </c>
      <c r="N66" s="27">
        <f t="shared" si="79"/>
        <v>0.24573302491837623</v>
      </c>
      <c r="O66" s="27">
        <f t="shared" si="80"/>
        <v>-1.1033799349491389</v>
      </c>
      <c r="P66" s="27">
        <f t="shared" si="81"/>
        <v>0.29419518715203807</v>
      </c>
      <c r="Q66" s="27">
        <f t="shared" si="87"/>
        <v>-0.80918474779710081</v>
      </c>
      <c r="W66" t="str">
        <f>$A$10</f>
        <v>Associate professional occupations</v>
      </c>
      <c r="X66" s="27">
        <f t="shared" si="82"/>
        <v>1.1035726369456285</v>
      </c>
      <c r="Y66" s="27">
        <f t="shared" si="83"/>
        <v>0.63559687275279053</v>
      </c>
      <c r="Z66" s="27">
        <f t="shared" si="84"/>
        <v>2.6619242039470468</v>
      </c>
      <c r="AA66" s="27">
        <f t="shared" si="85"/>
        <v>2.9252044827960297</v>
      </c>
      <c r="AB66" s="27">
        <f t="shared" si="88"/>
        <v>5.5871286867430765</v>
      </c>
    </row>
    <row r="67" spans="1:31" x14ac:dyDescent="0.2">
      <c r="A67" t="str">
        <f>$A$11</f>
        <v>Administrative and secretarial occupations</v>
      </c>
      <c r="B67" s="27">
        <f t="shared" si="77"/>
        <v>-0.66111541546495189</v>
      </c>
      <c r="C67" s="27">
        <f t="shared" si="77"/>
        <v>0.87321687297362161</v>
      </c>
      <c r="D67" s="27">
        <f t="shared" si="77"/>
        <v>0.52695735536579846</v>
      </c>
      <c r="E67" s="27">
        <f t="shared" si="77"/>
        <v>-1.1231433138058513</v>
      </c>
      <c r="F67" s="27">
        <f t="shared" si="86"/>
        <v>-0.59618595844005284</v>
      </c>
      <c r="L67" t="str">
        <f>$A$11</f>
        <v>Administrative and secretarial occupations</v>
      </c>
      <c r="M67" s="27">
        <f t="shared" si="78"/>
        <v>-0.25606622609660867</v>
      </c>
      <c r="N67" s="27">
        <f t="shared" si="79"/>
        <v>1.3871055227959559</v>
      </c>
      <c r="O67" s="27">
        <f t="shared" si="80"/>
        <v>0.65177357855355034</v>
      </c>
      <c r="P67" s="27">
        <f t="shared" si="81"/>
        <v>1.3843476102224894</v>
      </c>
      <c r="Q67" s="27">
        <f t="shared" si="87"/>
        <v>2.0361211887760398</v>
      </c>
      <c r="W67" t="str">
        <f>$A$11</f>
        <v>Administrative and secretarial occupations</v>
      </c>
      <c r="X67" s="27">
        <f t="shared" si="82"/>
        <v>-0.4050491893683521</v>
      </c>
      <c r="Y67" s="27">
        <f t="shared" si="83"/>
        <v>-0.51388864982234139</v>
      </c>
      <c r="Z67" s="27">
        <f t="shared" si="84"/>
        <v>-0.12481622318776076</v>
      </c>
      <c r="AA67" s="27">
        <f t="shared" si="85"/>
        <v>-2.5074909240283176</v>
      </c>
      <c r="AB67" s="27">
        <f t="shared" si="88"/>
        <v>-2.6323071472160784</v>
      </c>
    </row>
    <row r="68" spans="1:31" x14ac:dyDescent="0.2">
      <c r="A68" t="str">
        <f>$A$12</f>
        <v>Skilled trades occupations</v>
      </c>
      <c r="B68" s="27">
        <f t="shared" si="77"/>
        <v>9.2578758371644199E-3</v>
      </c>
      <c r="C68" s="27">
        <f t="shared" si="77"/>
        <v>-3.8997822449045856</v>
      </c>
      <c r="D68" s="27">
        <f t="shared" si="77"/>
        <v>-0.91687608320060576</v>
      </c>
      <c r="E68" s="27">
        <f t="shared" si="77"/>
        <v>-1.6732460401209757</v>
      </c>
      <c r="F68" s="27">
        <f t="shared" si="86"/>
        <v>-2.5901221233215814</v>
      </c>
      <c r="L68" t="str">
        <f>$A$12</f>
        <v>Skilled trades occupations</v>
      </c>
      <c r="M68" s="27">
        <f t="shared" si="78"/>
        <v>0.59941301698277982</v>
      </c>
      <c r="N68" s="27">
        <f t="shared" si="79"/>
        <v>-4.1388214050349177</v>
      </c>
      <c r="O68" s="27">
        <f t="shared" si="80"/>
        <v>-1.054586591112141</v>
      </c>
      <c r="P68" s="27">
        <f t="shared" si="81"/>
        <v>-1.8780678701937674</v>
      </c>
      <c r="Q68" s="27">
        <f t="shared" si="87"/>
        <v>-2.9326544613059085</v>
      </c>
      <c r="W68" t="str">
        <f>$A$12</f>
        <v>Skilled trades occupations</v>
      </c>
      <c r="X68" s="27">
        <f t="shared" si="82"/>
        <v>-0.59015514114560386</v>
      </c>
      <c r="Y68" s="27">
        <f t="shared" si="83"/>
        <v>0.23903916013032012</v>
      </c>
      <c r="Z68" s="27">
        <f t="shared" si="84"/>
        <v>0.13771050791153394</v>
      </c>
      <c r="AA68" s="27">
        <f t="shared" si="85"/>
        <v>0.20482183007279353</v>
      </c>
      <c r="AB68" s="27">
        <f t="shared" si="88"/>
        <v>0.34253233798432747</v>
      </c>
    </row>
    <row r="69" spans="1:31" x14ac:dyDescent="0.2">
      <c r="A69" t="str">
        <f>$A$13</f>
        <v>Caring, leisure and other service occupations</v>
      </c>
      <c r="B69" s="27">
        <f t="shared" si="77"/>
        <v>-1.317159895249663</v>
      </c>
      <c r="C69" s="27">
        <f t="shared" si="77"/>
        <v>-1.1202551861790582</v>
      </c>
      <c r="D69" s="27">
        <f t="shared" si="77"/>
        <v>0.66943366510080438</v>
      </c>
      <c r="E69" s="27">
        <f t="shared" si="77"/>
        <v>2.2725365965668693</v>
      </c>
      <c r="F69" s="27">
        <f t="shared" si="86"/>
        <v>2.9419702616676737</v>
      </c>
      <c r="L69" t="str">
        <f>$A$13</f>
        <v>Caring, leisure and other service occupations</v>
      </c>
      <c r="M69" s="27">
        <f t="shared" si="78"/>
        <v>-2.3326474239682149E-2</v>
      </c>
      <c r="N69" s="27">
        <f t="shared" si="79"/>
        <v>-0.29298360031761028</v>
      </c>
      <c r="O69" s="27">
        <f t="shared" si="80"/>
        <v>0.33071286486134621</v>
      </c>
      <c r="P69" s="27">
        <f t="shared" si="81"/>
        <v>0.65958397144285374</v>
      </c>
      <c r="Q69" s="27">
        <f t="shared" si="87"/>
        <v>0.99029683630419996</v>
      </c>
      <c r="W69" t="str">
        <f>$A$13</f>
        <v>Caring, leisure and other service occupations</v>
      </c>
      <c r="X69" s="27">
        <f t="shared" si="82"/>
        <v>-1.2938334210099818</v>
      </c>
      <c r="Y69" s="27">
        <f t="shared" si="83"/>
        <v>-0.82727158586145677</v>
      </c>
      <c r="Z69" s="27">
        <f t="shared" si="84"/>
        <v>0.33872080023949636</v>
      </c>
      <c r="AA69" s="27">
        <f t="shared" si="85"/>
        <v>1.6129526251239845</v>
      </c>
      <c r="AB69" s="27">
        <f t="shared" si="88"/>
        <v>1.9516734253634809</v>
      </c>
    </row>
    <row r="70" spans="1:31" x14ac:dyDescent="0.2">
      <c r="A70" t="str">
        <f>$A$14</f>
        <v>Sales and customer service occupations</v>
      </c>
      <c r="B70" s="27">
        <f t="shared" si="77"/>
        <v>0.88968581568839866</v>
      </c>
      <c r="C70" s="27">
        <f t="shared" si="77"/>
        <v>-0.70285899566884424</v>
      </c>
      <c r="D70" s="27">
        <f t="shared" si="77"/>
        <v>0.51942431826777025</v>
      </c>
      <c r="E70" s="27">
        <f t="shared" si="77"/>
        <v>0.4366193930913802</v>
      </c>
      <c r="F70" s="27">
        <f t="shared" si="86"/>
        <v>0.95604371135915045</v>
      </c>
      <c r="L70" t="str">
        <f>$A$14</f>
        <v>Sales and customer service occupations</v>
      </c>
      <c r="M70" s="27">
        <f t="shared" si="78"/>
        <v>0.20022553673475407</v>
      </c>
      <c r="N70" s="27">
        <f t="shared" si="79"/>
        <v>-0.1049876027795893</v>
      </c>
      <c r="O70" s="27">
        <f t="shared" si="80"/>
        <v>0.43527233929108888</v>
      </c>
      <c r="P70" s="27">
        <f t="shared" si="81"/>
        <v>0.39915130802378584</v>
      </c>
      <c r="Q70" s="27">
        <f t="shared" si="87"/>
        <v>0.83442364731487473</v>
      </c>
      <c r="W70" t="str">
        <f>$A$14</f>
        <v>Sales and customer service occupations</v>
      </c>
      <c r="X70" s="27">
        <f t="shared" si="82"/>
        <v>0.68946027895358952</v>
      </c>
      <c r="Y70" s="27">
        <f t="shared" si="83"/>
        <v>-0.59787139288927804</v>
      </c>
      <c r="Z70" s="27">
        <f t="shared" si="84"/>
        <v>8.4151978976720443E-2</v>
      </c>
      <c r="AA70" s="27">
        <f t="shared" si="85"/>
        <v>3.7468085067576595E-2</v>
      </c>
      <c r="AB70" s="27">
        <f t="shared" si="88"/>
        <v>0.12162006404429704</v>
      </c>
    </row>
    <row r="71" spans="1:31" x14ac:dyDescent="0.2">
      <c r="A71" t="str">
        <f>$A$15</f>
        <v>Process, plant and machine operatives</v>
      </c>
      <c r="B71" s="27">
        <f t="shared" si="77"/>
        <v>0.69289804406800926</v>
      </c>
      <c r="C71" s="27">
        <f t="shared" si="77"/>
        <v>-2.6550842927024192</v>
      </c>
      <c r="D71" s="27">
        <f t="shared" si="77"/>
        <v>-6.6205838482268575E-2</v>
      </c>
      <c r="E71" s="27">
        <f t="shared" si="77"/>
        <v>-1.0453592171601684</v>
      </c>
      <c r="F71" s="27">
        <f t="shared" si="86"/>
        <v>-1.111565055642437</v>
      </c>
      <c r="L71" t="str">
        <f>$A$15</f>
        <v>Process, plant and machine operatives</v>
      </c>
      <c r="M71" s="27">
        <f t="shared" si="78"/>
        <v>0.77140679654681676</v>
      </c>
      <c r="N71" s="27">
        <f t="shared" si="79"/>
        <v>-2.2755980407143177</v>
      </c>
      <c r="O71" s="27">
        <f t="shared" si="80"/>
        <v>-0.38285734319518028</v>
      </c>
      <c r="P71" s="27">
        <f t="shared" si="81"/>
        <v>-0.9184801572278456</v>
      </c>
      <c r="Q71" s="27">
        <f t="shared" si="87"/>
        <v>-1.3013375004230259</v>
      </c>
      <c r="W71" t="str">
        <f>$A$15</f>
        <v>Process, plant and machine operatives</v>
      </c>
      <c r="X71" s="27">
        <f t="shared" si="82"/>
        <v>-7.8508752478855914E-2</v>
      </c>
      <c r="Y71" s="27">
        <f t="shared" si="83"/>
        <v>-0.37948625198806241</v>
      </c>
      <c r="Z71" s="27">
        <f t="shared" si="84"/>
        <v>0.31665150471289971</v>
      </c>
      <c r="AA71" s="27">
        <f t="shared" si="85"/>
        <v>-0.12687905993233084</v>
      </c>
      <c r="AB71" s="27">
        <f t="shared" si="88"/>
        <v>0.18977244478056887</v>
      </c>
    </row>
    <row r="72" spans="1:31" x14ac:dyDescent="0.2">
      <c r="A72" t="str">
        <f>$A$16</f>
        <v>Elementary occupations</v>
      </c>
      <c r="B72" s="27">
        <f t="shared" si="77"/>
        <v>-0.16846104189595223</v>
      </c>
      <c r="C72" s="27">
        <f t="shared" si="77"/>
        <v>-3.7339728150768607</v>
      </c>
      <c r="D72" s="27">
        <f t="shared" si="77"/>
        <v>1.234455348040953</v>
      </c>
      <c r="E72" s="27">
        <f t="shared" si="77"/>
        <v>-0.41529085046964909</v>
      </c>
      <c r="F72" s="27">
        <f t="shared" si="86"/>
        <v>0.81916449757130394</v>
      </c>
      <c r="L72" t="str">
        <f>$A$16</f>
        <v>Elementary occupations</v>
      </c>
      <c r="M72" s="27">
        <f t="shared" si="78"/>
        <v>-0.2980472052030656</v>
      </c>
      <c r="N72" s="27">
        <f t="shared" si="79"/>
        <v>-1.8862862736415309</v>
      </c>
      <c r="O72" s="27">
        <f t="shared" si="80"/>
        <v>0.94538751294696866</v>
      </c>
      <c r="P72" s="27">
        <f t="shared" si="81"/>
        <v>-0.34842412722388261</v>
      </c>
      <c r="Q72" s="27">
        <f t="shared" si="87"/>
        <v>0.59696338572308605</v>
      </c>
      <c r="W72" t="str">
        <f>$A$16</f>
        <v>Elementary occupations</v>
      </c>
      <c r="X72" s="27">
        <f t="shared" si="82"/>
        <v>0.12958616330710626</v>
      </c>
      <c r="Y72" s="27">
        <f t="shared" si="83"/>
        <v>-1.8476865414353494</v>
      </c>
      <c r="Z72" s="27">
        <f t="shared" si="84"/>
        <v>0.2890678350940572</v>
      </c>
      <c r="AA72" s="27">
        <f t="shared" si="85"/>
        <v>-6.6866723245784243E-2</v>
      </c>
      <c r="AB72" s="27">
        <f t="shared" si="88"/>
        <v>0.22220111184827296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7.4740000000000464</v>
      </c>
      <c r="C74" s="29">
        <f t="shared" ref="C74" si="89">D18-C18</f>
        <v>-6.672999999999945</v>
      </c>
      <c r="D74" s="29">
        <f>E18-D18</f>
        <v>5.3829999999998677</v>
      </c>
      <c r="E74" s="29">
        <f>F18-E18</f>
        <v>10.55800000000022</v>
      </c>
      <c r="F74" s="29">
        <f>F18-D18</f>
        <v>15.941000000000088</v>
      </c>
      <c r="L74" s="24" t="str">
        <f>$A$18</f>
        <v>All occupations</v>
      </c>
      <c r="M74" s="29">
        <f>N18-M18</f>
        <v>5.4322053274629241</v>
      </c>
      <c r="N74" s="29">
        <f t="shared" ref="N74" si="90">O18-N18</f>
        <v>-5.6983371276991193</v>
      </c>
      <c r="O74" s="29">
        <f>P18-O18</f>
        <v>0.98986760329822232</v>
      </c>
      <c r="P74" s="29">
        <f>Q18-P18</f>
        <v>3.0286228668192336</v>
      </c>
      <c r="Q74" s="29">
        <f>Q18-O18</f>
        <v>4.018490470117456</v>
      </c>
      <c r="W74" s="24" t="str">
        <f>$A$18</f>
        <v>All occupations</v>
      </c>
      <c r="X74" s="29">
        <f>Y18-X18</f>
        <v>2.0417946725369944</v>
      </c>
      <c r="Y74" s="29">
        <f t="shared" ref="Y74" si="91">Z18-Y18</f>
        <v>-0.9746628723008115</v>
      </c>
      <c r="Z74" s="29">
        <f>AA18-Z18</f>
        <v>4.3931323967017875</v>
      </c>
      <c r="AA74" s="29">
        <f>AB18-AA18</f>
        <v>7.5293771331808159</v>
      </c>
      <c r="AB74" s="29">
        <f>AB18-Z18</f>
        <v>11.922509529882603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22.644214838203698</v>
      </c>
      <c r="C80" s="11">
        <f t="shared" si="92"/>
        <v>25.007377533459273</v>
      </c>
      <c r="D80" s="11">
        <f t="shared" si="92"/>
        <v>26.058076776020215</v>
      </c>
      <c r="E80" s="11">
        <f t="shared" si="92"/>
        <v>24.345311577074732</v>
      </c>
      <c r="F80" s="11">
        <f t="shared" si="92"/>
        <v>26.792414669359648</v>
      </c>
      <c r="H80" s="40">
        <f>IF(D$6-B$6 &lt;&gt; 0,(EXP(LN(D8/B8)/(D$6-B$6))-1)*100,0)</f>
        <v>2.8482765528791587</v>
      </c>
      <c r="I80" s="40">
        <f t="shared" ref="I80:I88" si="93">F46</f>
        <v>0.18544536163664915</v>
      </c>
      <c r="L80" t="str">
        <f t="shared" ref="L80:Q88" si="94">L8</f>
        <v>Managers, directors and senior officials</v>
      </c>
      <c r="M80" s="11">
        <f t="shared" si="94"/>
        <v>15.444608867540019</v>
      </c>
      <c r="N80" s="11">
        <f t="shared" si="94"/>
        <v>16.543021142392597</v>
      </c>
      <c r="O80" s="11">
        <f t="shared" si="94"/>
        <v>16.951543983683113</v>
      </c>
      <c r="P80" s="11">
        <f t="shared" si="94"/>
        <v>15.725778633977562</v>
      </c>
      <c r="Q80" s="11">
        <f t="shared" si="94"/>
        <v>16.800648149205845</v>
      </c>
      <c r="S80" s="40">
        <f t="shared" ref="S80:S88" si="95">IF(O$6-M$6 &lt;&gt; 0,(EXP(LN(O8/M8)/(O$6-M$6))-1)*100,0)</f>
        <v>1.8794212765299356</v>
      </c>
      <c r="T80" s="40">
        <f t="shared" ref="T80:T88" si="96">Q46</f>
        <v>-5.9591931523694797E-2</v>
      </c>
      <c r="W80" t="str">
        <f t="shared" ref="W80:AB88" si="97">W8</f>
        <v>Managers, directors and senior officials</v>
      </c>
      <c r="X80" s="11">
        <f t="shared" si="97"/>
        <v>7.1996059706636757</v>
      </c>
      <c r="Y80" s="11">
        <f t="shared" si="97"/>
        <v>8.464356391066687</v>
      </c>
      <c r="Z80" s="11">
        <f t="shared" si="97"/>
        <v>9.1065327923370951</v>
      </c>
      <c r="AA80" s="11">
        <f t="shared" si="97"/>
        <v>8.6195329430972265</v>
      </c>
      <c r="AB80" s="11">
        <f t="shared" si="97"/>
        <v>9.9917665201537886</v>
      </c>
      <c r="AD80" s="40">
        <f t="shared" ref="AD80:AD88" si="98">IF(Z$6-X$6 &lt;&gt; 0,(EXP(LN(Z8/X8)/(Z$6-X$6))-1)*100,0)</f>
        <v>4.811482884037277</v>
      </c>
      <c r="AE80" s="40">
        <f t="shared" ref="AE80:AE88" si="99">AB46</f>
        <v>0.62037883175785069</v>
      </c>
    </row>
    <row r="81" spans="1:31" x14ac:dyDescent="0.2">
      <c r="A81" t="str">
        <f t="shared" si="92"/>
        <v>Professional occupations</v>
      </c>
      <c r="B81" s="11">
        <f t="shared" si="92"/>
        <v>46.873976613216108</v>
      </c>
      <c r="C81" s="11">
        <f t="shared" si="92"/>
        <v>50.065871081430778</v>
      </c>
      <c r="D81" s="11">
        <f t="shared" si="92"/>
        <v>52.699578602756894</v>
      </c>
      <c r="E81" s="11">
        <f t="shared" si="92"/>
        <v>56.269610767611894</v>
      </c>
      <c r="F81" s="11">
        <f t="shared" si="92"/>
        <v>62.708991437277476</v>
      </c>
      <c r="H81" s="40">
        <f t="shared" ref="H81:H88" si="100">IF(D$6-B$6 &lt;&gt; 0,(EXP(LN(D9/B9)/(D$6-B$6))-1)*100,0)</f>
        <v>2.3705575667650081</v>
      </c>
      <c r="I81" s="40">
        <f t="shared" si="93"/>
        <v>1.1660619915827564</v>
      </c>
      <c r="L81" t="str">
        <f t="shared" si="94"/>
        <v>Professional occupations</v>
      </c>
      <c r="M81" s="11">
        <f t="shared" si="94"/>
        <v>24.476905772440666</v>
      </c>
      <c r="N81" s="11">
        <f t="shared" si="94"/>
        <v>26.446828563724857</v>
      </c>
      <c r="O81" s="11">
        <f t="shared" si="94"/>
        <v>27.405806969508852</v>
      </c>
      <c r="P81" s="11">
        <f t="shared" si="94"/>
        <v>29.799117496116118</v>
      </c>
      <c r="Q81" s="11">
        <f t="shared" si="94"/>
        <v>32.160564925511409</v>
      </c>
      <c r="S81" s="40">
        <f t="shared" si="95"/>
        <v>2.2862403031423728</v>
      </c>
      <c r="T81" s="40">
        <f t="shared" si="96"/>
        <v>1.0722820828539481</v>
      </c>
      <c r="W81" t="str">
        <f t="shared" si="97"/>
        <v>Professional occupations</v>
      </c>
      <c r="X81" s="11">
        <f t="shared" si="97"/>
        <v>22.397070840775477</v>
      </c>
      <c r="Y81" s="11">
        <f t="shared" si="97"/>
        <v>23.619042517705914</v>
      </c>
      <c r="Z81" s="11">
        <f t="shared" si="97"/>
        <v>25.29377163324807</v>
      </c>
      <c r="AA81" s="11">
        <f t="shared" si="97"/>
        <v>26.470493271495751</v>
      </c>
      <c r="AB81" s="11">
        <f t="shared" si="97"/>
        <v>30.54842651176606</v>
      </c>
      <c r="AD81" s="40">
        <f t="shared" si="98"/>
        <v>2.4623881252165081</v>
      </c>
      <c r="AE81" s="40">
        <f t="shared" si="99"/>
        <v>1.2663173745278478</v>
      </c>
    </row>
    <row r="82" spans="1:31" x14ac:dyDescent="0.2">
      <c r="A82" t="str">
        <f t="shared" si="92"/>
        <v>Associate professional occupations</v>
      </c>
      <c r="B82" s="11">
        <f t="shared" si="92"/>
        <v>26.92031941970324</v>
      </c>
      <c r="C82" s="11">
        <f t="shared" si="92"/>
        <v>29.394156873250026</v>
      </c>
      <c r="D82" s="11">
        <f t="shared" si="92"/>
        <v>30.275486770921177</v>
      </c>
      <c r="E82" s="11">
        <f t="shared" si="92"/>
        <v>31.83403103991909</v>
      </c>
      <c r="F82" s="11">
        <f t="shared" si="92"/>
        <v>35.053430709867172</v>
      </c>
      <c r="H82" s="40">
        <f t="shared" si="100"/>
        <v>2.3769495758771075</v>
      </c>
      <c r="I82" s="40">
        <f t="shared" si="93"/>
        <v>0.98168806230425343</v>
      </c>
      <c r="L82" t="str">
        <f t="shared" si="94"/>
        <v>Associate professional occupations</v>
      </c>
      <c r="M82" s="11">
        <f t="shared" si="94"/>
        <v>14.847791627131215</v>
      </c>
      <c r="N82" s="11">
        <f t="shared" si="94"/>
        <v>16.218056443732362</v>
      </c>
      <c r="O82" s="11">
        <f t="shared" si="94"/>
        <v>16.463789468650738</v>
      </c>
      <c r="P82" s="11">
        <f t="shared" si="94"/>
        <v>15.360409533701599</v>
      </c>
      <c r="Q82" s="11">
        <f t="shared" si="94"/>
        <v>15.654604720853637</v>
      </c>
      <c r="S82" s="40">
        <f t="shared" si="95"/>
        <v>2.0877396188502484</v>
      </c>
      <c r="T82" s="40">
        <f t="shared" si="96"/>
        <v>-0.33542476707912883</v>
      </c>
      <c r="W82" t="str">
        <f t="shared" si="97"/>
        <v>Associate professional occupations</v>
      </c>
      <c r="X82" s="11">
        <f t="shared" si="97"/>
        <v>12.072527792572036</v>
      </c>
      <c r="Y82" s="11">
        <f t="shared" si="97"/>
        <v>13.176100429517664</v>
      </c>
      <c r="Z82" s="11">
        <f t="shared" si="97"/>
        <v>13.811697302270455</v>
      </c>
      <c r="AA82" s="11">
        <f t="shared" si="97"/>
        <v>16.473621506217501</v>
      </c>
      <c r="AB82" s="11">
        <f t="shared" si="97"/>
        <v>19.398825989013531</v>
      </c>
      <c r="AD82" s="40">
        <f t="shared" si="98"/>
        <v>2.7282210733653445</v>
      </c>
      <c r="AE82" s="40">
        <f t="shared" si="99"/>
        <v>2.2904823139600961</v>
      </c>
    </row>
    <row r="83" spans="1:31" x14ac:dyDescent="0.2">
      <c r="A83" t="str">
        <f t="shared" si="92"/>
        <v>Administrative and secretarial occupations</v>
      </c>
      <c r="B83" s="11">
        <f t="shared" si="92"/>
        <v>30.389402599468035</v>
      </c>
      <c r="C83" s="11">
        <f t="shared" si="92"/>
        <v>29.728287184003083</v>
      </c>
      <c r="D83" s="11">
        <f t="shared" si="92"/>
        <v>30.601504056976705</v>
      </c>
      <c r="E83" s="11">
        <f t="shared" si="92"/>
        <v>31.128461412342503</v>
      </c>
      <c r="F83" s="11">
        <f t="shared" si="92"/>
        <v>30.005318098536652</v>
      </c>
      <c r="H83" s="40">
        <f t="shared" si="100"/>
        <v>0.1392010148643319</v>
      </c>
      <c r="I83" s="40">
        <f t="shared" si="93"/>
        <v>-0.13107751186122174</v>
      </c>
      <c r="L83" t="str">
        <f t="shared" si="94"/>
        <v>Administrative and secretarial occupations</v>
      </c>
      <c r="M83" s="11">
        <f t="shared" si="94"/>
        <v>8.7704026499442165</v>
      </c>
      <c r="N83" s="11">
        <f t="shared" si="94"/>
        <v>8.5143364238476078</v>
      </c>
      <c r="O83" s="11">
        <f t="shared" si="94"/>
        <v>9.9014419466435637</v>
      </c>
      <c r="P83" s="11">
        <f t="shared" si="94"/>
        <v>10.553215525197114</v>
      </c>
      <c r="Q83" s="11">
        <f t="shared" si="94"/>
        <v>11.937563135419603</v>
      </c>
      <c r="S83" s="40">
        <f t="shared" si="95"/>
        <v>2.45561926412321</v>
      </c>
      <c r="T83" s="40">
        <f t="shared" si="96"/>
        <v>1.2545347308571486</v>
      </c>
      <c r="W83" t="str">
        <f t="shared" si="97"/>
        <v>Administrative and secretarial occupations</v>
      </c>
      <c r="X83" s="11">
        <f t="shared" si="97"/>
        <v>21.618999949523822</v>
      </c>
      <c r="Y83" s="11">
        <f t="shared" si="97"/>
        <v>21.21395076015547</v>
      </c>
      <c r="Z83" s="11">
        <f t="shared" si="97"/>
        <v>20.700062110333128</v>
      </c>
      <c r="AA83" s="11">
        <f t="shared" si="97"/>
        <v>20.575245887145368</v>
      </c>
      <c r="AB83" s="11">
        <f t="shared" si="97"/>
        <v>18.06775496311705</v>
      </c>
      <c r="AD83" s="40">
        <f t="shared" si="98"/>
        <v>-0.8649546473863734</v>
      </c>
      <c r="AE83" s="40">
        <f t="shared" si="99"/>
        <v>-0.90262066623281179</v>
      </c>
    </row>
    <row r="84" spans="1:31" x14ac:dyDescent="0.2">
      <c r="A84" t="str">
        <f t="shared" si="92"/>
        <v>Skilled trades occupations</v>
      </c>
      <c r="B84" s="11">
        <f t="shared" si="92"/>
        <v>32.759341224299042</v>
      </c>
      <c r="C84" s="11">
        <f t="shared" si="92"/>
        <v>32.768599100136207</v>
      </c>
      <c r="D84" s="11">
        <f t="shared" si="92"/>
        <v>28.868816855231621</v>
      </c>
      <c r="E84" s="11">
        <f t="shared" si="92"/>
        <v>27.951940772031016</v>
      </c>
      <c r="F84" s="11">
        <f t="shared" si="92"/>
        <v>26.27869473191004</v>
      </c>
      <c r="H84" s="40">
        <f t="shared" si="100"/>
        <v>-2.4968233726060163</v>
      </c>
      <c r="I84" s="40">
        <f t="shared" si="93"/>
        <v>-0.62473030367992122</v>
      </c>
      <c r="L84" t="str">
        <f t="shared" si="94"/>
        <v>Skilled trades occupations</v>
      </c>
      <c r="M84" s="11">
        <f t="shared" si="94"/>
        <v>28.805837792840777</v>
      </c>
      <c r="N84" s="11">
        <f t="shared" si="94"/>
        <v>29.405250809823556</v>
      </c>
      <c r="O84" s="11">
        <f t="shared" si="94"/>
        <v>25.266429404788639</v>
      </c>
      <c r="P84" s="11">
        <f t="shared" si="94"/>
        <v>24.211842813676498</v>
      </c>
      <c r="Q84" s="11">
        <f t="shared" si="94"/>
        <v>22.33377494348273</v>
      </c>
      <c r="S84" s="40">
        <f t="shared" si="95"/>
        <v>-2.5879523830810269</v>
      </c>
      <c r="T84" s="40">
        <f t="shared" si="96"/>
        <v>-0.81913670444084818</v>
      </c>
      <c r="W84" t="str">
        <f t="shared" si="97"/>
        <v>Skilled trades occupations</v>
      </c>
      <c r="X84" s="11">
        <f t="shared" si="97"/>
        <v>3.9535034314582687</v>
      </c>
      <c r="Y84" s="11">
        <f t="shared" si="97"/>
        <v>3.3633482903126648</v>
      </c>
      <c r="Z84" s="11">
        <f t="shared" si="97"/>
        <v>3.6023874504429849</v>
      </c>
      <c r="AA84" s="11">
        <f t="shared" si="97"/>
        <v>3.7400979583545189</v>
      </c>
      <c r="AB84" s="11">
        <f t="shared" si="97"/>
        <v>3.9449197884273124</v>
      </c>
      <c r="AD84" s="40">
        <f t="shared" si="98"/>
        <v>-1.842913271403912</v>
      </c>
      <c r="AE84" s="40">
        <f t="shared" si="99"/>
        <v>0.60738256801029511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27.260272574024544</v>
      </c>
      <c r="C85" s="11">
        <f t="shared" si="92"/>
        <v>25.943112678774881</v>
      </c>
      <c r="D85" s="11">
        <f t="shared" si="92"/>
        <v>24.822857492595823</v>
      </c>
      <c r="E85" s="11">
        <f t="shared" si="92"/>
        <v>25.492291157696627</v>
      </c>
      <c r="F85" s="11">
        <f t="shared" si="92"/>
        <v>27.764827754263496</v>
      </c>
      <c r="H85" s="40">
        <f t="shared" si="100"/>
        <v>-1.8558730644849364</v>
      </c>
      <c r="I85" s="40">
        <f t="shared" si="93"/>
        <v>0.74949562401960268</v>
      </c>
      <c r="L85" t="str">
        <f t="shared" si="94"/>
        <v>Caring, leisure and other service occupations</v>
      </c>
      <c r="M85" s="11">
        <f t="shared" si="94"/>
        <v>4.9478354888134293</v>
      </c>
      <c r="N85" s="11">
        <f t="shared" si="94"/>
        <v>4.9245090145737471</v>
      </c>
      <c r="O85" s="11">
        <f t="shared" si="94"/>
        <v>4.6315254142561368</v>
      </c>
      <c r="P85" s="11">
        <f t="shared" si="94"/>
        <v>4.9622382791174831</v>
      </c>
      <c r="Q85" s="11">
        <f t="shared" si="94"/>
        <v>5.6218222505603368</v>
      </c>
      <c r="S85" s="40">
        <f t="shared" si="95"/>
        <v>-1.3125880122426659</v>
      </c>
      <c r="T85" s="40">
        <f t="shared" si="96"/>
        <v>1.3001769325194479</v>
      </c>
      <c r="W85" t="str">
        <f t="shared" si="97"/>
        <v>Caring, leisure and other service occupations</v>
      </c>
      <c r="X85" s="11">
        <f t="shared" si="97"/>
        <v>22.312437085211116</v>
      </c>
      <c r="Y85" s="11">
        <f t="shared" si="97"/>
        <v>21.018603664201134</v>
      </c>
      <c r="Z85" s="11">
        <f t="shared" si="97"/>
        <v>20.191332078339677</v>
      </c>
      <c r="AA85" s="11">
        <f t="shared" si="97"/>
        <v>20.530052878579173</v>
      </c>
      <c r="AB85" s="11">
        <f t="shared" si="97"/>
        <v>22.143005503703158</v>
      </c>
      <c r="AD85" s="40">
        <f>IF(Z$6-X$6 &lt;&gt; 0,(EXP(LN(Z13/X13)/(Z$6-X$6))-1)*100,0)</f>
        <v>-1.9779925300287826</v>
      </c>
      <c r="AE85" s="40">
        <f t="shared" si="99"/>
        <v>0.6170174970199005</v>
      </c>
    </row>
    <row r="86" spans="1:31" x14ac:dyDescent="0.2">
      <c r="A86" t="str">
        <f t="shared" si="92"/>
        <v>Sales and customer service occupations</v>
      </c>
      <c r="B86" s="11">
        <f t="shared" si="92"/>
        <v>25.5893396771664</v>
      </c>
      <c r="C86" s="11">
        <f t="shared" si="92"/>
        <v>26.479025492854799</v>
      </c>
      <c r="D86" s="11">
        <f t="shared" si="92"/>
        <v>25.776166497185955</v>
      </c>
      <c r="E86" s="11">
        <f t="shared" si="92"/>
        <v>26.295590815453725</v>
      </c>
      <c r="F86" s="11">
        <f t="shared" si="92"/>
        <v>26.732210208545105</v>
      </c>
      <c r="H86" s="40">
        <f t="shared" si="100"/>
        <v>0.14559468436392553</v>
      </c>
      <c r="I86" s="40">
        <f t="shared" si="93"/>
        <v>0.24308782965918319</v>
      </c>
      <c r="L86" t="str">
        <f t="shared" si="94"/>
        <v>Sales and customer service occupations</v>
      </c>
      <c r="M86" s="11">
        <f t="shared" si="94"/>
        <v>9.7013166135782711</v>
      </c>
      <c r="N86" s="11">
        <f t="shared" si="94"/>
        <v>9.9015421503130252</v>
      </c>
      <c r="O86" s="11">
        <f t="shared" si="94"/>
        <v>9.7965545475334359</v>
      </c>
      <c r="P86" s="11">
        <f t="shared" si="94"/>
        <v>10.231826886824525</v>
      </c>
      <c r="Q86" s="11">
        <f t="shared" si="94"/>
        <v>10.630978194848311</v>
      </c>
      <c r="S86" s="40">
        <f t="shared" si="95"/>
        <v>0.19557374485565937</v>
      </c>
      <c r="T86" s="40">
        <f t="shared" si="96"/>
        <v>0.54643060323016357</v>
      </c>
      <c r="W86" t="str">
        <f t="shared" si="97"/>
        <v>Sales and customer service occupations</v>
      </c>
      <c r="X86" s="11">
        <f t="shared" si="97"/>
        <v>15.88802306358815</v>
      </c>
      <c r="Y86" s="11">
        <f t="shared" si="97"/>
        <v>16.57748334254174</v>
      </c>
      <c r="Z86" s="11">
        <f t="shared" si="97"/>
        <v>15.979611949652462</v>
      </c>
      <c r="AA86" s="11">
        <f t="shared" si="97"/>
        <v>16.063763928629182</v>
      </c>
      <c r="AB86" s="11">
        <f t="shared" si="97"/>
        <v>16.101232013696759</v>
      </c>
      <c r="AD86" s="40">
        <f t="shared" si="98"/>
        <v>0.11502805867638077</v>
      </c>
      <c r="AE86" s="40">
        <f t="shared" si="99"/>
        <v>5.0560344838279647E-2</v>
      </c>
    </row>
    <row r="87" spans="1:31" x14ac:dyDescent="0.2">
      <c r="A87" t="str">
        <f t="shared" si="92"/>
        <v>Process, plant and machine operatives</v>
      </c>
      <c r="B87" s="11">
        <f t="shared" si="92"/>
        <v>21.443054161780672</v>
      </c>
      <c r="C87" s="11">
        <f t="shared" si="92"/>
        <v>22.135952205848682</v>
      </c>
      <c r="D87" s="11">
        <f t="shared" si="92"/>
        <v>19.480867913146263</v>
      </c>
      <c r="E87" s="11">
        <f t="shared" si="92"/>
        <v>19.414662074663994</v>
      </c>
      <c r="F87" s="11">
        <f t="shared" si="92"/>
        <v>18.369302857503826</v>
      </c>
      <c r="H87" s="40">
        <f t="shared" si="100"/>
        <v>-1.9010561244790281</v>
      </c>
      <c r="I87" s="40">
        <f t="shared" si="93"/>
        <v>-0.39091328913626322</v>
      </c>
      <c r="L87" t="str">
        <f t="shared" si="94"/>
        <v>Process, plant and machine operatives</v>
      </c>
      <c r="M87" s="11">
        <f t="shared" si="94"/>
        <v>18.715131422300832</v>
      </c>
      <c r="N87" s="11">
        <f t="shared" si="94"/>
        <v>19.486538218847649</v>
      </c>
      <c r="O87" s="11">
        <f t="shared" si="94"/>
        <v>17.210940178133331</v>
      </c>
      <c r="P87" s="11">
        <f t="shared" si="94"/>
        <v>16.828082834938151</v>
      </c>
      <c r="Q87" s="11">
        <f t="shared" si="94"/>
        <v>15.909602677710305</v>
      </c>
      <c r="S87" s="40">
        <f t="shared" si="95"/>
        <v>-1.6617800385647308</v>
      </c>
      <c r="T87" s="40">
        <f t="shared" si="96"/>
        <v>-0.52277786577007435</v>
      </c>
      <c r="W87" t="str">
        <f t="shared" si="97"/>
        <v>Process, plant and machine operatives</v>
      </c>
      <c r="X87" s="11">
        <f t="shared" si="97"/>
        <v>2.7279227394798573</v>
      </c>
      <c r="Y87" s="11">
        <f t="shared" si="97"/>
        <v>2.6494139870010014</v>
      </c>
      <c r="Z87" s="11">
        <f t="shared" si="97"/>
        <v>2.269927735012939</v>
      </c>
      <c r="AA87" s="11">
        <f t="shared" si="97"/>
        <v>2.5865792397258387</v>
      </c>
      <c r="AB87" s="11">
        <f t="shared" si="97"/>
        <v>2.4597001797935079</v>
      </c>
      <c r="AD87" s="40">
        <f t="shared" si="98"/>
        <v>-3.6091093739449853</v>
      </c>
      <c r="AE87" s="40">
        <f t="shared" si="99"/>
        <v>0.53671161859196737</v>
      </c>
    </row>
    <row r="88" spans="1:31" x14ac:dyDescent="0.2">
      <c r="A88" t="str">
        <f t="shared" si="92"/>
        <v>Elementary occupations</v>
      </c>
      <c r="B88" s="11">
        <f t="shared" si="92"/>
        <v>34.807078892138257</v>
      </c>
      <c r="C88" s="11">
        <f t="shared" si="92"/>
        <v>34.638617850242305</v>
      </c>
      <c r="D88" s="11">
        <f t="shared" si="92"/>
        <v>30.904645035165444</v>
      </c>
      <c r="E88" s="11">
        <f t="shared" si="92"/>
        <v>32.139100383206397</v>
      </c>
      <c r="F88" s="11">
        <f t="shared" si="92"/>
        <v>31.723809532736748</v>
      </c>
      <c r="H88" s="40">
        <f t="shared" si="100"/>
        <v>-2.3502273648538408</v>
      </c>
      <c r="I88" s="40">
        <f t="shared" si="93"/>
        <v>0.17455878310330686</v>
      </c>
      <c r="L88" t="str">
        <f t="shared" si="94"/>
        <v>Elementary occupations</v>
      </c>
      <c r="M88" s="11">
        <f t="shared" si="94"/>
        <v>18.306705439096735</v>
      </c>
      <c r="N88" s="11">
        <f t="shared" si="94"/>
        <v>18.008658233893669</v>
      </c>
      <c r="O88" s="11">
        <f t="shared" si="94"/>
        <v>16.122371960252138</v>
      </c>
      <c r="P88" s="11">
        <f t="shared" si="94"/>
        <v>17.067759473199107</v>
      </c>
      <c r="Q88" s="11">
        <f t="shared" si="94"/>
        <v>16.719335345975225</v>
      </c>
      <c r="S88" s="40">
        <f t="shared" si="95"/>
        <v>-2.5091743194786686</v>
      </c>
      <c r="T88" s="40">
        <f t="shared" si="96"/>
        <v>0.24268055799405719</v>
      </c>
      <c r="W88" t="str">
        <f t="shared" si="97"/>
        <v>Elementary occupations</v>
      </c>
      <c r="X88" s="11">
        <f t="shared" si="97"/>
        <v>16.500373453041519</v>
      </c>
      <c r="Y88" s="11">
        <f t="shared" si="97"/>
        <v>16.629959616348625</v>
      </c>
      <c r="Z88" s="11">
        <f t="shared" si="97"/>
        <v>14.782273074913276</v>
      </c>
      <c r="AA88" s="11">
        <f t="shared" si="97"/>
        <v>15.071340910007333</v>
      </c>
      <c r="AB88" s="11">
        <f t="shared" si="97"/>
        <v>15.004474186761549</v>
      </c>
      <c r="AD88" s="40">
        <f t="shared" si="98"/>
        <v>-2.1750827020522556</v>
      </c>
      <c r="AE88" s="40">
        <f t="shared" si="99"/>
        <v>9.9514403262146445E-2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268.68700000000001</v>
      </c>
      <c r="C90" s="34">
        <f t="shared" si="101"/>
        <v>276.16100000000006</v>
      </c>
      <c r="D90" s="34">
        <f t="shared" si="101"/>
        <v>269.48800000000011</v>
      </c>
      <c r="E90" s="34">
        <f t="shared" si="101"/>
        <v>274.87099999999998</v>
      </c>
      <c r="F90" s="34">
        <f t="shared" si="101"/>
        <v>285.4290000000002</v>
      </c>
      <c r="H90" s="43">
        <f>IF(D$6-B$6 &lt;&gt; 0,(EXP(LN(D18/B18)/(D$6-B$6))-1)*100,0)</f>
        <v>5.9552307332566556E-2</v>
      </c>
      <c r="I90" s="43">
        <f>F56</f>
        <v>0.38386454121834834</v>
      </c>
      <c r="L90" s="24" t="str">
        <f t="shared" ref="L90:Q90" si="102">L18</f>
        <v>All occupations</v>
      </c>
      <c r="M90" s="34">
        <f t="shared" si="102"/>
        <v>144.01653567368615</v>
      </c>
      <c r="N90" s="34">
        <f t="shared" si="102"/>
        <v>149.44874100114907</v>
      </c>
      <c r="O90" s="34">
        <f t="shared" si="102"/>
        <v>143.75040387344995</v>
      </c>
      <c r="P90" s="34">
        <f t="shared" si="102"/>
        <v>144.74027147674818</v>
      </c>
      <c r="Q90" s="34">
        <f t="shared" si="102"/>
        <v>147.76889434356741</v>
      </c>
      <c r="S90" s="43">
        <f>IF(O$6-M$6 &lt;&gt; 0,(EXP(LN(O18/M18)/(O$6-M$6))-1)*100,0)</f>
        <v>-3.6985855000393197E-2</v>
      </c>
      <c r="T90" s="43">
        <f>Q56</f>
        <v>0.18397595768335773</v>
      </c>
      <c r="W90" s="24" t="str">
        <f t="shared" ref="W90:AB90" si="103">W18</f>
        <v>All occupations</v>
      </c>
      <c r="X90" s="34">
        <f t="shared" si="103"/>
        <v>124.67046432631392</v>
      </c>
      <c r="Y90" s="34">
        <f t="shared" si="103"/>
        <v>126.71225899885091</v>
      </c>
      <c r="Z90" s="34">
        <f t="shared" si="103"/>
        <v>125.7375961265501</v>
      </c>
      <c r="AA90" s="34">
        <f t="shared" si="103"/>
        <v>130.13072852325189</v>
      </c>
      <c r="AB90" s="34">
        <f t="shared" si="103"/>
        <v>137.66010565643271</v>
      </c>
      <c r="AD90" s="43">
        <f>IF(Z$6-X$6 &lt;&gt; 0,(EXP(LN(Z18/X18)/(Z$6-X$6))-1)*100,0)</f>
        <v>0.17060925564866825</v>
      </c>
      <c r="AE90" s="43">
        <f>AB56</f>
        <v>0.60576390370381539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Cumbria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Cumbria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Cumbria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14.075073793188905</v>
      </c>
      <c r="C8" s="11">
        <v>16.384307572261356</v>
      </c>
      <c r="D8" s="11">
        <v>16.825173418649669</v>
      </c>
      <c r="E8" s="11">
        <v>14.879429585065086</v>
      </c>
      <c r="F8" s="11">
        <v>16.032161181555789</v>
      </c>
      <c r="G8" s="10"/>
      <c r="H8" s="11">
        <f>F8-D8</f>
        <v>-0.79301223709387969</v>
      </c>
      <c r="I8" s="11">
        <f>'RD T1'!E7</f>
        <v>7.8117024712915448</v>
      </c>
      <c r="J8" s="11">
        <f>SUM(H8:I8)</f>
        <v>7.0186902341976651</v>
      </c>
      <c r="L8" s="10" t="str">
        <f>name!D4</f>
        <v>11 Corporate managers and directors</v>
      </c>
      <c r="M8" s="11">
        <v>10.239704796574689</v>
      </c>
      <c r="N8" s="11">
        <v>11.349936433865867</v>
      </c>
      <c r="O8" s="11">
        <v>11.547390589856205</v>
      </c>
      <c r="P8" s="11">
        <v>9.7460852914319851</v>
      </c>
      <c r="Q8" s="11">
        <v>9.9911378254015961</v>
      </c>
      <c r="R8" s="10"/>
      <c r="S8" s="11">
        <f>Q8-O8</f>
        <v>-1.5562527644546087</v>
      </c>
      <c r="T8" s="11">
        <f>'RD T1'!T7</f>
        <v>4.6249778630452925</v>
      </c>
      <c r="U8" s="11">
        <f>SUM(S8:T8)</f>
        <v>3.0687250985906838</v>
      </c>
      <c r="W8" s="10" t="str">
        <f>name!D4</f>
        <v>11 Corporate managers and directors</v>
      </c>
      <c r="X8" s="11">
        <v>3.8353689966142106</v>
      </c>
      <c r="Y8" s="11">
        <v>5.0343711383954997</v>
      </c>
      <c r="Z8" s="11">
        <v>5.2777828287934598</v>
      </c>
      <c r="AA8" s="11">
        <v>5.1333442936331339</v>
      </c>
      <c r="AB8" s="11">
        <v>6.0410233561541951</v>
      </c>
      <c r="AC8" s="10"/>
      <c r="AD8" s="11">
        <f>AB8-Z8</f>
        <v>0.76324052736073522</v>
      </c>
      <c r="AE8" s="11">
        <f>'RD T1'!T36</f>
        <v>3.1867246082462537</v>
      </c>
      <c r="AF8" s="11">
        <f>SUM(AD8:AE8)</f>
        <v>3.9499651356069889</v>
      </c>
    </row>
    <row r="9" spans="1:32" x14ac:dyDescent="0.2">
      <c r="A9" s="10" t="str">
        <f>name!D5</f>
        <v>12 Other managers and proprietors</v>
      </c>
      <c r="B9" s="11">
        <v>8.5691410450147938</v>
      </c>
      <c r="C9" s="11">
        <v>8.6230699611979169</v>
      </c>
      <c r="D9" s="11">
        <v>9.2329033573705441</v>
      </c>
      <c r="E9" s="11">
        <v>9.4658819920096473</v>
      </c>
      <c r="F9" s="11">
        <v>10.760253487803858</v>
      </c>
      <c r="H9" s="11">
        <f t="shared" ref="H9:H32" si="2">F9-D9</f>
        <v>1.5273501304333141</v>
      </c>
      <c r="I9" s="11">
        <f>'RD T1'!E8</f>
        <v>5.4251644284922307</v>
      </c>
      <c r="J9" s="11">
        <f>SUM(H9:I9)</f>
        <v>6.9525145589255448</v>
      </c>
      <c r="L9" s="10" t="str">
        <f>name!D5</f>
        <v>12 Other managers and proprietors</v>
      </c>
      <c r="M9" s="11">
        <v>5.2049040709653296</v>
      </c>
      <c r="N9" s="11">
        <v>5.1930847085267278</v>
      </c>
      <c r="O9" s="11">
        <v>5.4041533938269088</v>
      </c>
      <c r="P9" s="11">
        <v>5.9796933425455761</v>
      </c>
      <c r="Q9" s="11">
        <v>6.8095103238042496</v>
      </c>
      <c r="S9" s="11">
        <f t="shared" ref="S9:S32" si="3">Q9-O9</f>
        <v>1.4053569299773407</v>
      </c>
      <c r="T9" s="11">
        <f>'RD T1'!T8</f>
        <v>3.0975468350288375</v>
      </c>
      <c r="U9" s="11">
        <f>SUM(S9:T9)</f>
        <v>4.5029037650061783</v>
      </c>
      <c r="W9" s="10" t="str">
        <f>name!D5</f>
        <v>12 Other managers and proprietors</v>
      </c>
      <c r="X9" s="11">
        <v>3.3642369740494646</v>
      </c>
      <c r="Y9" s="11">
        <v>3.4299852526711878</v>
      </c>
      <c r="Z9" s="11">
        <v>3.8287499635436353</v>
      </c>
      <c r="AA9" s="11">
        <v>3.4861886494640921</v>
      </c>
      <c r="AB9" s="11">
        <v>3.9507431639995927</v>
      </c>
      <c r="AD9" s="11">
        <f t="shared" ref="AD9:AD32" si="4">AB9-Z9</f>
        <v>0.12199320045595741</v>
      </c>
      <c r="AE9" s="11">
        <f>'RD T1'!T37</f>
        <v>2.3276175934633931</v>
      </c>
      <c r="AF9" s="11">
        <f>SUM(AD9:AE9)</f>
        <v>2.4496107939193505</v>
      </c>
    </row>
    <row r="10" spans="1:32" x14ac:dyDescent="0.2">
      <c r="A10" s="10" t="str">
        <f>name!D6</f>
        <v>21 Science, research, engineering and technology professionals</v>
      </c>
      <c r="B10" s="11">
        <v>12.661478123899217</v>
      </c>
      <c r="C10" s="11">
        <v>14.286470420528969</v>
      </c>
      <c r="D10" s="11">
        <v>14.717694455466303</v>
      </c>
      <c r="E10" s="11">
        <v>17.583794197967691</v>
      </c>
      <c r="F10" s="11">
        <v>19.664928880034861</v>
      </c>
      <c r="G10" s="11"/>
      <c r="H10" s="11">
        <f t="shared" si="2"/>
        <v>4.947234424568558</v>
      </c>
      <c r="I10" s="11">
        <f>'RD T1'!E9</f>
        <v>6.5941057684819357</v>
      </c>
      <c r="J10" s="11">
        <f t="shared" ref="J10:J32" si="5">SUM(H10:I10)</f>
        <v>11.541340193050495</v>
      </c>
      <c r="L10" s="10" t="str">
        <f>name!D6</f>
        <v>21 Science, research, engineering and technology professionals</v>
      </c>
      <c r="M10" s="11">
        <v>10.571705340241774</v>
      </c>
      <c r="N10" s="11">
        <v>12.027422702138102</v>
      </c>
      <c r="O10" s="11">
        <v>11.919779204882307</v>
      </c>
      <c r="P10" s="11">
        <v>13.812067978625906</v>
      </c>
      <c r="Q10" s="11">
        <v>14.967852246578236</v>
      </c>
      <c r="R10" s="11"/>
      <c r="S10" s="11">
        <f t="shared" si="3"/>
        <v>3.048073041695929</v>
      </c>
      <c r="T10" s="11">
        <f>'RD T1'!T9</f>
        <v>4.560409835064414</v>
      </c>
      <c r="U10" s="11">
        <f t="shared" ref="U10:U32" si="6">SUM(S10:T10)</f>
        <v>7.608482876760343</v>
      </c>
      <c r="W10" s="10" t="str">
        <f>name!D6</f>
        <v>21 Science, research, engineering and technology professionals</v>
      </c>
      <c r="X10" s="11">
        <v>2.0897727836574451</v>
      </c>
      <c r="Y10" s="11">
        <v>2.2590477183908546</v>
      </c>
      <c r="Z10" s="11">
        <v>2.7979152505840044</v>
      </c>
      <c r="AA10" s="11">
        <v>3.7717262193417547</v>
      </c>
      <c r="AB10" s="11">
        <v>4.6970766334566276</v>
      </c>
      <c r="AC10" s="11"/>
      <c r="AD10" s="11">
        <f t="shared" si="4"/>
        <v>1.8991613828726233</v>
      </c>
      <c r="AE10" s="11">
        <f>'RD T1'!T38</f>
        <v>2.0336959334175222</v>
      </c>
      <c r="AF10" s="11">
        <f t="shared" ref="AF10:AF32" si="7">SUM(AD10:AE10)</f>
        <v>3.9328573162901455</v>
      </c>
    </row>
    <row r="11" spans="1:32" x14ac:dyDescent="0.2">
      <c r="A11" s="10" t="str">
        <f>name!D7</f>
        <v>22 Health professionals</v>
      </c>
      <c r="B11" s="11">
        <v>10.492650563621149</v>
      </c>
      <c r="C11" s="11">
        <v>11.251308081476052</v>
      </c>
      <c r="D11" s="11">
        <v>11.374740430550816</v>
      </c>
      <c r="E11" s="11">
        <v>11.271638886092008</v>
      </c>
      <c r="F11" s="11">
        <v>12.430904392700821</v>
      </c>
      <c r="G11" s="11"/>
      <c r="H11" s="11">
        <f t="shared" si="2"/>
        <v>1.0561639621500056</v>
      </c>
      <c r="I11" s="11">
        <f>'RD T1'!E10</f>
        <v>6.0439174490817917</v>
      </c>
      <c r="J11" s="11">
        <f t="shared" si="5"/>
        <v>7.1000814112317974</v>
      </c>
      <c r="L11" s="10" t="str">
        <f>name!D7</f>
        <v>22 Health professionals</v>
      </c>
      <c r="M11" s="11">
        <v>2.8796144889868063</v>
      </c>
      <c r="N11" s="11">
        <v>2.9877391065258285</v>
      </c>
      <c r="O11" s="11">
        <v>3.14770773736968</v>
      </c>
      <c r="P11" s="11">
        <v>3.0968163970995937</v>
      </c>
      <c r="Q11" s="11">
        <v>3.3689951024631788</v>
      </c>
      <c r="R11" s="11"/>
      <c r="S11" s="11">
        <f t="shared" si="3"/>
        <v>0.22128736509349878</v>
      </c>
      <c r="T11" s="11">
        <f>'RD T1'!T10</f>
        <v>1.1899157630282562</v>
      </c>
      <c r="U11" s="11">
        <f t="shared" si="6"/>
        <v>1.411203128121755</v>
      </c>
      <c r="W11" s="10" t="str">
        <f>name!D7</f>
        <v>22 Health professionals</v>
      </c>
      <c r="X11" s="11">
        <v>7.6130360746343406</v>
      </c>
      <c r="Y11" s="11">
        <v>8.2635689749502355</v>
      </c>
      <c r="Z11" s="11">
        <v>8.2270326931811333</v>
      </c>
      <c r="AA11" s="11">
        <v>8.1748224889924099</v>
      </c>
      <c r="AB11" s="11">
        <v>9.0619092902376508</v>
      </c>
      <c r="AC11" s="11"/>
      <c r="AD11" s="11">
        <f t="shared" si="4"/>
        <v>0.83487659705651751</v>
      </c>
      <c r="AE11" s="11">
        <f>'RD T1'!T39</f>
        <v>4.854001686053536</v>
      </c>
      <c r="AF11" s="11">
        <f t="shared" si="7"/>
        <v>5.6888782831100535</v>
      </c>
    </row>
    <row r="12" spans="1:32" x14ac:dyDescent="0.2">
      <c r="A12" s="10" t="str">
        <f>name!D8</f>
        <v>23 Teaching and other educational professionals</v>
      </c>
      <c r="B12" s="11">
        <v>12.46897762634195</v>
      </c>
      <c r="C12" s="11">
        <v>11.412934549200971</v>
      </c>
      <c r="D12" s="11">
        <v>12.17455162384074</v>
      </c>
      <c r="E12" s="11">
        <v>12.523993708835864</v>
      </c>
      <c r="F12" s="11">
        <v>14.063495951559963</v>
      </c>
      <c r="G12" s="11"/>
      <c r="H12" s="11">
        <f t="shared" si="2"/>
        <v>1.8889443277192228</v>
      </c>
      <c r="I12" s="11">
        <f>'RD T1'!E11</f>
        <v>6.4998785609691527</v>
      </c>
      <c r="J12" s="11">
        <f t="shared" si="5"/>
        <v>8.3888228886883756</v>
      </c>
      <c r="L12" s="10" t="str">
        <f>name!D8</f>
        <v>23 Teaching and other educational professionals</v>
      </c>
      <c r="M12" s="11">
        <v>4.2079540852003543</v>
      </c>
      <c r="N12" s="11">
        <v>3.8163647273465475</v>
      </c>
      <c r="O12" s="11">
        <v>4.0737113880564966</v>
      </c>
      <c r="P12" s="11">
        <v>4.3591882996575926</v>
      </c>
      <c r="Q12" s="11">
        <v>4.7686745802628563</v>
      </c>
      <c r="R12" s="11"/>
      <c r="S12" s="11">
        <f t="shared" si="3"/>
        <v>0.69496319220635971</v>
      </c>
      <c r="T12" s="11">
        <f>'RD T1'!T11</f>
        <v>1.8938918789779593</v>
      </c>
      <c r="U12" s="11">
        <f t="shared" si="6"/>
        <v>2.588855071184319</v>
      </c>
      <c r="W12" s="10" t="str">
        <f>name!D8</f>
        <v>23 Teaching and other educational professionals</v>
      </c>
      <c r="X12" s="11">
        <v>8.261023541141606</v>
      </c>
      <c r="Y12" s="11">
        <v>7.5965698218544393</v>
      </c>
      <c r="Z12" s="11">
        <v>8.1008402357842453</v>
      </c>
      <c r="AA12" s="11">
        <v>8.1648054091782836</v>
      </c>
      <c r="AB12" s="11">
        <v>9.2948213712970915</v>
      </c>
      <c r="AC12" s="11"/>
      <c r="AD12" s="11">
        <f t="shared" si="4"/>
        <v>1.1939811355128462</v>
      </c>
      <c r="AE12" s="11">
        <f>'RD T1'!T40</f>
        <v>4.6059866819911957</v>
      </c>
      <c r="AF12" s="11">
        <f t="shared" si="7"/>
        <v>5.7999678175040419</v>
      </c>
    </row>
    <row r="13" spans="1:32" x14ac:dyDescent="0.2">
      <c r="A13" s="10" t="str">
        <f>name!D9</f>
        <v>24 Business, media and public service professionals</v>
      </c>
      <c r="B13" s="11">
        <v>11.250870299353791</v>
      </c>
      <c r="C13" s="11">
        <v>13.115158030224785</v>
      </c>
      <c r="D13" s="11">
        <v>14.432592092899037</v>
      </c>
      <c r="E13" s="11">
        <v>14.890183974716333</v>
      </c>
      <c r="F13" s="11">
        <v>16.549662212981826</v>
      </c>
      <c r="G13" s="11"/>
      <c r="H13" s="11">
        <f t="shared" si="2"/>
        <v>2.1170701200827882</v>
      </c>
      <c r="I13" s="11">
        <f>'RD T1'!E12</f>
        <v>7.2879373887104304</v>
      </c>
      <c r="J13" s="11">
        <f t="shared" si="5"/>
        <v>9.4050075087932186</v>
      </c>
      <c r="L13" s="10" t="str">
        <f>name!D9</f>
        <v>24 Business, media and public service professionals</v>
      </c>
      <c r="M13" s="11">
        <v>6.8176318580117306</v>
      </c>
      <c r="N13" s="11">
        <v>7.6153020277143764</v>
      </c>
      <c r="O13" s="11">
        <v>8.2646086392003681</v>
      </c>
      <c r="P13" s="11">
        <v>8.5310448207330278</v>
      </c>
      <c r="Q13" s="11">
        <v>9.0550429962071401</v>
      </c>
      <c r="R13" s="11"/>
      <c r="S13" s="11">
        <f t="shared" si="3"/>
        <v>0.790434357006772</v>
      </c>
      <c r="T13" s="11">
        <f>'RD T1'!T12</f>
        <v>3.6277031248125589</v>
      </c>
      <c r="U13" s="11">
        <f t="shared" si="6"/>
        <v>4.4181374818193309</v>
      </c>
      <c r="W13" s="10" t="str">
        <f>name!D9</f>
        <v>24 Business, media and public service professionals</v>
      </c>
      <c r="X13" s="11">
        <v>4.4332384413420858</v>
      </c>
      <c r="Y13" s="11">
        <v>5.4998560025103851</v>
      </c>
      <c r="Z13" s="11">
        <v>6.1679834536986888</v>
      </c>
      <c r="AA13" s="11">
        <v>6.3591391539833024</v>
      </c>
      <c r="AB13" s="11">
        <v>7.4946192167746881</v>
      </c>
      <c r="AC13" s="11"/>
      <c r="AD13" s="11">
        <f t="shared" si="4"/>
        <v>1.3266357630759993</v>
      </c>
      <c r="AE13" s="11">
        <f>'RD T1'!T41</f>
        <v>3.6602342638978724</v>
      </c>
      <c r="AF13" s="11">
        <f t="shared" si="7"/>
        <v>4.9868700269738717</v>
      </c>
    </row>
    <row r="14" spans="1:32" x14ac:dyDescent="0.2">
      <c r="A14" s="10" t="str">
        <f>name!D10</f>
        <v>31 Science, engineering and technology associate professionals</v>
      </c>
      <c r="B14" s="11">
        <v>4.3682106990779275</v>
      </c>
      <c r="C14" s="11">
        <v>5.1064086395977606</v>
      </c>
      <c r="D14" s="11">
        <v>5.4955777649117534</v>
      </c>
      <c r="E14" s="11">
        <v>5.0243558394076935</v>
      </c>
      <c r="F14" s="11">
        <v>5.3085836083140485</v>
      </c>
      <c r="G14" s="11"/>
      <c r="H14" s="11">
        <f t="shared" si="2"/>
        <v>-0.18699415659770491</v>
      </c>
      <c r="I14" s="11">
        <f>'RD T1'!E13</f>
        <v>2.0488126282648156</v>
      </c>
      <c r="J14" s="11">
        <f t="shared" si="5"/>
        <v>1.8618184716671107</v>
      </c>
      <c r="L14" s="10" t="str">
        <f>name!D10</f>
        <v>31 Science, engineering and technology associate professionals</v>
      </c>
      <c r="M14" s="11">
        <v>3.3595088075724027</v>
      </c>
      <c r="N14" s="11">
        <v>4.0576508508266391</v>
      </c>
      <c r="O14" s="11">
        <v>4.224360663876829</v>
      </c>
      <c r="P14" s="11">
        <v>3.6650364924281194</v>
      </c>
      <c r="Q14" s="11">
        <v>3.7039380809117612</v>
      </c>
      <c r="R14" s="11"/>
      <c r="S14" s="11">
        <f t="shared" si="3"/>
        <v>-0.52042258296506771</v>
      </c>
      <c r="T14" s="11">
        <f>'RD T1'!T13</f>
        <v>1.3363308038802659</v>
      </c>
      <c r="U14" s="11">
        <f t="shared" si="6"/>
        <v>0.81590822091519821</v>
      </c>
      <c r="W14" s="10" t="str">
        <f>name!D10</f>
        <v>31 Science, engineering and technology associate professionals</v>
      </c>
      <c r="X14" s="11">
        <v>1.0087018915055244</v>
      </c>
      <c r="Y14" s="11">
        <v>1.0487577887711299</v>
      </c>
      <c r="Z14" s="11">
        <v>1.2712171010349262</v>
      </c>
      <c r="AA14" s="11">
        <v>1.359319346979573</v>
      </c>
      <c r="AB14" s="11">
        <v>1.6046455274022819</v>
      </c>
      <c r="AC14" s="11"/>
      <c r="AD14" s="11">
        <f t="shared" si="4"/>
        <v>0.3334284263673557</v>
      </c>
      <c r="AE14" s="11">
        <f>'RD T1'!T42</f>
        <v>0.71248182438454921</v>
      </c>
      <c r="AF14" s="11">
        <f t="shared" si="7"/>
        <v>1.0459102507519049</v>
      </c>
    </row>
    <row r="15" spans="1:32" x14ac:dyDescent="0.2">
      <c r="A15" s="10" t="str">
        <f>name!D11</f>
        <v>32 Health and social care associate professionals</v>
      </c>
      <c r="B15" s="11">
        <v>4.777698738719411</v>
      </c>
      <c r="C15" s="11">
        <v>4.9951212603164921</v>
      </c>
      <c r="D15" s="11">
        <v>5.1545961597983787</v>
      </c>
      <c r="E15" s="11">
        <v>8.282462745074648</v>
      </c>
      <c r="F15" s="11">
        <v>10.085317439850206</v>
      </c>
      <c r="G15" s="11"/>
      <c r="H15" s="11">
        <f t="shared" si="2"/>
        <v>4.9307212800518272</v>
      </c>
      <c r="I15" s="11">
        <f>'RD T1'!E14</f>
        <v>4.8915230961472131</v>
      </c>
      <c r="J15" s="11">
        <f t="shared" si="5"/>
        <v>9.8222443761990412</v>
      </c>
      <c r="L15" s="10" t="str">
        <f>name!D11</f>
        <v>32 Health and social care associate professionals</v>
      </c>
      <c r="M15" s="11">
        <v>1.1641012410971208</v>
      </c>
      <c r="N15" s="11">
        <v>1.1127827417239593</v>
      </c>
      <c r="O15" s="11">
        <v>1.1541954533773628</v>
      </c>
      <c r="P15" s="11">
        <v>1.5506130579667801</v>
      </c>
      <c r="Q15" s="11">
        <v>1.7763056685795893</v>
      </c>
      <c r="R15" s="11"/>
      <c r="S15" s="11">
        <f t="shared" si="3"/>
        <v>0.62211021520222642</v>
      </c>
      <c r="T15" s="11">
        <f>'RD T1'!T14</f>
        <v>0.75325716441670898</v>
      </c>
      <c r="U15" s="11">
        <f t="shared" si="6"/>
        <v>1.3753673796189354</v>
      </c>
      <c r="W15" s="10" t="str">
        <f>name!D11</f>
        <v>32 Health and social care associate professionals</v>
      </c>
      <c r="X15" s="11">
        <v>3.6135974976222944</v>
      </c>
      <c r="Y15" s="11">
        <v>3.8823385185925274</v>
      </c>
      <c r="Z15" s="11">
        <v>4.000400706421023</v>
      </c>
      <c r="AA15" s="11">
        <v>6.7318496871078679</v>
      </c>
      <c r="AB15" s="11">
        <v>8.3090117712706153</v>
      </c>
      <c r="AC15" s="11"/>
      <c r="AD15" s="11">
        <f t="shared" si="4"/>
        <v>4.3086110648495923</v>
      </c>
      <c r="AE15" s="11">
        <f>'RD T1'!T43</f>
        <v>4.1382659317305039</v>
      </c>
      <c r="AF15" s="11">
        <f t="shared" si="7"/>
        <v>8.4468769965800963</v>
      </c>
    </row>
    <row r="16" spans="1:32" x14ac:dyDescent="0.2">
      <c r="A16" s="10" t="str">
        <f>name!D12</f>
        <v>33 Protective service occupations</v>
      </c>
      <c r="B16" s="11">
        <v>2.3054525607915193</v>
      </c>
      <c r="C16" s="11">
        <v>2.4132849854337026</v>
      </c>
      <c r="D16" s="11">
        <v>2.4720060155150008</v>
      </c>
      <c r="E16" s="11">
        <v>2.016007719192634</v>
      </c>
      <c r="F16" s="11">
        <v>2.1232377430957681</v>
      </c>
      <c r="G16" s="11"/>
      <c r="H16" s="11">
        <f t="shared" si="2"/>
        <v>-0.34876827241923269</v>
      </c>
      <c r="I16" s="11">
        <f>'RD T1'!E15</f>
        <v>0.68160602327872533</v>
      </c>
      <c r="J16" s="11">
        <f t="shared" si="5"/>
        <v>0.33283775085949263</v>
      </c>
      <c r="L16" s="10" t="str">
        <f>name!D12</f>
        <v>33 Protective service occupations</v>
      </c>
      <c r="M16" s="11">
        <v>1.8561635068389248</v>
      </c>
      <c r="N16" s="11">
        <v>1.9121511547951819</v>
      </c>
      <c r="O16" s="11">
        <v>1.9227498774647376</v>
      </c>
      <c r="P16" s="11">
        <v>1.5455254809018446</v>
      </c>
      <c r="Q16" s="11">
        <v>1.5139720265491288</v>
      </c>
      <c r="R16" s="11"/>
      <c r="S16" s="11">
        <f t="shared" si="3"/>
        <v>-0.40877785091560881</v>
      </c>
      <c r="T16" s="11">
        <f>'RD T1'!T15</f>
        <v>0.43150238069989749</v>
      </c>
      <c r="U16" s="11">
        <f t="shared" si="6"/>
        <v>2.2724529784288683E-2</v>
      </c>
      <c r="W16" s="10" t="str">
        <f>name!D12</f>
        <v>33 Protective service occupations</v>
      </c>
      <c r="X16" s="11">
        <v>0.44928905395258956</v>
      </c>
      <c r="Y16" s="11">
        <v>0.50113383063851824</v>
      </c>
      <c r="Z16" s="11">
        <v>0.54925613805026308</v>
      </c>
      <c r="AA16" s="11">
        <v>0.47048223829079144</v>
      </c>
      <c r="AB16" s="11">
        <v>0.60926571654663764</v>
      </c>
      <c r="AC16" s="11"/>
      <c r="AD16" s="11">
        <f t="shared" si="4"/>
        <v>6.000957849637456E-2</v>
      </c>
      <c r="AE16" s="11">
        <f>'RD T1'!T44</f>
        <v>0.25010364257882783</v>
      </c>
      <c r="AF16" s="11">
        <f t="shared" si="7"/>
        <v>0.31011322107520239</v>
      </c>
    </row>
    <row r="17" spans="1:32" x14ac:dyDescent="0.2">
      <c r="A17" s="10" t="str">
        <f>name!D13</f>
        <v>34 Culture, media and sports occupations</v>
      </c>
      <c r="B17" s="11">
        <v>2.8960758265384272</v>
      </c>
      <c r="C17" s="11">
        <v>3.3076295169597074</v>
      </c>
      <c r="D17" s="11">
        <v>3.1316325188481611</v>
      </c>
      <c r="E17" s="11">
        <v>2.6113917255293457</v>
      </c>
      <c r="F17" s="11">
        <v>2.8815002048705662</v>
      </c>
      <c r="G17" s="11"/>
      <c r="H17" s="11">
        <f t="shared" si="2"/>
        <v>-0.25013231397759483</v>
      </c>
      <c r="I17" s="11">
        <f>'RD T1'!E16</f>
        <v>1.259723101942164</v>
      </c>
      <c r="J17" s="11">
        <f t="shared" si="5"/>
        <v>1.0095907879645691</v>
      </c>
      <c r="L17" s="10" t="str">
        <f>name!D13</f>
        <v>34 Culture, media and sports occupations</v>
      </c>
      <c r="M17" s="11">
        <v>1.6095416727090004</v>
      </c>
      <c r="N17" s="11">
        <v>1.9397090145635036</v>
      </c>
      <c r="O17" s="11">
        <v>1.6922522141314833</v>
      </c>
      <c r="P17" s="11">
        <v>1.3492600193923874</v>
      </c>
      <c r="Q17" s="11">
        <v>1.4161791292517016</v>
      </c>
      <c r="R17" s="11"/>
      <c r="S17" s="11">
        <f t="shared" si="3"/>
        <v>-0.27607308487978166</v>
      </c>
      <c r="T17" s="11">
        <f>'RD T1'!T16</f>
        <v>0.56111063925627946</v>
      </c>
      <c r="U17" s="11">
        <f t="shared" si="6"/>
        <v>0.2850375543764978</v>
      </c>
      <c r="W17" s="10" t="str">
        <f>name!D13</f>
        <v>34 Culture, media and sports occupations</v>
      </c>
      <c r="X17" s="11">
        <v>1.2865341538294257</v>
      </c>
      <c r="Y17" s="11">
        <v>1.3679205023962053</v>
      </c>
      <c r="Z17" s="11">
        <v>1.4393803047166749</v>
      </c>
      <c r="AA17" s="11">
        <v>1.2621317061369557</v>
      </c>
      <c r="AB17" s="11">
        <v>1.4653210756188619</v>
      </c>
      <c r="AC17" s="11"/>
      <c r="AD17" s="11">
        <f t="shared" si="4"/>
        <v>2.5940770902187049E-2</v>
      </c>
      <c r="AE17" s="11">
        <f>'RD T1'!T45</f>
        <v>0.69861246268588462</v>
      </c>
      <c r="AF17" s="11">
        <f t="shared" si="7"/>
        <v>0.72455323358807167</v>
      </c>
    </row>
    <row r="18" spans="1:32" x14ac:dyDescent="0.2">
      <c r="A18" s="10" t="str">
        <f>name!D14</f>
        <v>35 Business and public service associate professionals</v>
      </c>
      <c r="B18" s="11">
        <v>12.572881594575957</v>
      </c>
      <c r="C18" s="11">
        <v>13.57171247094236</v>
      </c>
      <c r="D18" s="11">
        <v>14.021674311847882</v>
      </c>
      <c r="E18" s="11">
        <v>13.899813010714771</v>
      </c>
      <c r="F18" s="11">
        <v>14.65479171373658</v>
      </c>
      <c r="G18" s="11"/>
      <c r="H18" s="11">
        <f t="shared" si="2"/>
        <v>0.63311740188869869</v>
      </c>
      <c r="I18" s="11">
        <f>'RD T1'!E17</f>
        <v>6.485034118814518</v>
      </c>
      <c r="J18" s="11">
        <f t="shared" si="5"/>
        <v>7.1181515207032167</v>
      </c>
      <c r="L18" s="10" t="str">
        <f>name!D14</f>
        <v>35 Business and public service associate professionals</v>
      </c>
      <c r="M18" s="11">
        <v>6.8584763989137674</v>
      </c>
      <c r="N18" s="11">
        <v>7.1957626818230773</v>
      </c>
      <c r="O18" s="11">
        <v>7.4702312598003271</v>
      </c>
      <c r="P18" s="11">
        <v>7.2499744830124682</v>
      </c>
      <c r="Q18" s="11">
        <v>7.2442098155614554</v>
      </c>
      <c r="R18" s="11"/>
      <c r="S18" s="11">
        <f t="shared" si="3"/>
        <v>-0.22602144423887172</v>
      </c>
      <c r="T18" s="11">
        <f>'RD T1'!T17</f>
        <v>2.7679494521298489</v>
      </c>
      <c r="U18" s="11">
        <f t="shared" si="6"/>
        <v>2.5419280078909772</v>
      </c>
      <c r="W18" s="10" t="str">
        <f>name!D14</f>
        <v>35 Business and public service associate professionals</v>
      </c>
      <c r="X18" s="11">
        <v>5.7144051956622022</v>
      </c>
      <c r="Y18" s="11">
        <v>6.375949789119284</v>
      </c>
      <c r="Z18" s="11">
        <v>6.5514430520475671</v>
      </c>
      <c r="AA18" s="11">
        <v>6.649838527702312</v>
      </c>
      <c r="AB18" s="11">
        <v>7.4105818981751366</v>
      </c>
      <c r="AC18" s="11"/>
      <c r="AD18" s="11">
        <f t="shared" si="4"/>
        <v>0.85913884612756952</v>
      </c>
      <c r="AE18" s="11">
        <f>'RD T1'!T46</f>
        <v>3.71708466668467</v>
      </c>
      <c r="AF18" s="11">
        <f t="shared" si="7"/>
        <v>4.5762235128122395</v>
      </c>
    </row>
    <row r="19" spans="1:32" x14ac:dyDescent="0.2">
      <c r="A19" s="10" t="str">
        <f>name!D15</f>
        <v>41 Administrative occupations</v>
      </c>
      <c r="B19" s="11">
        <v>24.58661901131364</v>
      </c>
      <c r="C19" s="11">
        <v>24.481518372859121</v>
      </c>
      <c r="D19" s="11">
        <v>25.507102463300491</v>
      </c>
      <c r="E19" s="11">
        <v>26.345589402129168</v>
      </c>
      <c r="F19" s="11">
        <v>26.570023884572329</v>
      </c>
      <c r="G19" s="11"/>
      <c r="H19" s="11">
        <f t="shared" si="2"/>
        <v>1.0629214212718381</v>
      </c>
      <c r="I19" s="11">
        <f>'RD T1'!E18</f>
        <v>12.840537418164805</v>
      </c>
      <c r="J19" s="11">
        <f t="shared" si="5"/>
        <v>13.903458839436643</v>
      </c>
      <c r="L19" s="10" t="str">
        <f>name!D15</f>
        <v>41 Administrative occupations</v>
      </c>
      <c r="M19" s="11">
        <v>8.2484697634515722</v>
      </c>
      <c r="N19" s="11">
        <v>8.0920434676436432</v>
      </c>
      <c r="O19" s="11">
        <v>9.4684662863624194</v>
      </c>
      <c r="P19" s="11">
        <v>10.182678716488418</v>
      </c>
      <c r="Q19" s="11">
        <v>11.493066148181338</v>
      </c>
      <c r="R19" s="11"/>
      <c r="S19" s="11">
        <f t="shared" si="3"/>
        <v>2.0245998618189187</v>
      </c>
      <c r="T19" s="11">
        <f>'RD T1'!T18</f>
        <v>3.953644686737257</v>
      </c>
      <c r="U19" s="11">
        <f t="shared" si="6"/>
        <v>5.9782445485561757</v>
      </c>
      <c r="W19" s="10" t="str">
        <f>name!D15</f>
        <v>41 Administrative occupations</v>
      </c>
      <c r="X19" s="11">
        <v>16.338149247862074</v>
      </c>
      <c r="Y19" s="11">
        <v>16.389474905215469</v>
      </c>
      <c r="Z19" s="11">
        <v>16.038636176938063</v>
      </c>
      <c r="AA19" s="11">
        <v>16.162910685640732</v>
      </c>
      <c r="AB19" s="11">
        <v>15.076957736390993</v>
      </c>
      <c r="AC19" s="11"/>
      <c r="AD19" s="11">
        <f t="shared" si="4"/>
        <v>-0.96167844054706997</v>
      </c>
      <c r="AE19" s="11">
        <f>'RD T1'!T47</f>
        <v>8.8868927314275474</v>
      </c>
      <c r="AF19" s="11">
        <f t="shared" si="7"/>
        <v>7.9252142908804775</v>
      </c>
    </row>
    <row r="20" spans="1:32" x14ac:dyDescent="0.2">
      <c r="A20" s="10" t="str">
        <f>name!D16</f>
        <v>42 Secretarial and related occupations</v>
      </c>
      <c r="B20" s="11">
        <v>5.8027835881543925</v>
      </c>
      <c r="C20" s="11">
        <v>5.246768811143963</v>
      </c>
      <c r="D20" s="11">
        <v>5.0944015936762126</v>
      </c>
      <c r="E20" s="11">
        <v>4.7828720102133362</v>
      </c>
      <c r="F20" s="11">
        <v>3.4352942139643226</v>
      </c>
      <c r="G20" s="11"/>
      <c r="H20" s="11">
        <f t="shared" si="2"/>
        <v>-1.65910737971189</v>
      </c>
      <c r="I20" s="11">
        <f>'RD T1'!E19</f>
        <v>2.291576573964123</v>
      </c>
      <c r="J20" s="11">
        <f t="shared" si="5"/>
        <v>0.63246919425223291</v>
      </c>
      <c r="L20" s="10" t="str">
        <f>name!D16</f>
        <v>42 Secretarial and related occupations</v>
      </c>
      <c r="M20" s="11">
        <v>0.52193288649264336</v>
      </c>
      <c r="N20" s="11">
        <v>0.42229295620396468</v>
      </c>
      <c r="O20" s="11">
        <v>0.43297566028114398</v>
      </c>
      <c r="P20" s="11">
        <v>0.37053680870869643</v>
      </c>
      <c r="Q20" s="11">
        <v>0.44449698723826486</v>
      </c>
      <c r="R20" s="11"/>
      <c r="S20" s="11">
        <f t="shared" si="3"/>
        <v>1.1521326957120881E-2</v>
      </c>
      <c r="T20" s="11">
        <f>'RD T1'!T19</f>
        <v>0.13240130075121026</v>
      </c>
      <c r="U20" s="11">
        <f t="shared" si="6"/>
        <v>0.14392262770833114</v>
      </c>
      <c r="W20" s="10" t="str">
        <f>name!D16</f>
        <v>42 Secretarial and related occupations</v>
      </c>
      <c r="X20" s="11">
        <v>5.2808507016617474</v>
      </c>
      <c r="Y20" s="11">
        <v>4.8244758549400011</v>
      </c>
      <c r="Z20" s="11">
        <v>4.6614259333950674</v>
      </c>
      <c r="AA20" s="11">
        <v>4.4123352015046367</v>
      </c>
      <c r="AB20" s="11">
        <v>2.9907972267260576</v>
      </c>
      <c r="AC20" s="11"/>
      <c r="AD20" s="11">
        <f t="shared" si="4"/>
        <v>-1.6706287066690098</v>
      </c>
      <c r="AE20" s="11">
        <f>'RD T1'!T48</f>
        <v>2.1591752732129126</v>
      </c>
      <c r="AF20" s="11">
        <f t="shared" si="7"/>
        <v>0.48854656654390283</v>
      </c>
    </row>
    <row r="21" spans="1:32" x14ac:dyDescent="0.2">
      <c r="A21" s="10" t="str">
        <f>name!D17</f>
        <v>51 Skilled agricultural and related trades</v>
      </c>
      <c r="B21" s="11">
        <v>3.986301921323598</v>
      </c>
      <c r="C21" s="11">
        <v>4.0469041836870741</v>
      </c>
      <c r="D21" s="11">
        <v>3.8899838156549462</v>
      </c>
      <c r="E21" s="11">
        <v>3.7644710033966331</v>
      </c>
      <c r="F21" s="11">
        <v>3.9756364914269535</v>
      </c>
      <c r="G21" s="11"/>
      <c r="H21" s="11">
        <f t="shared" si="2"/>
        <v>8.5652675772007303E-2</v>
      </c>
      <c r="I21" s="11">
        <f>'RD T1'!E20</f>
        <v>2.1509895902002945</v>
      </c>
      <c r="J21" s="11">
        <f t="shared" si="5"/>
        <v>2.2366422659723018</v>
      </c>
      <c r="L21" s="10" t="str">
        <f>name!D17</f>
        <v>51 Skilled agricultural and related trades</v>
      </c>
      <c r="M21" s="11">
        <v>3.0273120693892372</v>
      </c>
      <c r="N21" s="11">
        <v>3.4455647895676718</v>
      </c>
      <c r="O21" s="11">
        <v>3.1449173229062932</v>
      </c>
      <c r="P21" s="11">
        <v>3.0140264009226385</v>
      </c>
      <c r="Q21" s="11">
        <v>3.1403019010426489</v>
      </c>
      <c r="R21" s="11"/>
      <c r="S21" s="11">
        <f t="shared" si="3"/>
        <v>-4.6154218636442756E-3</v>
      </c>
      <c r="T21" s="11">
        <f>'RD T1'!T20</f>
        <v>1.6342154440582279</v>
      </c>
      <c r="U21" s="11">
        <f t="shared" si="6"/>
        <v>1.6296000221945837</v>
      </c>
      <c r="W21" s="10" t="str">
        <f>name!D17</f>
        <v>51 Skilled agricultural and related trades</v>
      </c>
      <c r="X21" s="11">
        <v>0.95898985193436626</v>
      </c>
      <c r="Y21" s="11">
        <v>0.60133939411940263</v>
      </c>
      <c r="Z21" s="11">
        <v>0.74506649274865411</v>
      </c>
      <c r="AA21" s="11">
        <v>0.75044460247399225</v>
      </c>
      <c r="AB21" s="11">
        <v>0.83533459038430324</v>
      </c>
      <c r="AC21" s="11"/>
      <c r="AD21" s="11">
        <f t="shared" si="4"/>
        <v>9.0268097635649136E-2</v>
      </c>
      <c r="AE21" s="11">
        <f>'RD T1'!T49</f>
        <v>0.51677414614206607</v>
      </c>
      <c r="AF21" s="11">
        <f t="shared" si="7"/>
        <v>0.60704224377771521</v>
      </c>
    </row>
    <row r="22" spans="1:32" x14ac:dyDescent="0.2">
      <c r="A22" s="10" t="str">
        <f>name!D18</f>
        <v>52 Skilled metal, electrical and electronic trades</v>
      </c>
      <c r="B22" s="11">
        <v>11.897006590629857</v>
      </c>
      <c r="C22" s="11">
        <v>12.457807997275248</v>
      </c>
      <c r="D22" s="11">
        <v>10.42504916640269</v>
      </c>
      <c r="E22" s="11">
        <v>9.7584543048784091</v>
      </c>
      <c r="F22" s="11">
        <v>8.7814121269106806</v>
      </c>
      <c r="G22" s="11"/>
      <c r="H22" s="11">
        <f t="shared" si="2"/>
        <v>-1.6436370394920097</v>
      </c>
      <c r="I22" s="11">
        <f>'RD T1'!E21</f>
        <v>3.5278292291124722</v>
      </c>
      <c r="J22" s="11">
        <f t="shared" si="5"/>
        <v>1.8841921896204625</v>
      </c>
      <c r="L22" s="10" t="str">
        <f>name!D18</f>
        <v>52 Skilled metal, electrical and electronic trades</v>
      </c>
      <c r="M22" s="11">
        <v>11.759658605062565</v>
      </c>
      <c r="N22" s="11">
        <v>12.234995663619063</v>
      </c>
      <c r="O22" s="11">
        <v>10.258360937051282</v>
      </c>
      <c r="P22" s="11">
        <v>9.4737775450639514</v>
      </c>
      <c r="Q22" s="11">
        <v>8.4147165624263582</v>
      </c>
      <c r="R22" s="11"/>
      <c r="S22" s="11">
        <f t="shared" si="3"/>
        <v>-1.8436443746249243</v>
      </c>
      <c r="T22" s="11">
        <f>'RD T1'!T21</f>
        <v>3.3593801946885615</v>
      </c>
      <c r="U22" s="11">
        <f t="shared" si="6"/>
        <v>1.5157358200636373</v>
      </c>
      <c r="W22" s="10" t="str">
        <f>name!D18</f>
        <v>52 Skilled metal, electrical and electronic trades</v>
      </c>
      <c r="X22" s="11">
        <v>0.13734798556729283</v>
      </c>
      <c r="Y22" s="11">
        <v>0.222812333656181</v>
      </c>
      <c r="Z22" s="11">
        <v>0.16668822935140318</v>
      </c>
      <c r="AA22" s="11">
        <v>0.28467675981445728</v>
      </c>
      <c r="AB22" s="11">
        <v>0.36669556448432733</v>
      </c>
      <c r="AC22" s="11"/>
      <c r="AD22" s="11">
        <f t="shared" si="4"/>
        <v>0.20000733513292415</v>
      </c>
      <c r="AE22" s="11">
        <f>'RD T1'!T50</f>
        <v>0.16844903442390971</v>
      </c>
      <c r="AF22" s="11">
        <f t="shared" si="7"/>
        <v>0.36845636955683386</v>
      </c>
    </row>
    <row r="23" spans="1:32" x14ac:dyDescent="0.2">
      <c r="A23" s="10" t="str">
        <f>name!D19</f>
        <v>53 Skilled construction and building trades</v>
      </c>
      <c r="B23" s="11">
        <v>9.4122050481344299</v>
      </c>
      <c r="C23" s="11">
        <v>9.84051187211697</v>
      </c>
      <c r="D23" s="11">
        <v>8.3415298827824031</v>
      </c>
      <c r="E23" s="11">
        <v>8.0513935175111033</v>
      </c>
      <c r="F23" s="11">
        <v>7.2642782533432806</v>
      </c>
      <c r="G23" s="11"/>
      <c r="H23" s="11">
        <f t="shared" si="2"/>
        <v>-1.0772516294391226</v>
      </c>
      <c r="I23" s="11">
        <f>'RD T1'!E22</f>
        <v>3.2275921819192179</v>
      </c>
      <c r="J23" s="11">
        <f t="shared" si="5"/>
        <v>2.1503405524800954</v>
      </c>
      <c r="L23" s="10" t="str">
        <f>name!D19</f>
        <v>53 Skilled construction and building trades</v>
      </c>
      <c r="M23" s="11">
        <v>9.3134547963993057</v>
      </c>
      <c r="N23" s="11">
        <v>9.7164716383074605</v>
      </c>
      <c r="O23" s="11">
        <v>8.2091299776840998</v>
      </c>
      <c r="P23" s="11">
        <v>7.9752055394086607</v>
      </c>
      <c r="Q23" s="11">
        <v>7.1830991917755354</v>
      </c>
      <c r="R23" s="11"/>
      <c r="S23" s="11">
        <f t="shared" si="3"/>
        <v>-1.0260307859085644</v>
      </c>
      <c r="T23" s="11">
        <f>'RD T1'!T22</f>
        <v>3.183925402994638</v>
      </c>
      <c r="U23" s="11">
        <f t="shared" si="6"/>
        <v>2.1578946170860736</v>
      </c>
      <c r="W23" s="10" t="str">
        <f>name!D19</f>
        <v>53 Skilled construction and building trades</v>
      </c>
      <c r="X23" s="11">
        <v>9.8750251735128233E-2</v>
      </c>
      <c r="Y23" s="11">
        <v>0.124040233809525</v>
      </c>
      <c r="Z23" s="11">
        <v>0.13239990509830207</v>
      </c>
      <c r="AA23" s="11">
        <v>7.6187978102435078E-2</v>
      </c>
      <c r="AB23" s="11">
        <v>8.117906156774049E-2</v>
      </c>
      <c r="AC23" s="11"/>
      <c r="AD23" s="11">
        <f t="shared" si="4"/>
        <v>-5.1220843530561583E-2</v>
      </c>
      <c r="AE23" s="11">
        <f>'RD T1'!T51</f>
        <v>4.3666778924580457E-2</v>
      </c>
      <c r="AF23" s="11">
        <f t="shared" si="7"/>
        <v>-7.5540646059811256E-3</v>
      </c>
    </row>
    <row r="24" spans="1:32" x14ac:dyDescent="0.2">
      <c r="A24" s="10" t="str">
        <f>name!D20</f>
        <v>54 Textiles, printing and other skilled trades</v>
      </c>
      <c r="B24" s="11">
        <v>7.4638276642111565</v>
      </c>
      <c r="C24" s="11">
        <v>6.4233750470569122</v>
      </c>
      <c r="D24" s="11">
        <v>6.2122539903915817</v>
      </c>
      <c r="E24" s="11">
        <v>6.3776219462448731</v>
      </c>
      <c r="F24" s="11">
        <v>6.2573678602291238</v>
      </c>
      <c r="G24" s="11"/>
      <c r="H24" s="11">
        <f t="shared" si="2"/>
        <v>4.5113869837542175E-2</v>
      </c>
      <c r="I24" s="11">
        <f>'RD T1'!E23</f>
        <v>2.6770818938706826</v>
      </c>
      <c r="J24" s="11">
        <f t="shared" si="5"/>
        <v>2.7221957637082248</v>
      </c>
      <c r="L24" s="10" t="str">
        <f>name!D20</f>
        <v>54 Textiles, printing and other skilled trades</v>
      </c>
      <c r="M24" s="11">
        <v>4.7054123219896695</v>
      </c>
      <c r="N24" s="11">
        <v>4.0082187183293589</v>
      </c>
      <c r="O24" s="11">
        <v>3.6540211671469645</v>
      </c>
      <c r="P24" s="11">
        <v>3.7488333282812483</v>
      </c>
      <c r="Q24" s="11">
        <v>3.5956572882381845</v>
      </c>
      <c r="R24" s="11"/>
      <c r="S24" s="11">
        <f t="shared" si="3"/>
        <v>-5.836387890877992E-2</v>
      </c>
      <c r="T24" s="11">
        <f>'RD T1'!T23</f>
        <v>1.1756639353783065</v>
      </c>
      <c r="U24" s="11">
        <f t="shared" si="6"/>
        <v>1.1173000564695266</v>
      </c>
      <c r="W24" s="10" t="str">
        <f>name!D20</f>
        <v>54 Textiles, printing and other skilled trades</v>
      </c>
      <c r="X24" s="11">
        <v>2.7584153422214817</v>
      </c>
      <c r="Y24" s="11">
        <v>2.4151563287275564</v>
      </c>
      <c r="Z24" s="11">
        <v>2.5582328232446256</v>
      </c>
      <c r="AA24" s="11">
        <v>2.6287886179636342</v>
      </c>
      <c r="AB24" s="11">
        <v>2.6617105719909411</v>
      </c>
      <c r="AC24" s="11"/>
      <c r="AD24" s="11">
        <f t="shared" si="4"/>
        <v>0.10347774874631543</v>
      </c>
      <c r="AE24" s="11">
        <f>'RD T1'!T52</f>
        <v>1.5014179584923759</v>
      </c>
      <c r="AF24" s="11">
        <f t="shared" si="7"/>
        <v>1.6048957072386913</v>
      </c>
    </row>
    <row r="25" spans="1:32" x14ac:dyDescent="0.2">
      <c r="A25" s="10" t="str">
        <f>name!D21</f>
        <v>61 Caring personal service occupations</v>
      </c>
      <c r="B25" s="11">
        <v>20.725183578513199</v>
      </c>
      <c r="C25" s="11">
        <v>19.383813481317226</v>
      </c>
      <c r="D25" s="11">
        <v>19.085859329477699</v>
      </c>
      <c r="E25" s="11">
        <v>20.349434412744923</v>
      </c>
      <c r="F25" s="11">
        <v>22.630610727805507</v>
      </c>
      <c r="G25" s="11"/>
      <c r="H25" s="11">
        <f t="shared" si="2"/>
        <v>3.5447513983278078</v>
      </c>
      <c r="I25" s="11">
        <f>'RD T1'!E24</f>
        <v>11.55054566455617</v>
      </c>
      <c r="J25" s="11">
        <f t="shared" si="5"/>
        <v>15.095297062883978</v>
      </c>
      <c r="L25" s="10" t="str">
        <f>name!D21</f>
        <v>61 Caring personal service occupations</v>
      </c>
      <c r="M25" s="11">
        <v>2.9841707327880735</v>
      </c>
      <c r="N25" s="11">
        <v>2.9188937346200596</v>
      </c>
      <c r="O25" s="11">
        <v>2.6888307827568552</v>
      </c>
      <c r="P25" s="11">
        <v>3.2396789888191524</v>
      </c>
      <c r="Q25" s="11">
        <v>3.8041087077183686</v>
      </c>
      <c r="R25" s="11"/>
      <c r="S25" s="11">
        <f t="shared" si="3"/>
        <v>1.1152779249615135</v>
      </c>
      <c r="T25" s="11">
        <f>'RD T1'!T24</f>
        <v>1.4536716307731818</v>
      </c>
      <c r="U25" s="11">
        <f t="shared" si="6"/>
        <v>2.5689495557346955</v>
      </c>
      <c r="W25" s="10" t="str">
        <f>name!D21</f>
        <v>61 Caring personal service occupations</v>
      </c>
      <c r="X25" s="11">
        <v>17.741012845725127</v>
      </c>
      <c r="Y25" s="11">
        <v>16.464919746697159</v>
      </c>
      <c r="Z25" s="11">
        <v>16.397028546720833</v>
      </c>
      <c r="AA25" s="11">
        <v>17.109755423925794</v>
      </c>
      <c r="AB25" s="11">
        <v>18.826502020087137</v>
      </c>
      <c r="AC25" s="11"/>
      <c r="AD25" s="11">
        <f t="shared" si="4"/>
        <v>2.4294734733663041</v>
      </c>
      <c r="AE25" s="11">
        <f>'RD T1'!T53</f>
        <v>10.096874033782987</v>
      </c>
      <c r="AF25" s="11">
        <f t="shared" si="7"/>
        <v>12.526347507149291</v>
      </c>
    </row>
    <row r="26" spans="1:32" x14ac:dyDescent="0.2">
      <c r="A26" s="10" t="str">
        <f>name!D22</f>
        <v>62 Leisure, travel and related personal service occupations</v>
      </c>
      <c r="B26" s="11">
        <v>6.2793451358129992</v>
      </c>
      <c r="C26" s="11">
        <v>6.3387349295005215</v>
      </c>
      <c r="D26" s="11">
        <v>5.4615116782519095</v>
      </c>
      <c r="E26" s="11">
        <v>4.950596376286911</v>
      </c>
      <c r="F26" s="11">
        <v>4.9181170432248704</v>
      </c>
      <c r="G26" s="11"/>
      <c r="H26" s="11">
        <f t="shared" si="2"/>
        <v>-0.54339463502703911</v>
      </c>
      <c r="I26" s="11">
        <f>'RD T1'!E25</f>
        <v>2.5091253913179545</v>
      </c>
      <c r="J26" s="11">
        <f t="shared" si="5"/>
        <v>1.9657307562909154</v>
      </c>
      <c r="L26" s="10" t="str">
        <f>name!D22</f>
        <v>62 Leisure, travel and related personal service occupations</v>
      </c>
      <c r="M26" s="11">
        <v>1.7580268631139047</v>
      </c>
      <c r="N26" s="11">
        <v>1.8456307596906614</v>
      </c>
      <c r="O26" s="11">
        <v>1.7188279835282323</v>
      </c>
      <c r="P26" s="11">
        <v>1.5964360084774334</v>
      </c>
      <c r="Q26" s="11">
        <v>1.6676995691249961</v>
      </c>
      <c r="R26" s="11"/>
      <c r="S26" s="11">
        <f t="shared" si="3"/>
        <v>-5.1128414403236233E-2</v>
      </c>
      <c r="T26" s="11">
        <f>'RD T1'!T25</f>
        <v>0.69387388379415837</v>
      </c>
      <c r="U26" s="11">
        <f t="shared" si="6"/>
        <v>0.64274546939092214</v>
      </c>
      <c r="W26" s="10" t="str">
        <f>name!D22</f>
        <v>62 Leisure, travel and related personal service occupations</v>
      </c>
      <c r="X26" s="11">
        <v>4.5213182726990935</v>
      </c>
      <c r="Y26" s="11">
        <v>4.4931041698098673</v>
      </c>
      <c r="Z26" s="11">
        <v>3.7426836947236799</v>
      </c>
      <c r="AA26" s="11">
        <v>3.3541603678094791</v>
      </c>
      <c r="AB26" s="11">
        <v>3.2504174740998724</v>
      </c>
      <c r="AC26" s="11"/>
      <c r="AD26" s="11">
        <f t="shared" si="4"/>
        <v>-0.49226622062380754</v>
      </c>
      <c r="AE26" s="11">
        <f>'RD T1'!T54</f>
        <v>1.815251507523796</v>
      </c>
      <c r="AF26" s="11">
        <f t="shared" si="7"/>
        <v>1.3229852868999885</v>
      </c>
    </row>
    <row r="27" spans="1:32" x14ac:dyDescent="0.2">
      <c r="A27" s="10" t="str">
        <f>name!D23</f>
        <v>63 Community and civil enforcement occupations</v>
      </c>
      <c r="B27" s="11">
        <v>0.25574385969834518</v>
      </c>
      <c r="C27" s="11">
        <v>0.22056426795713324</v>
      </c>
      <c r="D27" s="11">
        <v>0.27548648486621213</v>
      </c>
      <c r="E27" s="11">
        <v>0.19226036866479426</v>
      </c>
      <c r="F27" s="11">
        <v>0.21609998323311955</v>
      </c>
      <c r="G27" s="11"/>
      <c r="H27" s="11">
        <f t="shared" si="2"/>
        <v>-5.9386501633092587E-2</v>
      </c>
      <c r="I27" s="11">
        <f>'RD T1'!E26</f>
        <v>9.7053504456131437E-2</v>
      </c>
      <c r="J27" s="11">
        <f t="shared" si="5"/>
        <v>3.766700282303885E-2</v>
      </c>
      <c r="L27" s="10" t="str">
        <f>name!D23</f>
        <v>63 Community and civil enforcement occupations</v>
      </c>
      <c r="M27" s="11">
        <v>0.20563789291145079</v>
      </c>
      <c r="N27" s="11">
        <v>0.15998452026302595</v>
      </c>
      <c r="O27" s="11">
        <v>0.22386664797104955</v>
      </c>
      <c r="P27" s="11">
        <v>0.12612328182089735</v>
      </c>
      <c r="Q27" s="11">
        <v>0.15001397371697256</v>
      </c>
      <c r="R27" s="11"/>
      <c r="S27" s="11">
        <f t="shared" si="3"/>
        <v>-7.3852674254076989E-2</v>
      </c>
      <c r="T27" s="11">
        <f>'RD T1'!T26</f>
        <v>5.6971662395007464E-2</v>
      </c>
      <c r="U27" s="11">
        <f t="shared" si="6"/>
        <v>-1.6881011859069525E-2</v>
      </c>
      <c r="W27" s="10" t="str">
        <f>name!D23</f>
        <v>63 Community and civil enforcement occupations</v>
      </c>
      <c r="X27" s="11">
        <v>5.0105966786894184E-2</v>
      </c>
      <c r="Y27" s="11">
        <v>6.0579747694107504E-2</v>
      </c>
      <c r="Z27" s="11">
        <v>5.1619836895162863E-2</v>
      </c>
      <c r="AA27" s="11">
        <v>6.6137086843896964E-2</v>
      </c>
      <c r="AB27" s="11">
        <v>6.6086009516147015E-2</v>
      </c>
      <c r="AC27" s="11"/>
      <c r="AD27" s="11">
        <f t="shared" si="4"/>
        <v>1.4466172620984152E-2</v>
      </c>
      <c r="AE27" s="11">
        <f>'RD T1'!T55</f>
        <v>4.008184206112398E-2</v>
      </c>
      <c r="AF27" s="11">
        <f t="shared" si="7"/>
        <v>5.4548014682108133E-2</v>
      </c>
    </row>
    <row r="28" spans="1:32" x14ac:dyDescent="0.2">
      <c r="A28" s="10" t="str">
        <f>name!D24</f>
        <v>71 Sales occupations</v>
      </c>
      <c r="B28" s="11">
        <v>21.245502340401707</v>
      </c>
      <c r="C28" s="11">
        <v>21.607904608318073</v>
      </c>
      <c r="D28" s="11">
        <v>20.874939952204585</v>
      </c>
      <c r="E28" s="11">
        <v>20.800818620200701</v>
      </c>
      <c r="F28" s="11">
        <v>20.426686824455405</v>
      </c>
      <c r="G28" s="11"/>
      <c r="H28" s="11">
        <f t="shared" si="2"/>
        <v>-0.44825312774917947</v>
      </c>
      <c r="I28" s="11">
        <f>'RD T1'!E27</f>
        <v>9.6578500021496776</v>
      </c>
      <c r="J28" s="11">
        <f t="shared" si="5"/>
        <v>9.2095968744004981</v>
      </c>
      <c r="L28" s="10" t="str">
        <f>name!D24</f>
        <v>71 Sales occupations</v>
      </c>
      <c r="M28" s="11">
        <v>7.7858774604383223</v>
      </c>
      <c r="N28" s="11">
        <v>8.0143847854952384</v>
      </c>
      <c r="O28" s="11">
        <v>7.7101607224770783</v>
      </c>
      <c r="P28" s="11">
        <v>7.6181513805731331</v>
      </c>
      <c r="Q28" s="11">
        <v>7.4824013631743194</v>
      </c>
      <c r="R28" s="11"/>
      <c r="S28" s="11">
        <f t="shared" si="3"/>
        <v>-0.22775935930275892</v>
      </c>
      <c r="T28" s="11">
        <f>'RD T1'!T27</f>
        <v>2.4843440244851891</v>
      </c>
      <c r="U28" s="11">
        <f t="shared" si="6"/>
        <v>2.2565846651824302</v>
      </c>
      <c r="W28" s="10" t="str">
        <f>name!D24</f>
        <v>71 Sales occupations</v>
      </c>
      <c r="X28" s="11">
        <v>13.459624879963405</v>
      </c>
      <c r="Y28" s="11">
        <v>13.593519822822795</v>
      </c>
      <c r="Z28" s="11">
        <v>13.164779229727461</v>
      </c>
      <c r="AA28" s="11">
        <v>13.182667239627552</v>
      </c>
      <c r="AB28" s="11">
        <v>12.944285461281055</v>
      </c>
      <c r="AC28" s="11"/>
      <c r="AD28" s="11">
        <f t="shared" si="4"/>
        <v>-0.22049376844640634</v>
      </c>
      <c r="AE28" s="11">
        <f>'RD T1'!T56</f>
        <v>7.1735059776644894</v>
      </c>
      <c r="AF28" s="11">
        <f t="shared" si="7"/>
        <v>6.9530122092180831</v>
      </c>
    </row>
    <row r="29" spans="1:32" x14ac:dyDescent="0.2">
      <c r="A29" s="10" t="str">
        <f>name!D25</f>
        <v>72 Customer service occupations</v>
      </c>
      <c r="B29" s="11">
        <v>4.3438373367646914</v>
      </c>
      <c r="C29" s="11">
        <v>4.871120884536726</v>
      </c>
      <c r="D29" s="11">
        <v>4.9012265449813697</v>
      </c>
      <c r="E29" s="11">
        <v>5.4947721952530229</v>
      </c>
      <c r="F29" s="11">
        <v>6.3055233840896987</v>
      </c>
      <c r="G29" s="11"/>
      <c r="H29" s="11">
        <f t="shared" si="2"/>
        <v>1.404296839108329</v>
      </c>
      <c r="I29" s="11">
        <f>'RD T1'!E28</f>
        <v>2.5186420306137407</v>
      </c>
      <c r="J29" s="11">
        <f t="shared" si="5"/>
        <v>3.9229388697220697</v>
      </c>
      <c r="L29" s="10" t="str">
        <f>name!D25</f>
        <v>72 Customer service occupations</v>
      </c>
      <c r="M29" s="11">
        <v>1.9154391531399479</v>
      </c>
      <c r="N29" s="11">
        <v>1.8871573648177862</v>
      </c>
      <c r="O29" s="11">
        <v>2.0863938250563576</v>
      </c>
      <c r="P29" s="11">
        <v>2.6136755062513912</v>
      </c>
      <c r="Q29" s="11">
        <v>3.1485768316739913</v>
      </c>
      <c r="R29" s="11"/>
      <c r="S29" s="11">
        <f t="shared" si="3"/>
        <v>1.0621830066176337</v>
      </c>
      <c r="T29" s="11">
        <f>'RD T1'!T28</f>
        <v>0.93423035580356306</v>
      </c>
      <c r="U29" s="11">
        <f t="shared" si="6"/>
        <v>1.9964133624211966</v>
      </c>
      <c r="W29" s="10" t="str">
        <f>name!D25</f>
        <v>72 Customer service occupations</v>
      </c>
      <c r="X29" s="11">
        <v>2.4283981836247444</v>
      </c>
      <c r="Y29" s="11">
        <v>2.9839635197189431</v>
      </c>
      <c r="Z29" s="11">
        <v>2.8148327199250009</v>
      </c>
      <c r="AA29" s="11">
        <v>2.8810966890016307</v>
      </c>
      <c r="AB29" s="11">
        <v>3.1569465524157039</v>
      </c>
      <c r="AC29" s="11"/>
      <c r="AD29" s="11">
        <f t="shared" si="4"/>
        <v>0.34211383249070293</v>
      </c>
      <c r="AE29" s="11">
        <f>'RD T1'!T57</f>
        <v>1.5844116748101773</v>
      </c>
      <c r="AF29" s="11">
        <f t="shared" si="7"/>
        <v>1.9265255073008802</v>
      </c>
    </row>
    <row r="30" spans="1:32" x14ac:dyDescent="0.2">
      <c r="A30" s="10" t="str">
        <f>name!D26</f>
        <v>81 Process, plant and machine operatives</v>
      </c>
      <c r="B30" s="11">
        <v>9.731613642182694</v>
      </c>
      <c r="C30" s="11">
        <v>9.1955144359487857</v>
      </c>
      <c r="D30" s="11">
        <v>7.842644488174515</v>
      </c>
      <c r="E30" s="11">
        <v>7.7170700044199654</v>
      </c>
      <c r="F30" s="11">
        <v>6.7392375096930284</v>
      </c>
      <c r="G30" s="11"/>
      <c r="H30" s="11">
        <f t="shared" si="2"/>
        <v>-1.1034069784814866</v>
      </c>
      <c r="I30" s="11">
        <f>'RD T1'!E29</f>
        <v>2.8691971127844265</v>
      </c>
      <c r="J30" s="11">
        <f t="shared" si="5"/>
        <v>1.7657901343029399</v>
      </c>
      <c r="L30" s="10" t="str">
        <f>name!D26</f>
        <v>81 Process, plant and machine operatives</v>
      </c>
      <c r="M30" s="11">
        <v>7.4531887104524301</v>
      </c>
      <c r="N30" s="11">
        <v>6.9625811248053555</v>
      </c>
      <c r="O30" s="11">
        <v>5.9653855581270498</v>
      </c>
      <c r="P30" s="11">
        <v>5.6614022362032923</v>
      </c>
      <c r="Q30" s="11">
        <v>4.893079954767817</v>
      </c>
      <c r="R30" s="11"/>
      <c r="S30" s="11">
        <f t="shared" si="3"/>
        <v>-1.0723056033592329</v>
      </c>
      <c r="T30" s="11">
        <f>'RD T1'!T29</f>
        <v>1.9203092840255986</v>
      </c>
      <c r="U30" s="11">
        <f t="shared" si="6"/>
        <v>0.84800368066636578</v>
      </c>
      <c r="W30" s="10" t="str">
        <f>name!D26</f>
        <v>81 Process, plant and machine operatives</v>
      </c>
      <c r="X30" s="11">
        <v>2.2784249317302652</v>
      </c>
      <c r="Y30" s="11">
        <v>2.2329333111434098</v>
      </c>
      <c r="Z30" s="11">
        <v>1.8772589300474707</v>
      </c>
      <c r="AA30" s="11">
        <v>2.0556677682166651</v>
      </c>
      <c r="AB30" s="11">
        <v>1.8461575549252067</v>
      </c>
      <c r="AC30" s="11"/>
      <c r="AD30" s="11">
        <f t="shared" si="4"/>
        <v>-3.1101375122263963E-2</v>
      </c>
      <c r="AE30" s="11">
        <f>'RD T1'!T58</f>
        <v>0.94888782875882893</v>
      </c>
      <c r="AF30" s="11">
        <f t="shared" si="7"/>
        <v>0.91778645363656497</v>
      </c>
    </row>
    <row r="31" spans="1:32" x14ac:dyDescent="0.2">
      <c r="A31" s="10" t="str">
        <f>name!D27</f>
        <v>82 Transport and mobile machine drivers and operatives</v>
      </c>
      <c r="B31" s="11">
        <v>11.711440519597978</v>
      </c>
      <c r="C31" s="11">
        <v>12.940437769899894</v>
      </c>
      <c r="D31" s="11">
        <v>11.638223424971748</v>
      </c>
      <c r="E31" s="11">
        <v>11.697592070244028</v>
      </c>
      <c r="F31" s="11">
        <v>11.630065347810795</v>
      </c>
      <c r="G31" s="11"/>
      <c r="H31" s="11">
        <f t="shared" si="2"/>
        <v>-8.15807716095307E-3</v>
      </c>
      <c r="I31" s="11">
        <f>'RD T1'!E30</f>
        <v>6.0325984588746522</v>
      </c>
      <c r="J31" s="11">
        <f t="shared" si="5"/>
        <v>6.0244403817136991</v>
      </c>
      <c r="L31" s="10" t="str">
        <f>name!D27</f>
        <v>82 Transport and mobile machine drivers and operatives</v>
      </c>
      <c r="M31" s="11">
        <v>11.261942711848402</v>
      </c>
      <c r="N31" s="11">
        <v>12.523957094042295</v>
      </c>
      <c r="O31" s="11">
        <v>11.245554620006281</v>
      </c>
      <c r="P31" s="11">
        <v>11.166680598734859</v>
      </c>
      <c r="Q31" s="11">
        <v>11.016522722942488</v>
      </c>
      <c r="R31" s="11"/>
      <c r="S31" s="11">
        <f t="shared" si="3"/>
        <v>-0.22903189706379301</v>
      </c>
      <c r="T31" s="11">
        <f>'RD T1'!T30</f>
        <v>5.702123585277187</v>
      </c>
      <c r="U31" s="11">
        <f t="shared" si="6"/>
        <v>5.473091688213394</v>
      </c>
      <c r="W31" s="10" t="str">
        <f>name!D27</f>
        <v>82 Transport and mobile machine drivers and operatives</v>
      </c>
      <c r="X31" s="11">
        <v>0.44949780774959225</v>
      </c>
      <c r="Y31" s="11">
        <v>0.4164806758575918</v>
      </c>
      <c r="Z31" s="11">
        <v>0.3926688049654683</v>
      </c>
      <c r="AA31" s="11">
        <v>0.53091147150917339</v>
      </c>
      <c r="AB31" s="11">
        <v>0.61354262486830091</v>
      </c>
      <c r="AC31" s="11"/>
      <c r="AD31" s="11">
        <f t="shared" si="4"/>
        <v>0.22087381990283261</v>
      </c>
      <c r="AE31" s="11">
        <f>'RD T1'!T59</f>
        <v>0.33047487359746452</v>
      </c>
      <c r="AF31" s="11">
        <f t="shared" si="7"/>
        <v>0.55134869350029714</v>
      </c>
    </row>
    <row r="32" spans="1:32" x14ac:dyDescent="0.2">
      <c r="A32" s="10" t="str">
        <f>name!D28</f>
        <v>91 Elementary trades and related occupations</v>
      </c>
      <c r="B32" s="11">
        <v>5.4396012405179466</v>
      </c>
      <c r="C32" s="11">
        <v>4.9923162006738897</v>
      </c>
      <c r="D32" s="11">
        <v>4.1435432093543927</v>
      </c>
      <c r="E32" s="11">
        <v>7.1364174406762855</v>
      </c>
      <c r="F32" s="11">
        <v>7.9783155627648306</v>
      </c>
      <c r="G32" s="11"/>
      <c r="H32" s="11">
        <f t="shared" si="2"/>
        <v>3.8347723534104379</v>
      </c>
      <c r="I32" s="11">
        <f>'RD T1'!E31</f>
        <v>3.2242637394094991</v>
      </c>
      <c r="J32" s="11">
        <f t="shared" si="5"/>
        <v>7.0590360928199374</v>
      </c>
      <c r="L32" s="10" t="str">
        <f>name!D28</f>
        <v>91 Elementary trades and related occupations</v>
      </c>
      <c r="M32" s="11">
        <v>4.1229980951029495</v>
      </c>
      <c r="N32" s="11">
        <v>3.7950697659603581</v>
      </c>
      <c r="O32" s="11">
        <v>3.2340961368686347</v>
      </c>
      <c r="P32" s="11">
        <v>4.3043748239661275</v>
      </c>
      <c r="Q32" s="11">
        <v>4.5992947742340267</v>
      </c>
      <c r="R32" s="11"/>
      <c r="S32" s="11">
        <f t="shared" si="3"/>
        <v>1.3651986373653919</v>
      </c>
      <c r="T32" s="11">
        <f>'RD T1'!T31</f>
        <v>1.4355598045718954</v>
      </c>
      <c r="U32" s="11">
        <f t="shared" si="6"/>
        <v>2.8007584419372873</v>
      </c>
      <c r="W32" s="10" t="str">
        <f>name!D28</f>
        <v>91 Elementary trades and related occupations</v>
      </c>
      <c r="X32" s="11">
        <v>1.3166031454150084</v>
      </c>
      <c r="Y32" s="11">
        <v>1.1972464347135294</v>
      </c>
      <c r="Z32" s="11">
        <v>0.90944707248575674</v>
      </c>
      <c r="AA32" s="11">
        <v>2.8320426167101642</v>
      </c>
      <c r="AB32" s="11">
        <v>3.3790207885308048</v>
      </c>
      <c r="AC32" s="11"/>
      <c r="AD32" s="11">
        <f t="shared" si="4"/>
        <v>2.4695737160450482</v>
      </c>
      <c r="AE32" s="11">
        <f>'RD T1'!T60</f>
        <v>1.7887039348376039</v>
      </c>
      <c r="AF32" s="11">
        <f t="shared" si="7"/>
        <v>4.2582776508826523</v>
      </c>
    </row>
    <row r="33" spans="1:32" x14ac:dyDescent="0.2">
      <c r="A33" s="10" t="str">
        <f>name!D29</f>
        <v>92 Elementary administration and service occupations</v>
      </c>
      <c r="B33" s="11">
        <v>29.367477651620312</v>
      </c>
      <c r="C33" s="11">
        <v>29.646301649568418</v>
      </c>
      <c r="D33" s="11">
        <v>26.76110182581105</v>
      </c>
      <c r="E33" s="11">
        <v>25.002682942530114</v>
      </c>
      <c r="F33" s="11">
        <v>23.745493969971918</v>
      </c>
      <c r="G33" s="11"/>
      <c r="H33" s="11">
        <f t="shared" ref="H33" si="8">F33-D33</f>
        <v>-3.0156078558391322</v>
      </c>
      <c r="I33" s="11">
        <f>'RD T1'!E32</f>
        <v>11.952215338989179</v>
      </c>
      <c r="J33" s="11">
        <f>SUM(H33:I33)</f>
        <v>8.9366074831500466</v>
      </c>
      <c r="L33" s="10" t="str">
        <f>name!D29</f>
        <v>92 Elementary administration and service occupations</v>
      </c>
      <c r="M33" s="11">
        <v>14.183707343993785</v>
      </c>
      <c r="N33" s="11">
        <v>14.213588467933311</v>
      </c>
      <c r="O33" s="11">
        <v>12.888275823383504</v>
      </c>
      <c r="P33" s="11">
        <v>12.763384649232979</v>
      </c>
      <c r="Q33" s="11">
        <v>12.1200405717412</v>
      </c>
      <c r="R33" s="11"/>
      <c r="S33" s="11">
        <f t="shared" ref="S33" si="9">Q33-O33</f>
        <v>-0.76823525164230411</v>
      </c>
      <c r="T33" s="11">
        <f>'RD T1'!T32</f>
        <v>4.9648000093049429</v>
      </c>
      <c r="U33" s="11">
        <f t="shared" ref="U33" si="10">SUM(S33:T33)</f>
        <v>4.1965647576626388</v>
      </c>
      <c r="W33" s="10" t="str">
        <f>name!D29</f>
        <v>92 Elementary administration and service occupations</v>
      </c>
      <c r="X33" s="11">
        <v>15.183770307626512</v>
      </c>
      <c r="Y33" s="11">
        <v>15.432713181635094</v>
      </c>
      <c r="Z33" s="11">
        <v>13.872826002427519</v>
      </c>
      <c r="AA33" s="11">
        <v>12.239298293297169</v>
      </c>
      <c r="AB33" s="11">
        <v>11.625453398230743</v>
      </c>
      <c r="AC33" s="11"/>
      <c r="AD33" s="11">
        <f t="shared" ref="AD33" si="11">AB33-Z33</f>
        <v>-2.2473726041967765</v>
      </c>
      <c r="AE33" s="11">
        <f>'RD T1'!T61</f>
        <v>6.9874153296842367</v>
      </c>
      <c r="AF33" s="11">
        <f t="shared" ref="AF33" si="12">SUM(AD33:AE33)</f>
        <v>4.7400427254874602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268.68700000000001</v>
      </c>
      <c r="C35" s="34">
        <f>SUM(C8:C33)</f>
        <v>276.16100000000006</v>
      </c>
      <c r="D35" s="34">
        <f>SUM(D8:D33)</f>
        <v>269.48800000000017</v>
      </c>
      <c r="E35" s="34">
        <f>SUM(E8:E33)</f>
        <v>274.87100000000004</v>
      </c>
      <c r="F35" s="34">
        <f>SUM(F8:F33)</f>
        <v>285.42900000000009</v>
      </c>
      <c r="G35" s="11"/>
      <c r="H35" s="34">
        <f>F35-D35</f>
        <v>15.940999999999917</v>
      </c>
      <c r="I35" s="34">
        <f>SUM(I8:I33)</f>
        <v>132.15650316585752</v>
      </c>
      <c r="J35" s="34">
        <f>SUM(J8:J33)</f>
        <v>148.09750316585763</v>
      </c>
      <c r="L35" s="231" t="str">
        <f>name!D3</f>
        <v>All occupations</v>
      </c>
      <c r="M35" s="34">
        <f>SUM(M8:M33)</f>
        <v>144.01653567368618</v>
      </c>
      <c r="N35" s="34">
        <f>SUM(N8:N33)</f>
        <v>149.44874100114907</v>
      </c>
      <c r="O35" s="34">
        <f>SUM(O8:O33)</f>
        <v>143.75040387344995</v>
      </c>
      <c r="P35" s="34">
        <f>SUM(P8:P33)</f>
        <v>144.74027147674815</v>
      </c>
      <c r="Q35" s="34">
        <f>SUM(Q8:Q33)</f>
        <v>147.76889434356741</v>
      </c>
      <c r="R35" s="11"/>
      <c r="S35" s="34">
        <f>Q35-O35</f>
        <v>4.018490470117456</v>
      </c>
      <c r="T35" s="34">
        <f>SUM(T8:T33)</f>
        <v>57.929710945379249</v>
      </c>
      <c r="U35" s="34">
        <f>SUM(U8:U33)</f>
        <v>61.948201415496683</v>
      </c>
      <c r="W35" s="231" t="str">
        <f>name!D3</f>
        <v>All occupations</v>
      </c>
      <c r="X35" s="34">
        <f>SUM(X8:X33)</f>
        <v>124.6704643263139</v>
      </c>
      <c r="Y35" s="34">
        <f>SUM(Y8:Y33)</f>
        <v>126.7122589988509</v>
      </c>
      <c r="Z35" s="34">
        <f>SUM(Z8:Z33)</f>
        <v>125.73759612655009</v>
      </c>
      <c r="AA35" s="34">
        <f>SUM(AA8:AA33)</f>
        <v>130.13072852325189</v>
      </c>
      <c r="AB35" s="34">
        <f>SUM(AB8:AB33)</f>
        <v>137.66010565643271</v>
      </c>
      <c r="AC35" s="11"/>
      <c r="AD35" s="34">
        <f t="shared" ref="AD35" si="13">AB35-Z35</f>
        <v>11.922509529882618</v>
      </c>
      <c r="AE35" s="34">
        <f>SUM(AE8:AE33)</f>
        <v>74.226792220478316</v>
      </c>
      <c r="AF35" s="34">
        <f>SUM(AF8:AF33)</f>
        <v>86.149301750360934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Cumbria (Continued)</v>
      </c>
      <c r="L38" s="19" t="str">
        <f>CONCATENATE(L$1," (Continued)")</f>
        <v>Occupation Table 2.1  Males: Employment Change by Occupation (SOC 2020) and Replacement Demand, 2015-2035, Cumbria (Continued)</v>
      </c>
      <c r="W38" s="19" t="str">
        <f>CONCATENATE(W$1," (Continued)")</f>
        <v>Occupation Table 2.2  Females: Employment Change by Occupation (SOC 2020) and Replacement Demand, 2015-2035, Cumbria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5.2384647538544495</v>
      </c>
      <c r="C45" s="173">
        <f t="shared" si="20"/>
        <v>5.9328824751725815</v>
      </c>
      <c r="D45" s="173">
        <f t="shared" si="20"/>
        <v>6.2433850184979143</v>
      </c>
      <c r="E45" s="173">
        <f t="shared" si="20"/>
        <v>5.4132409694238692</v>
      </c>
      <c r="F45" s="173">
        <f t="shared" si="20"/>
        <v>5.6168648531003456</v>
      </c>
      <c r="H45" s="68">
        <f t="shared" ref="H45:H70" si="21">IF(D8&gt;0,(H8/D8)*100,0)</f>
        <v>-4.7132485197143605</v>
      </c>
      <c r="I45" s="69">
        <f t="shared" ref="I45:I70" si="22">IF(D8&gt;0,I8/D8*100,0)</f>
        <v>46.428659467086106</v>
      </c>
      <c r="J45" s="69">
        <f t="shared" ref="J45:J70" si="23">IF(D8&gt;0,(J8/D8)*100,0)</f>
        <v>41.715410947371744</v>
      </c>
      <c r="L45" t="str">
        <f t="shared" ref="L45:L70" si="24">L8</f>
        <v>11 Corporate managers and directors</v>
      </c>
      <c r="M45" s="173">
        <f t="shared" ref="M45:Q45" si="25">M8/M$35*100</f>
        <v>7.1100896495496144</v>
      </c>
      <c r="N45" s="173">
        <f t="shared" si="25"/>
        <v>7.5945346597323296</v>
      </c>
      <c r="O45" s="173">
        <f t="shared" si="25"/>
        <v>8.0329447978608126</v>
      </c>
      <c r="P45" s="173">
        <f t="shared" si="25"/>
        <v>6.7334993861730101</v>
      </c>
      <c r="Q45" s="173">
        <f t="shared" si="25"/>
        <v>6.7613267797564216</v>
      </c>
      <c r="S45" s="68">
        <f t="shared" ref="S45:S70" si="26">IF(O8&gt;0,(S8/O8)*100,0)</f>
        <v>-13.477094693771749</v>
      </c>
      <c r="T45" s="69">
        <f t="shared" ref="T45:T70" si="27">IF(O8&gt;0,T8/O8*100,0)</f>
        <v>40.052147080814088</v>
      </c>
      <c r="U45" s="69">
        <f t="shared" ref="U45:U70" si="28">IF(O8&gt;0,(U8/O8)*100,0)</f>
        <v>26.575052387042337</v>
      </c>
      <c r="W45" t="str">
        <f t="shared" ref="W45:W70" si="29">W8</f>
        <v>11 Corporate managers and directors</v>
      </c>
      <c r="X45" s="173">
        <f t="shared" ref="X45:AB45" si="30">X8/X$35*100</f>
        <v>3.0764054801107275</v>
      </c>
      <c r="Y45" s="173">
        <f t="shared" si="30"/>
        <v>3.9730734643766032</v>
      </c>
      <c r="Z45" s="173">
        <f t="shared" si="30"/>
        <v>4.1974580327442981</v>
      </c>
      <c r="AA45" s="173">
        <f t="shared" si="30"/>
        <v>3.9447595136731315</v>
      </c>
      <c r="AB45" s="173">
        <f t="shared" si="30"/>
        <v>4.3883617024319088</v>
      </c>
      <c r="AD45" s="68">
        <f t="shared" ref="AD45:AD70" si="31">IF(Z8&gt;0,(AD8/Z8)*100,0)</f>
        <v>14.461385625736664</v>
      </c>
      <c r="AE45" s="69">
        <f t="shared" ref="AE45:AE70" si="32">IF(Z8&gt;0,AE8/Z8*100,0)</f>
        <v>60.379987423142282</v>
      </c>
      <c r="AF45" s="69">
        <f t="shared" ref="AF45:AF70" si="33">IF(Z8&gt;0,(AF8/Z8)*100,0)</f>
        <v>74.841373048878935</v>
      </c>
    </row>
    <row r="46" spans="1:32" x14ac:dyDescent="0.2">
      <c r="A46" t="str">
        <f t="shared" si="19"/>
        <v>12 Other managers and proprietors</v>
      </c>
      <c r="B46" s="173">
        <f t="shared" si="20"/>
        <v>3.1892652212480668</v>
      </c>
      <c r="C46" s="173">
        <f t="shared" si="20"/>
        <v>3.1224792643414223</v>
      </c>
      <c r="D46" s="173">
        <f t="shared" si="20"/>
        <v>3.4260907192047654</v>
      </c>
      <c r="E46" s="173">
        <f t="shared" si="20"/>
        <v>3.4437543400393809</v>
      </c>
      <c r="F46" s="173">
        <f t="shared" si="20"/>
        <v>3.7698529188708418</v>
      </c>
      <c r="H46" s="68">
        <f t="shared" si="21"/>
        <v>16.542468509800269</v>
      </c>
      <c r="I46" s="69">
        <f t="shared" si="22"/>
        <v>58.759029727754822</v>
      </c>
      <c r="J46" s="69">
        <f t="shared" si="23"/>
        <v>75.30149823755508</v>
      </c>
      <c r="L46" t="str">
        <f t="shared" si="24"/>
        <v>12 Other managers and proprietors</v>
      </c>
      <c r="M46" s="173">
        <f t="shared" ref="M46:Q46" si="34">M9/M$35*100</f>
        <v>3.6141017047921795</v>
      </c>
      <c r="N46" s="173">
        <f t="shared" si="34"/>
        <v>3.4748266688220544</v>
      </c>
      <c r="O46" s="173">
        <f t="shared" si="34"/>
        <v>3.7594004943349115</v>
      </c>
      <c r="P46" s="173">
        <f t="shared" si="34"/>
        <v>4.1313266042244408</v>
      </c>
      <c r="Q46" s="173">
        <f t="shared" si="34"/>
        <v>4.6082163327093184</v>
      </c>
      <c r="S46" s="68">
        <f t="shared" si="26"/>
        <v>26.005126567699964</v>
      </c>
      <c r="T46" s="69">
        <f t="shared" si="27"/>
        <v>57.317892541080042</v>
      </c>
      <c r="U46" s="69">
        <f t="shared" si="28"/>
        <v>83.323019108780002</v>
      </c>
      <c r="W46" t="str">
        <f t="shared" si="29"/>
        <v>12 Other managers and proprietors</v>
      </c>
      <c r="X46" s="173">
        <f t="shared" ref="X46:AB46" si="35">X9/X$35*100</f>
        <v>2.698503604866564</v>
      </c>
      <c r="Y46" s="173">
        <f t="shared" si="35"/>
        <v>2.7069087709203363</v>
      </c>
      <c r="Z46" s="173">
        <f t="shared" si="35"/>
        <v>3.0450319407173527</v>
      </c>
      <c r="AA46" s="173">
        <f t="shared" si="35"/>
        <v>2.6789895738124425</v>
      </c>
      <c r="AB46" s="173">
        <f t="shared" si="35"/>
        <v>2.8699260001003628</v>
      </c>
      <c r="AD46" s="68">
        <f t="shared" si="31"/>
        <v>3.1862409825019928</v>
      </c>
      <c r="AE46" s="69">
        <f t="shared" si="32"/>
        <v>60.793146996444392</v>
      </c>
      <c r="AF46" s="69">
        <f t="shared" si="33"/>
        <v>63.979387978946377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4.7123523370684905</v>
      </c>
      <c r="C47" s="173">
        <f t="shared" si="20"/>
        <v>5.1732396755982801</v>
      </c>
      <c r="D47" s="173">
        <f t="shared" si="20"/>
        <v>5.461354292386412</v>
      </c>
      <c r="E47" s="173">
        <f t="shared" si="20"/>
        <v>6.3971078061955202</v>
      </c>
      <c r="F47" s="173">
        <f t="shared" si="20"/>
        <v>6.8896043779836162</v>
      </c>
      <c r="H47" s="68">
        <f t="shared" si="21"/>
        <v>33.614194393953497</v>
      </c>
      <c r="I47" s="69">
        <f t="shared" si="22"/>
        <v>44.803931678530105</v>
      </c>
      <c r="J47" s="69">
        <f t="shared" si="23"/>
        <v>78.418126072483602</v>
      </c>
      <c r="L47" t="str">
        <f t="shared" si="24"/>
        <v>21 Science, research, engineering and technology professionals</v>
      </c>
      <c r="M47" s="173">
        <f t="shared" ref="M47:Q47" si="36">M10/M$35*100</f>
        <v>7.3406191107076957</v>
      </c>
      <c r="N47" s="173">
        <f t="shared" si="36"/>
        <v>8.0478581629842072</v>
      </c>
      <c r="O47" s="173">
        <f t="shared" si="36"/>
        <v>8.2919970196228689</v>
      </c>
      <c r="P47" s="173">
        <f t="shared" si="36"/>
        <v>9.5426572284996372</v>
      </c>
      <c r="Q47" s="173">
        <f t="shared" si="36"/>
        <v>10.129230724145165</v>
      </c>
      <c r="S47" s="68">
        <f t="shared" si="26"/>
        <v>25.571556228553689</v>
      </c>
      <c r="T47" s="69">
        <f t="shared" si="27"/>
        <v>38.259180448547937</v>
      </c>
      <c r="U47" s="69">
        <f t="shared" si="28"/>
        <v>63.830736677101626</v>
      </c>
      <c r="W47" t="str">
        <f t="shared" si="29"/>
        <v>21 Science, research, engineering and technology professionals</v>
      </c>
      <c r="X47" s="173">
        <f t="shared" ref="X47:AB47" si="37">X10/X$35*100</f>
        <v>1.6762372667415835</v>
      </c>
      <c r="Y47" s="173">
        <f t="shared" si="37"/>
        <v>1.7828170188421477</v>
      </c>
      <c r="Z47" s="173">
        <f t="shared" si="37"/>
        <v>2.2252017986474066</v>
      </c>
      <c r="AA47" s="173">
        <f t="shared" si="37"/>
        <v>2.8984132050469684</v>
      </c>
      <c r="AB47" s="173">
        <f t="shared" si="37"/>
        <v>3.4120826880515605</v>
      </c>
      <c r="AD47" s="68">
        <f t="shared" si="31"/>
        <v>67.87773083820943</v>
      </c>
      <c r="AE47" s="69">
        <f t="shared" si="32"/>
        <v>72.686116314389153</v>
      </c>
      <c r="AF47" s="69">
        <f t="shared" si="33"/>
        <v>140.56384715259858</v>
      </c>
    </row>
    <row r="48" spans="1:32" x14ac:dyDescent="0.2">
      <c r="A48" t="str">
        <f t="shared" si="19"/>
        <v>22 Health professionals</v>
      </c>
      <c r="B48" s="173">
        <f t="shared" si="20"/>
        <v>3.9051575117594632</v>
      </c>
      <c r="C48" s="173">
        <f t="shared" si="20"/>
        <v>4.0741842915821023</v>
      </c>
      <c r="D48" s="173">
        <f t="shared" si="20"/>
        <v>4.2208708478859203</v>
      </c>
      <c r="E48" s="173">
        <f t="shared" si="20"/>
        <v>4.1007013784982798</v>
      </c>
      <c r="F48" s="173">
        <f t="shared" si="20"/>
        <v>4.3551651698673988</v>
      </c>
      <c r="H48" s="68">
        <f t="shared" si="21"/>
        <v>9.2851697900139385</v>
      </c>
      <c r="I48" s="69">
        <f t="shared" si="22"/>
        <v>53.13455270459405</v>
      </c>
      <c r="J48" s="69">
        <f t="shared" si="23"/>
        <v>62.419722494607988</v>
      </c>
      <c r="L48" t="str">
        <f t="shared" si="24"/>
        <v>22 Health professionals</v>
      </c>
      <c r="M48" s="173">
        <f t="shared" ref="M48:Q48" si="38">M11/M$35*100</f>
        <v>1.9995026789919874</v>
      </c>
      <c r="N48" s="173">
        <f t="shared" si="38"/>
        <v>1.9991731522869478</v>
      </c>
      <c r="O48" s="173">
        <f t="shared" si="38"/>
        <v>2.1897035782527268</v>
      </c>
      <c r="P48" s="173">
        <f t="shared" si="38"/>
        <v>2.1395679070541762</v>
      </c>
      <c r="Q48" s="173">
        <f t="shared" si="38"/>
        <v>2.2799081751468999</v>
      </c>
      <c r="S48" s="68">
        <f t="shared" si="26"/>
        <v>7.0301115464554922</v>
      </c>
      <c r="T48" s="69">
        <f t="shared" si="27"/>
        <v>37.802612640987626</v>
      </c>
      <c r="U48" s="69">
        <f t="shared" si="28"/>
        <v>44.832724187443119</v>
      </c>
      <c r="W48" t="str">
        <f t="shared" si="29"/>
        <v>22 Health professionals</v>
      </c>
      <c r="X48" s="173">
        <f t="shared" ref="X48:AB48" si="39">X11/X$35*100</f>
        <v>6.1065274086955297</v>
      </c>
      <c r="Y48" s="173">
        <f t="shared" si="39"/>
        <v>6.5215228899243085</v>
      </c>
      <c r="Z48" s="173">
        <f t="shared" si="39"/>
        <v>6.5430173206913702</v>
      </c>
      <c r="AA48" s="173">
        <f t="shared" si="39"/>
        <v>6.2820077792246618</v>
      </c>
      <c r="AB48" s="173">
        <f t="shared" si="39"/>
        <v>6.5828144232680224</v>
      </c>
      <c r="AD48" s="68">
        <f t="shared" si="31"/>
        <v>10.147967416593517</v>
      </c>
      <c r="AE48" s="69">
        <f t="shared" si="32"/>
        <v>59.000636889126632</v>
      </c>
      <c r="AF48" s="69">
        <f t="shared" si="33"/>
        <v>69.148604305720156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4.6407074500597156</v>
      </c>
      <c r="C49" s="173">
        <f t="shared" si="20"/>
        <v>4.1327104657069489</v>
      </c>
      <c r="D49" s="173">
        <f t="shared" si="20"/>
        <v>4.5176600159712983</v>
      </c>
      <c r="E49" s="173">
        <f t="shared" si="20"/>
        <v>4.5563168573024662</v>
      </c>
      <c r="F49" s="173">
        <f t="shared" si="20"/>
        <v>4.9271433356666483</v>
      </c>
      <c r="H49" s="68">
        <f t="shared" si="21"/>
        <v>15.515514542812477</v>
      </c>
      <c r="I49" s="69">
        <f t="shared" si="22"/>
        <v>53.389059094716927</v>
      </c>
      <c r="J49" s="69">
        <f t="shared" si="23"/>
        <v>68.90457363752941</v>
      </c>
      <c r="L49" t="str">
        <f t="shared" si="24"/>
        <v>23 Teaching and other educational professionals</v>
      </c>
      <c r="M49" s="173">
        <f t="shared" ref="M49:Q49" si="40">M12/M$35*100</f>
        <v>2.9218548172376333</v>
      </c>
      <c r="N49" s="173">
        <f t="shared" si="40"/>
        <v>2.5536278872481133</v>
      </c>
      <c r="O49" s="173">
        <f t="shared" si="40"/>
        <v>2.8338782210607012</v>
      </c>
      <c r="P49" s="173">
        <f t="shared" si="40"/>
        <v>3.0117314657364562</v>
      </c>
      <c r="Q49" s="173">
        <f t="shared" si="40"/>
        <v>3.2271166414601002</v>
      </c>
      <c r="S49" s="68">
        <f t="shared" si="26"/>
        <v>17.059706150118693</v>
      </c>
      <c r="T49" s="69">
        <f t="shared" si="27"/>
        <v>46.490575756804049</v>
      </c>
      <c r="U49" s="69">
        <f t="shared" si="28"/>
        <v>63.550281906922748</v>
      </c>
      <c r="W49" t="str">
        <f t="shared" si="29"/>
        <v>23 Teaching and other educational professionals</v>
      </c>
      <c r="X49" s="173">
        <f t="shared" ref="X49:AB49" si="41">X12/X$35*100</f>
        <v>6.6262876181475567</v>
      </c>
      <c r="Y49" s="173">
        <f t="shared" si="41"/>
        <v>5.9951340792711534</v>
      </c>
      <c r="Z49" s="173">
        <f t="shared" si="41"/>
        <v>6.4426555663041771</v>
      </c>
      <c r="AA49" s="173">
        <f t="shared" si="41"/>
        <v>6.2743100740570963</v>
      </c>
      <c r="AB49" s="173">
        <f t="shared" si="41"/>
        <v>6.7520080178456219</v>
      </c>
      <c r="AD49" s="68">
        <f t="shared" si="31"/>
        <v>14.73897893009436</v>
      </c>
      <c r="AE49" s="69">
        <f t="shared" si="32"/>
        <v>56.858135056718453</v>
      </c>
      <c r="AF49" s="69">
        <f t="shared" si="33"/>
        <v>71.597113986812815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4.1873519371438848</v>
      </c>
      <c r="C50" s="173">
        <f t="shared" si="20"/>
        <v>4.7490985440466913</v>
      </c>
      <c r="D50" s="173">
        <f t="shared" si="20"/>
        <v>5.3555602078382076</v>
      </c>
      <c r="E50" s="173">
        <f t="shared" si="20"/>
        <v>5.4171534918985023</v>
      </c>
      <c r="F50" s="173">
        <f t="shared" si="20"/>
        <v>5.7981712485352999</v>
      </c>
      <c r="H50" s="68">
        <f t="shared" si="21"/>
        <v>14.668675636751386</v>
      </c>
      <c r="I50" s="69">
        <f t="shared" si="22"/>
        <v>50.496385831455456</v>
      </c>
      <c r="J50" s="69">
        <f t="shared" si="23"/>
        <v>65.165061468206844</v>
      </c>
      <c r="L50" t="str">
        <f t="shared" si="24"/>
        <v>24 Business, media and public service professionals</v>
      </c>
      <c r="M50" s="173">
        <f t="shared" ref="M50:Q50" si="42">M13/M$35*100</f>
        <v>4.7339229666370919</v>
      </c>
      <c r="N50" s="173">
        <f t="shared" si="42"/>
        <v>5.095594634454514</v>
      </c>
      <c r="O50" s="173">
        <f t="shared" si="42"/>
        <v>5.7492768134940899</v>
      </c>
      <c r="P50" s="173">
        <f t="shared" si="42"/>
        <v>5.8940367692370268</v>
      </c>
      <c r="Q50" s="173">
        <f t="shared" si="42"/>
        <v>6.1278410699574399</v>
      </c>
      <c r="S50" s="68">
        <f t="shared" si="26"/>
        <v>9.5640869581847436</v>
      </c>
      <c r="T50" s="69">
        <f t="shared" si="27"/>
        <v>43.894433277890251</v>
      </c>
      <c r="U50" s="69">
        <f t="shared" si="28"/>
        <v>53.458520236074989</v>
      </c>
      <c r="W50" t="str">
        <f t="shared" si="29"/>
        <v>24 Business, media and public service professionals</v>
      </c>
      <c r="X50" s="173">
        <f t="shared" ref="X50:AB50" si="43">X13/X$35*100</f>
        <v>3.5559652924196037</v>
      </c>
      <c r="Y50" s="173">
        <f t="shared" si="43"/>
        <v>4.3404292891347325</v>
      </c>
      <c r="Z50" s="173">
        <f t="shared" si="43"/>
        <v>4.9054408893668118</v>
      </c>
      <c r="AA50" s="173">
        <f t="shared" si="43"/>
        <v>4.8867313863128379</v>
      </c>
      <c r="AB50" s="173">
        <f t="shared" si="43"/>
        <v>5.4442927971299815</v>
      </c>
      <c r="AD50" s="68">
        <f t="shared" si="31"/>
        <v>21.508419616146501</v>
      </c>
      <c r="AE50" s="69">
        <f t="shared" si="32"/>
        <v>59.342478645966189</v>
      </c>
      <c r="AF50" s="69">
        <f t="shared" si="33"/>
        <v>80.850898262112693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1.6257618340589337</v>
      </c>
      <c r="C51" s="173">
        <f t="shared" si="20"/>
        <v>1.8490694339887819</v>
      </c>
      <c r="D51" s="173">
        <f t="shared" si="20"/>
        <v>2.0392662251795071</v>
      </c>
      <c r="E51" s="173">
        <f t="shared" si="20"/>
        <v>1.8278959364238834</v>
      </c>
      <c r="F51" s="173">
        <f t="shared" si="20"/>
        <v>1.8598613344523669</v>
      </c>
      <c r="H51" s="68">
        <f t="shared" si="21"/>
        <v>-3.4026296159728275</v>
      </c>
      <c r="I51" s="69">
        <f t="shared" si="22"/>
        <v>37.281114305143767</v>
      </c>
      <c r="J51" s="69">
        <f t="shared" si="23"/>
        <v>33.878484689170932</v>
      </c>
      <c r="L51" t="str">
        <f t="shared" si="24"/>
        <v>31 Science, engineering and technology associate professionals</v>
      </c>
      <c r="M51" s="173">
        <f t="shared" ref="M51:Q51" si="44">M14/M$35*100</f>
        <v>2.3327243582531416</v>
      </c>
      <c r="N51" s="173">
        <f t="shared" si="44"/>
        <v>2.7150786441188157</v>
      </c>
      <c r="O51" s="173">
        <f t="shared" si="44"/>
        <v>2.9386774228444787</v>
      </c>
      <c r="P51" s="173">
        <f t="shared" si="44"/>
        <v>2.5321470348470987</v>
      </c>
      <c r="Q51" s="173">
        <f t="shared" si="44"/>
        <v>2.5065749441827632</v>
      </c>
      <c r="S51" s="68">
        <f t="shared" si="26"/>
        <v>-12.319558493555792</v>
      </c>
      <c r="T51" s="69">
        <f t="shared" si="27"/>
        <v>31.633918365622527</v>
      </c>
      <c r="U51" s="69">
        <f t="shared" si="28"/>
        <v>19.314359872066735</v>
      </c>
      <c r="W51" t="str">
        <f t="shared" si="29"/>
        <v>31 Science, engineering and technology associate professionals</v>
      </c>
      <c r="X51" s="173">
        <f t="shared" ref="X51:AB51" si="45">X14/X$35*100</f>
        <v>0.80909451725898474</v>
      </c>
      <c r="Y51" s="173">
        <f t="shared" si="45"/>
        <v>0.82766876469358863</v>
      </c>
      <c r="Z51" s="173">
        <f t="shared" si="45"/>
        <v>1.0110079564074812</v>
      </c>
      <c r="AA51" s="173">
        <f t="shared" si="45"/>
        <v>1.0445798332226262</v>
      </c>
      <c r="AB51" s="173">
        <f t="shared" si="45"/>
        <v>1.1656576317085652</v>
      </c>
      <c r="AD51" s="68">
        <f t="shared" si="31"/>
        <v>26.229070242675633</v>
      </c>
      <c r="AE51" s="69">
        <f t="shared" si="32"/>
        <v>56.047218355110374</v>
      </c>
      <c r="AF51" s="69">
        <f t="shared" si="33"/>
        <v>82.276288597786007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1.7781652029012982</v>
      </c>
      <c r="C52" s="173">
        <f t="shared" si="20"/>
        <v>1.8087714269272241</v>
      </c>
      <c r="D52" s="173">
        <f t="shared" si="20"/>
        <v>1.9127368045324376</v>
      </c>
      <c r="E52" s="173">
        <f t="shared" si="20"/>
        <v>3.013218107794073</v>
      </c>
      <c r="F52" s="173">
        <f t="shared" si="20"/>
        <v>3.5333891930568386</v>
      </c>
      <c r="H52" s="68">
        <f t="shared" si="21"/>
        <v>95.656791088842382</v>
      </c>
      <c r="I52" s="69">
        <f t="shared" si="22"/>
        <v>94.896339975128996</v>
      </c>
      <c r="J52" s="69">
        <f t="shared" si="23"/>
        <v>190.55313106397139</v>
      </c>
      <c r="L52" t="str">
        <f t="shared" si="24"/>
        <v>32 Health and social care associate professionals</v>
      </c>
      <c r="M52" s="173">
        <f t="shared" ref="M52:Q52" si="46">M15/M$35*100</f>
        <v>0.80831082045658331</v>
      </c>
      <c r="N52" s="173">
        <f t="shared" si="46"/>
        <v>0.74459157987513813</v>
      </c>
      <c r="O52" s="173">
        <f t="shared" si="46"/>
        <v>0.80291632042540462</v>
      </c>
      <c r="P52" s="173">
        <f t="shared" si="46"/>
        <v>1.0713072748491279</v>
      </c>
      <c r="Q52" s="173">
        <f t="shared" si="46"/>
        <v>1.2020836160887973</v>
      </c>
      <c r="S52" s="68">
        <f t="shared" si="26"/>
        <v>53.899901735172428</v>
      </c>
      <c r="T52" s="69">
        <f t="shared" si="27"/>
        <v>65.26253090085882</v>
      </c>
      <c r="U52" s="69">
        <f t="shared" si="28"/>
        <v>119.16243263603124</v>
      </c>
      <c r="W52" t="str">
        <f t="shared" si="29"/>
        <v>32 Health and social care associate professionals</v>
      </c>
      <c r="X52" s="173">
        <f t="shared" ref="X52:AB52" si="47">X15/X$35*100</f>
        <v>2.8985193222382031</v>
      </c>
      <c r="Y52" s="173">
        <f t="shared" si="47"/>
        <v>3.0639012746412604</v>
      </c>
      <c r="Z52" s="173">
        <f t="shared" si="47"/>
        <v>3.1815469912394159</v>
      </c>
      <c r="AA52" s="173">
        <f t="shared" si="47"/>
        <v>5.1731437789538042</v>
      </c>
      <c r="AB52" s="173">
        <f t="shared" si="47"/>
        <v>6.0358894333612945</v>
      </c>
      <c r="AD52" s="68">
        <f t="shared" si="31"/>
        <v>107.70448715134617</v>
      </c>
      <c r="AE52" s="69">
        <f t="shared" si="32"/>
        <v>103.44628539556535</v>
      </c>
      <c r="AF52" s="69">
        <f t="shared" si="33"/>
        <v>211.15077254691155</v>
      </c>
    </row>
    <row r="53" spans="1:32" x14ac:dyDescent="0.2">
      <c r="A53" t="str">
        <f t="shared" si="19"/>
        <v>33 Protective service occupations</v>
      </c>
      <c r="B53" s="173">
        <f t="shared" si="20"/>
        <v>0.85804395478438455</v>
      </c>
      <c r="C53" s="173">
        <f t="shared" si="20"/>
        <v>0.87386886107513451</v>
      </c>
      <c r="D53" s="173">
        <f t="shared" si="20"/>
        <v>0.91729725090356506</v>
      </c>
      <c r="E53" s="173">
        <f t="shared" si="20"/>
        <v>0.73343776505802138</v>
      </c>
      <c r="F53" s="173">
        <f t="shared" si="20"/>
        <v>0.74387597023980301</v>
      </c>
      <c r="H53" s="68">
        <f t="shared" si="21"/>
        <v>-14.108714551269921</v>
      </c>
      <c r="I53" s="69">
        <f t="shared" si="22"/>
        <v>27.572992096328868</v>
      </c>
      <c r="J53" s="69">
        <f t="shared" si="23"/>
        <v>13.464277545058948</v>
      </c>
      <c r="L53" t="str">
        <f t="shared" si="24"/>
        <v>33 Protective service occupations</v>
      </c>
      <c r="M53" s="173">
        <f t="shared" ref="M53:Q53" si="48">M16/M$35*100</f>
        <v>1.2888544347745143</v>
      </c>
      <c r="N53" s="173">
        <f t="shared" si="48"/>
        <v>1.2794695639359583</v>
      </c>
      <c r="O53" s="173">
        <f t="shared" si="48"/>
        <v>1.3375613741978924</v>
      </c>
      <c r="P53" s="173">
        <f t="shared" si="48"/>
        <v>1.067792304887397</v>
      </c>
      <c r="Q53" s="173">
        <f t="shared" si="48"/>
        <v>1.0245539382795241</v>
      </c>
      <c r="S53" s="68">
        <f t="shared" si="26"/>
        <v>-21.260063813115789</v>
      </c>
      <c r="T53" s="69">
        <f t="shared" si="27"/>
        <v>22.441940356218335</v>
      </c>
      <c r="U53" s="69">
        <f t="shared" si="28"/>
        <v>1.1818765431025462</v>
      </c>
      <c r="W53" t="str">
        <f t="shared" si="29"/>
        <v>33 Protective service occupations</v>
      </c>
      <c r="X53" s="173">
        <f t="shared" ref="X53:AB53" si="49">X16/X$35*100</f>
        <v>0.36038131114729405</v>
      </c>
      <c r="Y53" s="173">
        <f t="shared" si="49"/>
        <v>0.39548961923491777</v>
      </c>
      <c r="Z53" s="173">
        <f t="shared" si="49"/>
        <v>0.43682729348305477</v>
      </c>
      <c r="AA53" s="173">
        <f t="shared" si="49"/>
        <v>0.36154584211578067</v>
      </c>
      <c r="AB53" s="173">
        <f t="shared" si="49"/>
        <v>0.4425869889038308</v>
      </c>
      <c r="AD53" s="68">
        <f t="shared" si="31"/>
        <v>10.925609080928107</v>
      </c>
      <c r="AE53" s="69">
        <f t="shared" si="32"/>
        <v>45.53497453239941</v>
      </c>
      <c r="AF53" s="69">
        <f t="shared" si="33"/>
        <v>56.460583613327522</v>
      </c>
    </row>
    <row r="54" spans="1:32" x14ac:dyDescent="0.2">
      <c r="A54" t="str">
        <f t="shared" si="19"/>
        <v>34 Culture, media and sports occupations</v>
      </c>
      <c r="B54" s="173">
        <f t="shared" si="20"/>
        <v>1.0778622808466456</v>
      </c>
      <c r="C54" s="173">
        <f t="shared" si="20"/>
        <v>1.1977178229220298</v>
      </c>
      <c r="D54" s="173">
        <f t="shared" si="20"/>
        <v>1.1620675202042983</v>
      </c>
      <c r="E54" s="173">
        <f t="shared" si="20"/>
        <v>0.95004264747075728</v>
      </c>
      <c r="F54" s="173">
        <f t="shared" si="20"/>
        <v>1.0095330904955577</v>
      </c>
      <c r="H54" s="68">
        <f t="shared" si="21"/>
        <v>-7.9872817922326176</v>
      </c>
      <c r="I54" s="69">
        <f t="shared" si="22"/>
        <v>40.225763858318217</v>
      </c>
      <c r="J54" s="69">
        <f t="shared" si="23"/>
        <v>32.238482066085602</v>
      </c>
      <c r="L54" t="str">
        <f t="shared" si="24"/>
        <v>34 Culture, media and sports occupations</v>
      </c>
      <c r="M54" s="173">
        <f t="shared" ref="M54:Q54" si="50">M17/M$35*100</f>
        <v>1.1176089364876216</v>
      </c>
      <c r="N54" s="173">
        <f t="shared" si="50"/>
        <v>1.2979092373542243</v>
      </c>
      <c r="O54" s="173">
        <f t="shared" si="50"/>
        <v>1.1772156241183505</v>
      </c>
      <c r="P54" s="173">
        <f t="shared" si="50"/>
        <v>0.93219392614524688</v>
      </c>
      <c r="Q54" s="173">
        <f t="shared" si="50"/>
        <v>0.95837431520536376</v>
      </c>
      <c r="S54" s="68">
        <f t="shared" si="26"/>
        <v>-16.313944373916566</v>
      </c>
      <c r="T54" s="69">
        <f t="shared" si="27"/>
        <v>33.15762476601391</v>
      </c>
      <c r="U54" s="69">
        <f t="shared" si="28"/>
        <v>16.843680392097344</v>
      </c>
      <c r="W54" t="str">
        <f t="shared" si="29"/>
        <v>34 Culture, media and sports occupations</v>
      </c>
      <c r="X54" s="173">
        <f t="shared" ref="X54:AB54" si="51">X17/X$35*100</f>
        <v>1.0319478320559041</v>
      </c>
      <c r="Y54" s="173">
        <f t="shared" si="51"/>
        <v>1.07954866656478</v>
      </c>
      <c r="Z54" s="173">
        <f t="shared" si="51"/>
        <v>1.1447493423271697</v>
      </c>
      <c r="AA54" s="173">
        <f t="shared" si="51"/>
        <v>0.96989521265258782</v>
      </c>
      <c r="AB54" s="173">
        <f t="shared" si="51"/>
        <v>1.0644486059570224</v>
      </c>
      <c r="AD54" s="68">
        <f t="shared" si="31"/>
        <v>1.8022179973688874</v>
      </c>
      <c r="AE54" s="69">
        <f t="shared" si="32"/>
        <v>48.535641372652954</v>
      </c>
      <c r="AF54" s="69">
        <f t="shared" si="33"/>
        <v>50.337859370021846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4.679378456931655</v>
      </c>
      <c r="C55" s="173">
        <f t="shared" si="52"/>
        <v>4.9144203819302357</v>
      </c>
      <c r="D55" s="173">
        <f t="shared" si="52"/>
        <v>5.2030792880751173</v>
      </c>
      <c r="E55" s="173">
        <f t="shared" si="52"/>
        <v>5.0568495806086382</v>
      </c>
      <c r="F55" s="173">
        <f t="shared" si="52"/>
        <v>5.1343037020543028</v>
      </c>
      <c r="H55" s="68">
        <f t="shared" si="21"/>
        <v>4.5152767623031584</v>
      </c>
      <c r="I55" s="69">
        <f t="shared" si="22"/>
        <v>46.250069532244552</v>
      </c>
      <c r="J55" s="69">
        <f t="shared" si="23"/>
        <v>50.765346294547712</v>
      </c>
      <c r="L55" t="str">
        <f t="shared" si="24"/>
        <v>35 Business and public service associate professionals</v>
      </c>
      <c r="M55" s="173">
        <f t="shared" ref="M55:Q55" si="53">M18/M$35*100</f>
        <v>4.7622839744276027</v>
      </c>
      <c r="N55" s="173">
        <f t="shared" si="53"/>
        <v>4.8148700575321346</v>
      </c>
      <c r="O55" s="173">
        <f t="shared" si="53"/>
        <v>5.1966680151916043</v>
      </c>
      <c r="P55" s="173">
        <f t="shared" si="53"/>
        <v>5.0089545978066949</v>
      </c>
      <c r="Q55" s="173">
        <f t="shared" si="53"/>
        <v>4.9023915674150178</v>
      </c>
      <c r="S55" s="68">
        <f t="shared" si="26"/>
        <v>-3.0256284762583521</v>
      </c>
      <c r="T55" s="69">
        <f t="shared" si="27"/>
        <v>37.05306242692992</v>
      </c>
      <c r="U55" s="69">
        <f t="shared" si="28"/>
        <v>34.027433950671572</v>
      </c>
      <c r="W55" t="str">
        <f t="shared" si="29"/>
        <v>35 Business and public service associate professionals</v>
      </c>
      <c r="X55" s="173">
        <f t="shared" ref="X55:AB55" si="54">X18/X$35*100</f>
        <v>4.5836078549489097</v>
      </c>
      <c r="Y55" s="173">
        <f t="shared" si="54"/>
        <v>5.0318334149319401</v>
      </c>
      <c r="Z55" s="173">
        <f t="shared" si="54"/>
        <v>5.2104090215418069</v>
      </c>
      <c r="AA55" s="173">
        <f t="shared" si="54"/>
        <v>5.11012164702829</v>
      </c>
      <c r="AB55" s="173">
        <f t="shared" si="54"/>
        <v>5.3832458306186455</v>
      </c>
      <c r="AD55" s="68">
        <f t="shared" si="31"/>
        <v>13.113734475018553</v>
      </c>
      <c r="AE55" s="69">
        <f t="shared" si="32"/>
        <v>56.736884334558077</v>
      </c>
      <c r="AF55" s="69">
        <f t="shared" si="33"/>
        <v>69.85061880957663</v>
      </c>
    </row>
    <row r="56" spans="1:32" x14ac:dyDescent="0.2">
      <c r="A56" t="str">
        <f t="shared" si="19"/>
        <v>41 Administrative occupations</v>
      </c>
      <c r="B56" s="173">
        <f t="shared" si="52"/>
        <v>9.1506544832141632</v>
      </c>
      <c r="C56" s="173">
        <f t="shared" si="52"/>
        <v>8.8649441350730598</v>
      </c>
      <c r="D56" s="173">
        <f t="shared" si="52"/>
        <v>9.4650234753682803</v>
      </c>
      <c r="E56" s="173">
        <f t="shared" si="52"/>
        <v>9.5847104285752831</v>
      </c>
      <c r="F56" s="173">
        <f t="shared" si="52"/>
        <v>9.3088031995951095</v>
      </c>
      <c r="H56" s="68">
        <f t="shared" si="21"/>
        <v>4.1671586288609808</v>
      </c>
      <c r="I56" s="69">
        <f t="shared" si="22"/>
        <v>50.341027314410624</v>
      </c>
      <c r="J56" s="69">
        <f t="shared" si="23"/>
        <v>54.508185943271606</v>
      </c>
      <c r="L56" t="str">
        <f t="shared" si="24"/>
        <v>41 Administrative occupations</v>
      </c>
      <c r="M56" s="173">
        <f t="shared" ref="M56:Q56" si="55">M19/M$35*100</f>
        <v>5.7274463136240277</v>
      </c>
      <c r="N56" s="173">
        <f t="shared" si="55"/>
        <v>5.4145946051037157</v>
      </c>
      <c r="O56" s="173">
        <f t="shared" si="55"/>
        <v>6.5867406499239767</v>
      </c>
      <c r="P56" s="173">
        <f t="shared" si="55"/>
        <v>7.0351386055844305</v>
      </c>
      <c r="Q56" s="173">
        <f t="shared" si="55"/>
        <v>7.7777303533581241</v>
      </c>
      <c r="S56" s="68">
        <f t="shared" si="26"/>
        <v>21.382553420874313</v>
      </c>
      <c r="T56" s="69">
        <f t="shared" si="27"/>
        <v>41.755914497279811</v>
      </c>
      <c r="U56" s="69">
        <f t="shared" si="28"/>
        <v>63.138467918154127</v>
      </c>
      <c r="W56" t="str">
        <f t="shared" si="29"/>
        <v>41 Administrative occupations</v>
      </c>
      <c r="X56" s="173">
        <f t="shared" ref="X56:AB56" si="56">X19/X$35*100</f>
        <v>13.10506809784426</v>
      </c>
      <c r="Y56" s="173">
        <f t="shared" si="56"/>
        <v>12.934403533413525</v>
      </c>
      <c r="Z56" s="173">
        <f t="shared" si="56"/>
        <v>12.755640851281894</v>
      </c>
      <c r="AA56" s="173">
        <f t="shared" si="56"/>
        <v>12.420518096732799</v>
      </c>
      <c r="AB56" s="173">
        <f t="shared" si="56"/>
        <v>10.952307253068321</v>
      </c>
      <c r="AD56" s="68">
        <f t="shared" si="31"/>
        <v>-5.9960113187795008</v>
      </c>
      <c r="AE56" s="69">
        <f t="shared" si="32"/>
        <v>55.409279401237377</v>
      </c>
      <c r="AF56" s="69">
        <f t="shared" si="33"/>
        <v>49.413268082457876</v>
      </c>
    </row>
    <row r="57" spans="1:32" x14ac:dyDescent="0.2">
      <c r="A57" t="str">
        <f t="shared" si="19"/>
        <v>42 Secretarial and related occupations</v>
      </c>
      <c r="B57" s="173">
        <f t="shared" si="52"/>
        <v>2.1596815581529412</v>
      </c>
      <c r="C57" s="173">
        <f t="shared" si="52"/>
        <v>1.8998949204065605</v>
      </c>
      <c r="D57" s="173">
        <f t="shared" si="52"/>
        <v>1.890400163894574</v>
      </c>
      <c r="E57" s="173">
        <f t="shared" si="52"/>
        <v>1.740042423614472</v>
      </c>
      <c r="F57" s="173">
        <f t="shared" si="52"/>
        <v>1.2035547242797058</v>
      </c>
      <c r="H57" s="68">
        <f t="shared" si="21"/>
        <v>-32.567267208996142</v>
      </c>
      <c r="I57" s="69">
        <f t="shared" si="22"/>
        <v>44.982252219940904</v>
      </c>
      <c r="J57" s="69">
        <f t="shared" si="23"/>
        <v>12.414985010944763</v>
      </c>
      <c r="L57" t="str">
        <f t="shared" si="24"/>
        <v>42 Secretarial and related occupations</v>
      </c>
      <c r="M57" s="173">
        <f t="shared" ref="M57:Q57" si="57">M20/M$35*100</f>
        <v>0.36241177726649604</v>
      </c>
      <c r="N57" s="173">
        <f t="shared" si="57"/>
        <v>0.28256708847130252</v>
      </c>
      <c r="O57" s="173">
        <f t="shared" si="57"/>
        <v>0.3011996130893046</v>
      </c>
      <c r="P57" s="173">
        <f t="shared" si="57"/>
        <v>0.25600118400235378</v>
      </c>
      <c r="Q57" s="173">
        <f t="shared" si="57"/>
        <v>0.30080551743508016</v>
      </c>
      <c r="S57" s="68">
        <f t="shared" si="26"/>
        <v>2.6609641173916661</v>
      </c>
      <c r="T57" s="69">
        <f t="shared" si="27"/>
        <v>30.579386533006996</v>
      </c>
      <c r="U57" s="69">
        <f t="shared" si="28"/>
        <v>33.240350650398661</v>
      </c>
      <c r="W57" t="str">
        <f t="shared" si="29"/>
        <v>42 Secretarial and related occupations</v>
      </c>
      <c r="X57" s="173">
        <f t="shared" ref="X57:AB57" si="58">X20/X$35*100</f>
        <v>4.2358474641111377</v>
      </c>
      <c r="Y57" s="173">
        <f t="shared" si="58"/>
        <v>3.8074262846057789</v>
      </c>
      <c r="Z57" s="173">
        <f t="shared" si="58"/>
        <v>3.7072650320939178</v>
      </c>
      <c r="AA57" s="173">
        <f t="shared" si="58"/>
        <v>3.3906943053163925</v>
      </c>
      <c r="AB57" s="173">
        <f t="shared" si="58"/>
        <v>2.1725954752572871</v>
      </c>
      <c r="AD57" s="68">
        <f t="shared" si="31"/>
        <v>-35.839434768241333</v>
      </c>
      <c r="AE57" s="69">
        <f t="shared" si="32"/>
        <v>46.320059656945261</v>
      </c>
      <c r="AF57" s="69">
        <f t="shared" si="33"/>
        <v>10.480624888703929</v>
      </c>
    </row>
    <row r="58" spans="1:32" x14ac:dyDescent="0.2">
      <c r="A58" t="str">
        <f t="shared" si="19"/>
        <v>51 Skilled agricultural and related trades</v>
      </c>
      <c r="B58" s="173">
        <f t="shared" si="52"/>
        <v>1.4836229223310387</v>
      </c>
      <c r="C58" s="173">
        <f t="shared" si="52"/>
        <v>1.4654148064669064</v>
      </c>
      <c r="D58" s="173">
        <f t="shared" si="52"/>
        <v>1.4434719971408538</v>
      </c>
      <c r="E58" s="173">
        <f t="shared" si="52"/>
        <v>1.369540985915805</v>
      </c>
      <c r="F58" s="173">
        <f t="shared" si="52"/>
        <v>1.3928635462503642</v>
      </c>
      <c r="H58" s="68">
        <f t="shared" si="21"/>
        <v>2.2018774326850559</v>
      </c>
      <c r="I58" s="69">
        <f t="shared" si="22"/>
        <v>55.295592273258286</v>
      </c>
      <c r="J58" s="69">
        <f t="shared" si="23"/>
        <v>57.497469705943352</v>
      </c>
      <c r="L58" t="str">
        <f t="shared" si="24"/>
        <v>51 Skilled agricultural and related trades</v>
      </c>
      <c r="M58" s="173">
        <f t="shared" ref="M58:Q58" si="59">M21/M$35*100</f>
        <v>2.1020586665468368</v>
      </c>
      <c r="N58" s="173">
        <f t="shared" si="59"/>
        <v>2.3055161030370805</v>
      </c>
      <c r="O58" s="173">
        <f t="shared" si="59"/>
        <v>2.1877624258189265</v>
      </c>
      <c r="P58" s="173">
        <f t="shared" si="59"/>
        <v>2.082368901323242</v>
      </c>
      <c r="Q58" s="173">
        <f t="shared" si="59"/>
        <v>2.1251440737868323</v>
      </c>
      <c r="S58" s="68">
        <f t="shared" si="26"/>
        <v>-0.14675813033390187</v>
      </c>
      <c r="T58" s="69">
        <f t="shared" si="27"/>
        <v>51.963701307988927</v>
      </c>
      <c r="U58" s="69">
        <f t="shared" si="28"/>
        <v>51.816943177655027</v>
      </c>
      <c r="W58" t="str">
        <f t="shared" si="29"/>
        <v>51 Skilled agricultural and related trades</v>
      </c>
      <c r="X58" s="173">
        <f t="shared" ref="X58:AB58" si="60">X21/X$35*100</f>
        <v>0.76921976437361717</v>
      </c>
      <c r="Y58" s="173">
        <f t="shared" si="60"/>
        <v>0.47457081017303615</v>
      </c>
      <c r="Z58" s="173">
        <f t="shared" si="60"/>
        <v>0.59255665425540116</v>
      </c>
      <c r="AA58" s="173">
        <f t="shared" si="60"/>
        <v>0.57668516190616892</v>
      </c>
      <c r="AB58" s="173">
        <f t="shared" si="60"/>
        <v>0.60680949386244276</v>
      </c>
      <c r="AD58" s="68">
        <f t="shared" si="31"/>
        <v>12.115441845014066</v>
      </c>
      <c r="AE58" s="69">
        <f t="shared" si="32"/>
        <v>69.359466728347186</v>
      </c>
      <c r="AF58" s="69">
        <f t="shared" si="33"/>
        <v>81.474908573361262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4.4278311159936496</v>
      </c>
      <c r="C59" s="173">
        <f t="shared" si="52"/>
        <v>4.5110670939326134</v>
      </c>
      <c r="D59" s="173">
        <f t="shared" si="52"/>
        <v>3.8684650768875359</v>
      </c>
      <c r="E59" s="173">
        <f t="shared" si="52"/>
        <v>3.5501942019632513</v>
      </c>
      <c r="F59" s="173">
        <f t="shared" si="52"/>
        <v>3.0765661957652091</v>
      </c>
      <c r="H59" s="68">
        <f t="shared" si="21"/>
        <v>-15.766228180381519</v>
      </c>
      <c r="I59" s="69">
        <f t="shared" si="22"/>
        <v>33.839928932726551</v>
      </c>
      <c r="J59" s="69">
        <f t="shared" si="23"/>
        <v>18.073700752345033</v>
      </c>
      <c r="L59" t="str">
        <f t="shared" si="24"/>
        <v>52 Skilled metal, electrical and electronic trades</v>
      </c>
      <c r="M59" s="173">
        <f t="shared" ref="M59:Q59" si="61">M22/M$35*100</f>
        <v>8.1654919346953978</v>
      </c>
      <c r="N59" s="173">
        <f t="shared" si="61"/>
        <v>8.1867505752524146</v>
      </c>
      <c r="O59" s="173">
        <f t="shared" si="61"/>
        <v>7.1362310370148148</v>
      </c>
      <c r="P59" s="173">
        <f t="shared" si="61"/>
        <v>6.5453639463332562</v>
      </c>
      <c r="Q59" s="173">
        <f t="shared" si="61"/>
        <v>5.6945114192042832</v>
      </c>
      <c r="S59" s="68">
        <f t="shared" si="26"/>
        <v>-17.972114511647032</v>
      </c>
      <c r="T59" s="69">
        <f t="shared" si="27"/>
        <v>32.74772856309928</v>
      </c>
      <c r="U59" s="69">
        <f t="shared" si="28"/>
        <v>14.775614051452242</v>
      </c>
      <c r="W59" t="str">
        <f t="shared" si="29"/>
        <v>52 Skilled metal, electrical and electronic trades</v>
      </c>
      <c r="X59" s="173">
        <f t="shared" ref="X59:AB59" si="62">X22/X$35*100</f>
        <v>0.11016882491734099</v>
      </c>
      <c r="Y59" s="173">
        <f t="shared" si="62"/>
        <v>0.17584118175827138</v>
      </c>
      <c r="Z59" s="173">
        <f t="shared" si="62"/>
        <v>0.13256832839689239</v>
      </c>
      <c r="AA59" s="173">
        <f t="shared" si="62"/>
        <v>0.21876213485087109</v>
      </c>
      <c r="AB59" s="173">
        <f t="shared" si="62"/>
        <v>0.26637751201463794</v>
      </c>
      <c r="AD59" s="68">
        <f t="shared" si="31"/>
        <v>119.98887738574476</v>
      </c>
      <c r="AE59" s="69">
        <f t="shared" si="32"/>
        <v>101.05634637752046</v>
      </c>
      <c r="AF59" s="69">
        <f t="shared" si="33"/>
        <v>221.0452237632652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3.5030370089116443</v>
      </c>
      <c r="C60" s="173">
        <f t="shared" si="52"/>
        <v>3.5633242464058892</v>
      </c>
      <c r="D60" s="173">
        <f t="shared" si="52"/>
        <v>3.0953251657893479</v>
      </c>
      <c r="E60" s="173">
        <f t="shared" si="52"/>
        <v>2.9291535001913998</v>
      </c>
      <c r="F60" s="173">
        <f t="shared" si="52"/>
        <v>2.5450386097219546</v>
      </c>
      <c r="H60" s="68">
        <f t="shared" si="21"/>
        <v>-12.91431721251347</v>
      </c>
      <c r="I60" s="69">
        <f t="shared" si="22"/>
        <v>38.693048245037531</v>
      </c>
      <c r="J60" s="69">
        <f t="shared" si="23"/>
        <v>25.77873103252406</v>
      </c>
      <c r="L60" t="str">
        <f t="shared" si="24"/>
        <v>53 Skilled construction and building trades</v>
      </c>
      <c r="M60" s="173">
        <f t="shared" ref="M60:Q60" si="63">M23/M$35*100</f>
        <v>6.4669343369721144</v>
      </c>
      <c r="N60" s="173">
        <f t="shared" si="63"/>
        <v>6.5015413132404731</v>
      </c>
      <c r="O60" s="173">
        <f t="shared" si="63"/>
        <v>5.7106830704357341</v>
      </c>
      <c r="P60" s="173">
        <f t="shared" si="63"/>
        <v>5.5100114557197308</v>
      </c>
      <c r="Q60" s="173">
        <f t="shared" si="63"/>
        <v>4.8610360277005249</v>
      </c>
      <c r="S60" s="68">
        <f t="shared" si="26"/>
        <v>-12.498654409148736</v>
      </c>
      <c r="T60" s="69">
        <f t="shared" si="27"/>
        <v>38.785174697561118</v>
      </c>
      <c r="U60" s="69">
        <f t="shared" si="28"/>
        <v>26.28652028841238</v>
      </c>
      <c r="W60" t="str">
        <f t="shared" si="29"/>
        <v>53 Skilled construction and building trades</v>
      </c>
      <c r="X60" s="173">
        <f t="shared" ref="X60:AB60" si="64">X23/X$35*100</f>
        <v>7.9209018967522402E-2</v>
      </c>
      <c r="Y60" s="173">
        <f t="shared" si="64"/>
        <v>9.7891265446265835E-2</v>
      </c>
      <c r="Z60" s="173">
        <f t="shared" si="64"/>
        <v>0.10529858147204167</v>
      </c>
      <c r="AA60" s="173">
        <f t="shared" si="64"/>
        <v>5.8547261639914458E-2</v>
      </c>
      <c r="AB60" s="173">
        <f t="shared" si="64"/>
        <v>5.8970651795331584E-2</v>
      </c>
      <c r="AD60" s="68">
        <f t="shared" si="31"/>
        <v>-38.686465441596795</v>
      </c>
      <c r="AE60" s="69">
        <f t="shared" si="32"/>
        <v>32.980974489490364</v>
      </c>
      <c r="AF60" s="69">
        <f t="shared" si="33"/>
        <v>-5.7054909521064303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2.7778893895912926</v>
      </c>
      <c r="C61" s="173">
        <f t="shared" si="52"/>
        <v>2.325952993745283</v>
      </c>
      <c r="D61" s="173">
        <f t="shared" si="52"/>
        <v>2.3052061651693498</v>
      </c>
      <c r="E61" s="173">
        <f t="shared" si="52"/>
        <v>2.3202236490007575</v>
      </c>
      <c r="F61" s="173">
        <f t="shared" si="52"/>
        <v>2.1922677304090059</v>
      </c>
      <c r="H61" s="68">
        <f t="shared" si="21"/>
        <v>0.72620774854536296</v>
      </c>
      <c r="I61" s="69">
        <f t="shared" si="22"/>
        <v>43.093567938646629</v>
      </c>
      <c r="J61" s="69">
        <f t="shared" si="23"/>
        <v>43.819775687191992</v>
      </c>
      <c r="L61" t="str">
        <f t="shared" si="24"/>
        <v>54 Textiles, printing and other skilled trades</v>
      </c>
      <c r="M61" s="173">
        <f t="shared" ref="M61:Q61" si="65">M24/M$35*100</f>
        <v>3.2672722614653296</v>
      </c>
      <c r="N61" s="173">
        <f t="shared" si="65"/>
        <v>2.6820023316881212</v>
      </c>
      <c r="O61" s="173">
        <f t="shared" si="65"/>
        <v>2.5419206267856929</v>
      </c>
      <c r="P61" s="173">
        <f t="shared" si="65"/>
        <v>2.5900416587815238</v>
      </c>
      <c r="Q61" s="173">
        <f t="shared" si="65"/>
        <v>2.4332978223943167</v>
      </c>
      <c r="S61" s="68">
        <f t="shared" si="26"/>
        <v>-1.5972507065236858</v>
      </c>
      <c r="T61" s="69">
        <f t="shared" si="27"/>
        <v>32.174524492321346</v>
      </c>
      <c r="U61" s="69">
        <f t="shared" si="28"/>
        <v>30.577273785797665</v>
      </c>
      <c r="W61" t="str">
        <f t="shared" si="29"/>
        <v>54 Textiles, printing and other skilled trades</v>
      </c>
      <c r="X61" s="173">
        <f t="shared" ref="X61:AB61" si="66">X24/X$35*100</f>
        <v>2.212565227158835</v>
      </c>
      <c r="Y61" s="173">
        <f t="shared" si="66"/>
        <v>1.9060163142932038</v>
      </c>
      <c r="Z61" s="173">
        <f t="shared" si="66"/>
        <v>2.0345806680365208</v>
      </c>
      <c r="AA61" s="173">
        <f t="shared" si="66"/>
        <v>2.0201136563174771</v>
      </c>
      <c r="AB61" s="173">
        <f t="shared" si="66"/>
        <v>1.9335380859244331</v>
      </c>
      <c r="AD61" s="68">
        <f t="shared" si="31"/>
        <v>4.0448917630207655</v>
      </c>
      <c r="AE61" s="69">
        <f t="shared" si="32"/>
        <v>58.689652671570222</v>
      </c>
      <c r="AF61" s="69">
        <f t="shared" si="33"/>
        <v>62.734544434590987</v>
      </c>
    </row>
    <row r="62" spans="1:32" x14ac:dyDescent="0.2">
      <c r="A62" t="str">
        <f t="shared" si="19"/>
        <v>61 Caring personal service occupations</v>
      </c>
      <c r="B62" s="173">
        <f t="shared" si="52"/>
        <v>7.713504404200128</v>
      </c>
      <c r="C62" s="173">
        <f t="shared" si="52"/>
        <v>7.0190263945007523</v>
      </c>
      <c r="D62" s="173">
        <f t="shared" si="52"/>
        <v>7.0822668651211504</v>
      </c>
      <c r="E62" s="173">
        <f t="shared" si="52"/>
        <v>7.4032671372188847</v>
      </c>
      <c r="F62" s="173">
        <f t="shared" si="52"/>
        <v>7.9286304922784652</v>
      </c>
      <c r="H62" s="68">
        <f t="shared" si="21"/>
        <v>18.572658097993081</v>
      </c>
      <c r="I62" s="69">
        <f t="shared" si="22"/>
        <v>60.518866167668961</v>
      </c>
      <c r="J62" s="69">
        <f t="shared" si="23"/>
        <v>79.091524265662045</v>
      </c>
      <c r="L62" t="str">
        <f t="shared" si="24"/>
        <v>61 Caring personal service occupations</v>
      </c>
      <c r="M62" s="173">
        <f t="shared" ref="M62:Q62" si="67">M25/M$35*100</f>
        <v>2.0721028448772238</v>
      </c>
      <c r="N62" s="173">
        <f t="shared" si="67"/>
        <v>1.9531069415951903</v>
      </c>
      <c r="O62" s="173">
        <f t="shared" si="67"/>
        <v>1.870485724077656</v>
      </c>
      <c r="P62" s="173">
        <f t="shared" si="67"/>
        <v>2.2382706317775503</v>
      </c>
      <c r="Q62" s="173">
        <f t="shared" si="67"/>
        <v>2.5743636538781258</v>
      </c>
      <c r="S62" s="68">
        <f t="shared" si="26"/>
        <v>41.478174532724601</v>
      </c>
      <c r="T62" s="69">
        <f t="shared" si="27"/>
        <v>54.063336380087634</v>
      </c>
      <c r="U62" s="69">
        <f t="shared" si="28"/>
        <v>95.541510912812242</v>
      </c>
      <c r="W62" t="str">
        <f t="shared" si="29"/>
        <v>61 Caring personal service occupations</v>
      </c>
      <c r="X62" s="173">
        <f t="shared" ref="X62:AB62" si="68">X25/X$35*100</f>
        <v>14.230325475719411</v>
      </c>
      <c r="Y62" s="173">
        <f t="shared" si="68"/>
        <v>12.993943819474069</v>
      </c>
      <c r="Z62" s="173">
        <f t="shared" si="68"/>
        <v>13.040672839186341</v>
      </c>
      <c r="AA62" s="173">
        <f t="shared" si="68"/>
        <v>13.148128515140531</v>
      </c>
      <c r="AB62" s="173">
        <f t="shared" si="68"/>
        <v>13.676076979828611</v>
      </c>
      <c r="AD62" s="68">
        <f t="shared" si="31"/>
        <v>14.816547195998897</v>
      </c>
      <c r="AE62" s="69">
        <f t="shared" si="32"/>
        <v>61.577462068895493</v>
      </c>
      <c r="AF62" s="69">
        <f t="shared" si="33"/>
        <v>76.394009264894393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2.3370483632676677</v>
      </c>
      <c r="C63" s="173">
        <f t="shared" si="52"/>
        <v>2.2953041629703397</v>
      </c>
      <c r="D63" s="173">
        <f t="shared" si="52"/>
        <v>2.0266251848883461</v>
      </c>
      <c r="E63" s="173">
        <f t="shared" si="52"/>
        <v>1.8010617257866093</v>
      </c>
      <c r="F63" s="173">
        <f t="shared" si="52"/>
        <v>1.7230614419785197</v>
      </c>
      <c r="H63" s="68">
        <f t="shared" si="21"/>
        <v>-9.949528025196237</v>
      </c>
      <c r="I63" s="69">
        <f t="shared" si="22"/>
        <v>45.941957815625535</v>
      </c>
      <c r="J63" s="69">
        <f t="shared" si="23"/>
        <v>35.992429790429298</v>
      </c>
      <c r="L63" t="str">
        <f t="shared" si="24"/>
        <v>62 Leisure, travel and related personal service occupations</v>
      </c>
      <c r="M63" s="173">
        <f t="shared" ref="M63:Q63" si="69">M26/M$35*100</f>
        <v>1.220711812633277</v>
      </c>
      <c r="N63" s="173">
        <f t="shared" si="69"/>
        <v>1.234959055075928</v>
      </c>
      <c r="O63" s="173">
        <f t="shared" si="69"/>
        <v>1.1957030639311421</v>
      </c>
      <c r="P63" s="173">
        <f t="shared" si="69"/>
        <v>1.1029660178120457</v>
      </c>
      <c r="Q63" s="173">
        <f t="shared" si="69"/>
        <v>1.1285863486584269</v>
      </c>
      <c r="S63" s="68">
        <f t="shared" si="26"/>
        <v>-2.9746091460697022</v>
      </c>
      <c r="T63" s="69">
        <f t="shared" si="27"/>
        <v>40.369012515717003</v>
      </c>
      <c r="U63" s="69">
        <f t="shared" si="28"/>
        <v>37.394403369647307</v>
      </c>
      <c r="W63" t="str">
        <f t="shared" si="29"/>
        <v>62 Leisure, travel and related personal service occupations</v>
      </c>
      <c r="X63" s="173">
        <f t="shared" ref="X63:AB63" si="70">X26/X$35*100</f>
        <v>3.6266154113815952</v>
      </c>
      <c r="Y63" s="173">
        <f t="shared" si="70"/>
        <v>3.545911189106504</v>
      </c>
      <c r="Z63" s="173">
        <f t="shared" si="70"/>
        <v>2.9765828280642581</v>
      </c>
      <c r="AA63" s="173">
        <f t="shared" si="70"/>
        <v>2.5775313839191751</v>
      </c>
      <c r="AB63" s="173">
        <f t="shared" si="70"/>
        <v>2.3611905995569633</v>
      </c>
      <c r="AD63" s="68">
        <f t="shared" si="31"/>
        <v>-13.15276044614161</v>
      </c>
      <c r="AE63" s="69">
        <f t="shared" si="32"/>
        <v>48.501333684245921</v>
      </c>
      <c r="AF63" s="69">
        <f t="shared" si="33"/>
        <v>35.348573238104315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9.5182818557781046E-2</v>
      </c>
      <c r="C64" s="173">
        <f t="shared" si="52"/>
        <v>7.9868000172773568E-2</v>
      </c>
      <c r="D64" s="173">
        <f t="shared" si="52"/>
        <v>0.10222588199333994</v>
      </c>
      <c r="E64" s="173">
        <f t="shared" si="52"/>
        <v>6.9945672211617183E-2</v>
      </c>
      <c r="F64" s="173">
        <f t="shared" si="52"/>
        <v>7.5710591156861948E-2</v>
      </c>
      <c r="H64" s="68">
        <f t="shared" si="21"/>
        <v>-21.556956473539231</v>
      </c>
      <c r="I64" s="69">
        <f t="shared" si="22"/>
        <v>35.229860551331484</v>
      </c>
      <c r="J64" s="69">
        <f t="shared" si="23"/>
        <v>13.67290407779225</v>
      </c>
      <c r="L64" t="str">
        <f t="shared" si="24"/>
        <v>63 Community and civil enforcement occupations</v>
      </c>
      <c r="M64" s="173">
        <f t="shared" ref="M64:Q64" si="71">M27/M$35*100</f>
        <v>0.14278769583611342</v>
      </c>
      <c r="N64" s="173">
        <f t="shared" si="71"/>
        <v>0.10704976113635903</v>
      </c>
      <c r="O64" s="173">
        <f t="shared" si="71"/>
        <v>0.15573288278767522</v>
      </c>
      <c r="P64" s="173">
        <f t="shared" si="71"/>
        <v>8.713765735969238E-2</v>
      </c>
      <c r="Q64" s="173">
        <f t="shared" si="71"/>
        <v>0.1015193179751249</v>
      </c>
      <c r="S64" s="68">
        <f t="shared" si="26"/>
        <v>-32.989583273533277</v>
      </c>
      <c r="T64" s="69">
        <f t="shared" si="27"/>
        <v>25.448928150465289</v>
      </c>
      <c r="U64" s="69">
        <f t="shared" si="28"/>
        <v>-7.5406551230679879</v>
      </c>
      <c r="W64" t="str">
        <f t="shared" si="29"/>
        <v>63 Community and civil enforcement occupations</v>
      </c>
      <c r="X64" s="173">
        <f t="shared" ref="X64:AB64" si="72">X27/X$35*100</f>
        <v>4.0190727657632083E-2</v>
      </c>
      <c r="Y64" s="173">
        <f t="shared" si="72"/>
        <v>4.7808908287758391E-2</v>
      </c>
      <c r="Z64" s="173">
        <f t="shared" si="72"/>
        <v>4.1053621578075558E-2</v>
      </c>
      <c r="AA64" s="173">
        <f t="shared" si="72"/>
        <v>5.0823573797236919E-2</v>
      </c>
      <c r="AB64" s="173">
        <f t="shared" si="72"/>
        <v>4.8006653199208035E-2</v>
      </c>
      <c r="AD64" s="68">
        <f t="shared" si="31"/>
        <v>28.024444653639989</v>
      </c>
      <c r="AE64" s="69">
        <f t="shared" si="32"/>
        <v>77.648137754731891</v>
      </c>
      <c r="AF64" s="69">
        <f t="shared" si="33"/>
        <v>105.67258240837189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7.907156781087922</v>
      </c>
      <c r="C65" s="173">
        <f t="shared" si="73"/>
        <v>7.8243867194564292</v>
      </c>
      <c r="D65" s="173">
        <f t="shared" si="73"/>
        <v>7.7461482337634964</v>
      </c>
      <c r="E65" s="173">
        <f t="shared" si="73"/>
        <v>7.5674838816028958</v>
      </c>
      <c r="F65" s="173">
        <f t="shared" si="73"/>
        <v>7.1564861399701503</v>
      </c>
      <c r="H65" s="68">
        <f t="shared" si="21"/>
        <v>-2.1473265493242284</v>
      </c>
      <c r="I65" s="69">
        <f t="shared" si="22"/>
        <v>46.265282794884016</v>
      </c>
      <c r="J65" s="69">
        <f t="shared" si="23"/>
        <v>44.117956245559789</v>
      </c>
      <c r="L65" t="str">
        <f t="shared" si="24"/>
        <v>71 Sales occupations</v>
      </c>
      <c r="M65" s="173">
        <f t="shared" ref="M65:Q65" si="74">M28/M$35*100</f>
        <v>5.4062385433847862</v>
      </c>
      <c r="N65" s="173">
        <f t="shared" si="74"/>
        <v>5.3626311816394745</v>
      </c>
      <c r="O65" s="173">
        <f t="shared" si="74"/>
        <v>5.3635749985542196</v>
      </c>
      <c r="P65" s="173">
        <f t="shared" si="74"/>
        <v>5.2633253363746482</v>
      </c>
      <c r="Q65" s="173">
        <f t="shared" si="74"/>
        <v>5.0635835074853421</v>
      </c>
      <c r="S65" s="68">
        <f t="shared" si="26"/>
        <v>-2.9540157138201089</v>
      </c>
      <c r="T65" s="69">
        <f t="shared" si="27"/>
        <v>32.221689195695944</v>
      </c>
      <c r="U65" s="69">
        <f t="shared" si="28"/>
        <v>29.267673481875832</v>
      </c>
      <c r="W65" t="str">
        <f t="shared" si="29"/>
        <v>71 Sales occupations</v>
      </c>
      <c r="X65" s="173">
        <f t="shared" ref="X65:AB65" si="75">X28/X$35*100</f>
        <v>10.796161667236619</v>
      </c>
      <c r="Y65" s="173">
        <f t="shared" si="75"/>
        <v>10.727864794002347</v>
      </c>
      <c r="Z65" s="173">
        <f t="shared" si="75"/>
        <v>10.470042083894791</v>
      </c>
      <c r="AA65" s="173">
        <f t="shared" si="75"/>
        <v>10.130326164486245</v>
      </c>
      <c r="AB65" s="173">
        <f t="shared" si="75"/>
        <v>9.4030768025029356</v>
      </c>
      <c r="AD65" s="68">
        <f t="shared" si="31"/>
        <v>-1.6748763089661853</v>
      </c>
      <c r="AE65" s="69">
        <f t="shared" si="32"/>
        <v>54.490135022287014</v>
      </c>
      <c r="AF65" s="69">
        <f t="shared" si="33"/>
        <v>52.815258713320823</v>
      </c>
    </row>
    <row r="66" spans="1:32" x14ac:dyDescent="0.2">
      <c r="A66" t="str">
        <f t="shared" si="19"/>
        <v>72 Customer service occupations</v>
      </c>
      <c r="B66" s="173">
        <f t="shared" si="73"/>
        <v>1.6166905495110264</v>
      </c>
      <c r="C66" s="173">
        <f t="shared" si="73"/>
        <v>1.7638699470731656</v>
      </c>
      <c r="D66" s="173">
        <f t="shared" si="73"/>
        <v>1.8187179187872433</v>
      </c>
      <c r="E66" s="173">
        <f t="shared" si="73"/>
        <v>1.9990367100396267</v>
      </c>
      <c r="F66" s="173">
        <f t="shared" si="73"/>
        <v>2.209139009732612</v>
      </c>
      <c r="H66" s="68">
        <f t="shared" si="21"/>
        <v>28.651947144664518</v>
      </c>
      <c r="I66" s="69">
        <f t="shared" si="22"/>
        <v>51.387994566231875</v>
      </c>
      <c r="J66" s="69">
        <f t="shared" si="23"/>
        <v>80.0399417108964</v>
      </c>
      <c r="L66" t="str">
        <f t="shared" si="24"/>
        <v>72 Customer service occupations</v>
      </c>
      <c r="M66" s="173">
        <f t="shared" ref="M66:Q66" si="76">M29/M$35*100</f>
        <v>1.3300133517167538</v>
      </c>
      <c r="N66" s="173">
        <f t="shared" si="76"/>
        <v>1.2627455756240036</v>
      </c>
      <c r="O66" s="173">
        <f t="shared" si="76"/>
        <v>1.4514003222509937</v>
      </c>
      <c r="P66" s="173">
        <f t="shared" si="76"/>
        <v>1.8057693823458569</v>
      </c>
      <c r="Q66" s="173">
        <f t="shared" si="76"/>
        <v>2.130743987536003</v>
      </c>
      <c r="S66" s="68">
        <f t="shared" si="26"/>
        <v>50.909995699826325</v>
      </c>
      <c r="T66" s="69">
        <f t="shared" si="27"/>
        <v>44.777277644517937</v>
      </c>
      <c r="U66" s="69">
        <f t="shared" si="28"/>
        <v>95.687273344344263</v>
      </c>
      <c r="W66" t="str">
        <f t="shared" si="29"/>
        <v>72 Customer service occupations</v>
      </c>
      <c r="X66" s="173">
        <f t="shared" ref="X66:AB66" si="77">X29/X$35*100</f>
        <v>1.9478536450049846</v>
      </c>
      <c r="Y66" s="173">
        <f t="shared" si="77"/>
        <v>2.3549130473208622</v>
      </c>
      <c r="Z66" s="173">
        <f t="shared" si="77"/>
        <v>2.2386563817332563</v>
      </c>
      <c r="AA66" s="173">
        <f t="shared" si="77"/>
        <v>2.2140018131742289</v>
      </c>
      <c r="AB66" s="173">
        <f t="shared" si="77"/>
        <v>2.2932908102618348</v>
      </c>
      <c r="AD66" s="68">
        <f t="shared" si="31"/>
        <v>12.153966737313551</v>
      </c>
      <c r="AE66" s="69">
        <f t="shared" si="32"/>
        <v>56.287951450713301</v>
      </c>
      <c r="AF66" s="69">
        <f t="shared" si="33"/>
        <v>68.441918188026847</v>
      </c>
    </row>
    <row r="67" spans="1:32" x14ac:dyDescent="0.2">
      <c r="A67" t="str">
        <f t="shared" si="19"/>
        <v>81 Process, plant and machine operatives</v>
      </c>
      <c r="B67" s="173">
        <f t="shared" si="73"/>
        <v>3.6219145854405657</v>
      </c>
      <c r="C67" s="173">
        <f t="shared" si="73"/>
        <v>3.3297657656036819</v>
      </c>
      <c r="D67" s="173">
        <f t="shared" si="73"/>
        <v>2.9102017485656169</v>
      </c>
      <c r="E67" s="173">
        <f t="shared" si="73"/>
        <v>2.8075242584412194</v>
      </c>
      <c r="F67" s="173">
        <f t="shared" si="73"/>
        <v>2.3610906774339768</v>
      </c>
      <c r="H67" s="68">
        <f t="shared" si="21"/>
        <v>-14.069322919651048</v>
      </c>
      <c r="I67" s="69">
        <f t="shared" si="22"/>
        <v>36.584561713982168</v>
      </c>
      <c r="J67" s="69">
        <f t="shared" si="23"/>
        <v>22.515238794331122</v>
      </c>
      <c r="L67" t="str">
        <f t="shared" si="24"/>
        <v>81 Process, plant and machine operatives</v>
      </c>
      <c r="M67" s="173">
        <f t="shared" ref="M67:Q67" si="78">M30/M$35*100</f>
        <v>5.1752312160458604</v>
      </c>
      <c r="N67" s="173">
        <f t="shared" si="78"/>
        <v>4.658842274724698</v>
      </c>
      <c r="O67" s="173">
        <f t="shared" si="78"/>
        <v>4.1498217725903928</v>
      </c>
      <c r="P67" s="173">
        <f t="shared" si="78"/>
        <v>3.9114215956909892</v>
      </c>
      <c r="Q67" s="173">
        <f t="shared" si="78"/>
        <v>3.3113057903723973</v>
      </c>
      <c r="S67" s="68">
        <f t="shared" si="26"/>
        <v>-17.97546181903294</v>
      </c>
      <c r="T67" s="69">
        <f t="shared" si="27"/>
        <v>32.19086621164714</v>
      </c>
      <c r="U67" s="69">
        <f t="shared" si="28"/>
        <v>14.2154043926142</v>
      </c>
      <c r="W67" t="str">
        <f t="shared" si="29"/>
        <v>81 Process, plant and machine operatives</v>
      </c>
      <c r="X67" s="173">
        <f t="shared" ref="X67:AB67" si="79">X30/X$35*100</f>
        <v>1.8275579095997345</v>
      </c>
      <c r="Y67" s="173">
        <f t="shared" si="79"/>
        <v>1.7622077996128687</v>
      </c>
      <c r="Z67" s="173">
        <f t="shared" si="79"/>
        <v>1.4929973117651154</v>
      </c>
      <c r="AA67" s="173">
        <f t="shared" si="79"/>
        <v>1.5796943516299122</v>
      </c>
      <c r="AB67" s="173">
        <f t="shared" si="79"/>
        <v>1.3410984584980505</v>
      </c>
      <c r="AD67" s="68">
        <f t="shared" si="31"/>
        <v>-1.6567440231315078</v>
      </c>
      <c r="AE67" s="69">
        <f t="shared" si="32"/>
        <v>50.546454384682789</v>
      </c>
      <c r="AF67" s="69">
        <f t="shared" si="33"/>
        <v>48.88971036155128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4.3587670857160852</v>
      </c>
      <c r="C68" s="173">
        <f t="shared" si="73"/>
        <v>4.6858310079627072</v>
      </c>
      <c r="D68" s="173">
        <f t="shared" si="73"/>
        <v>4.3186425462253393</v>
      </c>
      <c r="E68" s="173">
        <f t="shared" si="73"/>
        <v>4.2556661380225727</v>
      </c>
      <c r="F68" s="173">
        <f t="shared" si="73"/>
        <v>4.0745913511979479</v>
      </c>
      <c r="H68" s="68">
        <f t="shared" si="21"/>
        <v>-7.0097272264498342E-2</v>
      </c>
      <c r="I68" s="69">
        <f t="shared" si="22"/>
        <v>51.834358549353041</v>
      </c>
      <c r="J68" s="69">
        <f t="shared" si="23"/>
        <v>51.764261277088544</v>
      </c>
      <c r="L68" t="str">
        <f t="shared" si="24"/>
        <v>82 Transport and mobile machine drivers and operatives</v>
      </c>
      <c r="M68" s="173">
        <f t="shared" ref="M68:Q68" si="80">M31/M$35*100</f>
        <v>7.8198955829390338</v>
      </c>
      <c r="N68" s="173">
        <f t="shared" si="80"/>
        <v>8.3801021073479642</v>
      </c>
      <c r="O68" s="173">
        <f t="shared" si="80"/>
        <v>7.8229725391980507</v>
      </c>
      <c r="P68" s="173">
        <f t="shared" si="80"/>
        <v>7.7149783434866182</v>
      </c>
      <c r="Q68" s="173">
        <f t="shared" si="80"/>
        <v>7.4552379727012914</v>
      </c>
      <c r="S68" s="68">
        <f t="shared" si="26"/>
        <v>-2.0366438544199172</v>
      </c>
      <c r="T68" s="69">
        <f t="shared" si="27"/>
        <v>50.705579030605449</v>
      </c>
      <c r="U68" s="69">
        <f t="shared" si="28"/>
        <v>48.668935176185528</v>
      </c>
      <c r="W68" t="str">
        <f t="shared" si="29"/>
        <v>82 Transport and mobile machine drivers and operatives</v>
      </c>
      <c r="X68" s="173">
        <f t="shared" ref="X68:AB68" si="81">X31/X$35*100</f>
        <v>0.3605487556163034</v>
      </c>
      <c r="Y68" s="173">
        <f t="shared" si="81"/>
        <v>0.32868222786665707</v>
      </c>
      <c r="Z68" s="173">
        <f t="shared" si="81"/>
        <v>0.31229227936747106</v>
      </c>
      <c r="AA68" s="173">
        <f t="shared" si="81"/>
        <v>0.40798317010444585</v>
      </c>
      <c r="AB68" s="173">
        <f t="shared" si="81"/>
        <v>0.44569385003928386</v>
      </c>
      <c r="AD68" s="68">
        <f t="shared" si="31"/>
        <v>56.249393155195129</v>
      </c>
      <c r="AE68" s="69">
        <f t="shared" si="32"/>
        <v>84.161224273093666</v>
      </c>
      <c r="AF68" s="69">
        <f t="shared" si="33"/>
        <v>140.41061742828879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2.0245122542281337</v>
      </c>
      <c r="C69" s="173">
        <f t="shared" si="73"/>
        <v>1.8077556934809365</v>
      </c>
      <c r="D69" s="173">
        <f t="shared" si="73"/>
        <v>1.5375613049020327</v>
      </c>
      <c r="E69" s="173">
        <f t="shared" si="73"/>
        <v>2.5962787782910111</v>
      </c>
      <c r="F69" s="173">
        <f t="shared" si="73"/>
        <v>2.7952014556211275</v>
      </c>
      <c r="H69" s="68">
        <f t="shared" si="21"/>
        <v>92.548144417876983</v>
      </c>
      <c r="I69" s="69">
        <f t="shared" si="22"/>
        <v>77.814169576667041</v>
      </c>
      <c r="J69" s="69">
        <f t="shared" si="23"/>
        <v>170.36231399454402</v>
      </c>
      <c r="L69" t="str">
        <f t="shared" si="24"/>
        <v>91 Elementary trades and related occupations</v>
      </c>
      <c r="M69" s="173">
        <f t="shared" ref="M69:Q70" si="82">M32/M$35*100</f>
        <v>2.8628643758275589</v>
      </c>
      <c r="N69" s="173">
        <f t="shared" si="82"/>
        <v>2.5393788803688739</v>
      </c>
      <c r="O69" s="173">
        <f t="shared" si="82"/>
        <v>2.2497996873217532</v>
      </c>
      <c r="P69" s="173">
        <f t="shared" si="82"/>
        <v>2.9738612343680764</v>
      </c>
      <c r="Q69" s="173">
        <f t="shared" si="82"/>
        <v>3.1124918371118881</v>
      </c>
      <c r="S69" s="68">
        <f t="shared" si="26"/>
        <v>42.212679511971004</v>
      </c>
      <c r="T69" s="69">
        <f t="shared" si="27"/>
        <v>44.388284819568</v>
      </c>
      <c r="U69" s="69">
        <f t="shared" si="28"/>
        <v>86.600964331539004</v>
      </c>
      <c r="W69" t="str">
        <f t="shared" si="29"/>
        <v>91 Elementary trades and related occupations</v>
      </c>
      <c r="X69" s="173">
        <f t="shared" ref="X69:AB70" si="83">X32/X$35*100</f>
        <v>1.0560666093044428</v>
      </c>
      <c r="Y69" s="173">
        <f t="shared" si="83"/>
        <v>0.94485446331154643</v>
      </c>
      <c r="Z69" s="173">
        <f t="shared" si="83"/>
        <v>0.72328969258361919</v>
      </c>
      <c r="AA69" s="173">
        <f t="shared" si="83"/>
        <v>2.1763058186553779</v>
      </c>
      <c r="AB69" s="173">
        <f t="shared" si="83"/>
        <v>2.4546115030334548</v>
      </c>
      <c r="AD69" s="68">
        <f t="shared" si="31"/>
        <v>271.54672226224858</v>
      </c>
      <c r="AE69" s="69">
        <f t="shared" si="32"/>
        <v>196.6803774461122</v>
      </c>
      <c r="AF69" s="69">
        <f t="shared" si="33"/>
        <v>468.22709970836075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10.929995739138965</v>
      </c>
      <c r="C70" s="173">
        <f t="shared" si="73"/>
        <v>10.735151469457458</v>
      </c>
      <c r="D70" s="173">
        <f t="shared" si="73"/>
        <v>9.9303500808240184</v>
      </c>
      <c r="E70" s="173">
        <f t="shared" si="73"/>
        <v>9.096151628411187</v>
      </c>
      <c r="F70" s="173">
        <f t="shared" si="73"/>
        <v>8.3192296402859931</v>
      </c>
      <c r="H70" s="68">
        <f t="shared" si="21"/>
        <v>-11.268623674271073</v>
      </c>
      <c r="I70" s="69">
        <f t="shared" si="22"/>
        <v>44.662642879155598</v>
      </c>
      <c r="J70" s="69">
        <f t="shared" si="23"/>
        <v>33.394019204884529</v>
      </c>
      <c r="L70" t="str">
        <f t="shared" si="24"/>
        <v>92 Elementary administration and service occupations</v>
      </c>
      <c r="M70" s="173">
        <f t="shared" si="82"/>
        <v>9.8486658338535129</v>
      </c>
      <c r="N70" s="173">
        <f t="shared" si="82"/>
        <v>9.5106779573499551</v>
      </c>
      <c r="O70" s="173">
        <f t="shared" si="82"/>
        <v>8.9657319048158239</v>
      </c>
      <c r="P70" s="173">
        <f t="shared" si="82"/>
        <v>8.8181295495796821</v>
      </c>
      <c r="Q70" s="173">
        <f t="shared" si="82"/>
        <v>8.2020242660554246</v>
      </c>
      <c r="S70" s="68">
        <f t="shared" si="26"/>
        <v>-5.9607294425564419</v>
      </c>
      <c r="T70" s="69">
        <f t="shared" si="27"/>
        <v>38.521832379604945</v>
      </c>
      <c r="U70" s="69">
        <f t="shared" si="28"/>
        <v>32.56110293704851</v>
      </c>
      <c r="W70" t="str">
        <f t="shared" si="29"/>
        <v>92 Elementary administration and service occupations</v>
      </c>
      <c r="X70" s="173">
        <f t="shared" si="83"/>
        <v>12.179123892475717</v>
      </c>
      <c r="Y70" s="173">
        <f t="shared" si="83"/>
        <v>12.17933710879154</v>
      </c>
      <c r="Z70" s="173">
        <f t="shared" si="83"/>
        <v>11.033156692820063</v>
      </c>
      <c r="AA70" s="173">
        <f t="shared" si="83"/>
        <v>9.4053867462289968</v>
      </c>
      <c r="AB70" s="173">
        <f t="shared" si="83"/>
        <v>8.4450417517803924</v>
      </c>
      <c r="AD70" s="68">
        <f t="shared" si="31"/>
        <v>-16.199818290833626</v>
      </c>
      <c r="AE70" s="69">
        <f t="shared" si="32"/>
        <v>50.367641953135958</v>
      </c>
      <c r="AF70" s="69">
        <f t="shared" si="33"/>
        <v>34.167823662302325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5.9152912189039615</v>
      </c>
      <c r="I72" s="67">
        <f>IF(D35&gt;0,I35/D35*100,0)</f>
        <v>49.039847104827459</v>
      </c>
      <c r="J72" s="67">
        <f>IF(D35&gt;0,(J35/D35)*100,0)</f>
        <v>54.955138323731504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2.7954637773784041</v>
      </c>
      <c r="T72" s="67">
        <f t="shared" ref="T72" si="85">IF(O35&gt;0,T35/O35*100,0)</f>
        <v>40.298816131589739</v>
      </c>
      <c r="U72" s="67">
        <f t="shared" ref="U72" si="86">IF(O35&gt;0,(U35/O35)*100,0)</f>
        <v>43.094279908968126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9.4820562005043154</v>
      </c>
      <c r="AE72" s="67">
        <f t="shared" ref="AE72" si="88">IF(Z35&gt;0,AE35/Z35*100,0)</f>
        <v>59.033093129736535</v>
      </c>
      <c r="AF72" s="67">
        <f t="shared" ref="AF72" si="89">IF(Z35&gt;0,(AF35/Z35)*100,0)</f>
        <v>68.51514933024086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Cumbria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Cumbria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Cumbria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3.8710096090514678</v>
      </c>
      <c r="C82" s="18">
        <f t="shared" ref="B82:E107" si="96">IF(AND(D$6-C$6 &lt;&gt; 0,C8&lt;&gt;0,D8&lt;&gt;0),(EXP(LN(D8/C8)/(D$6-C$6))-1)*100,0)</f>
        <v>2.6907810686775724</v>
      </c>
      <c r="D82" s="18">
        <f t="shared" si="96"/>
        <v>-2.427968649587442</v>
      </c>
      <c r="E82" s="18">
        <f t="shared" si="96"/>
        <v>0.74896163425648421</v>
      </c>
      <c r="F82" s="18">
        <f t="shared" ref="F82:F107" si="97">IF(AND(F$6-D$6 &lt;&gt; 0,D8&lt;&gt;0,F8&lt;&gt;0),(EXP(LN(F8/D8)/(F$6-D$6))-1)*100,0)</f>
        <v>-0.3213452712209075</v>
      </c>
      <c r="H82" s="18">
        <f t="shared" ref="H82:H107" si="98">IF($F$6-$D$6 &lt;&gt; 0,(EXP(LN(1+(H45/100))/($F$6-$D$6))-1)*100,0)</f>
        <v>-0.3213452712209075</v>
      </c>
      <c r="I82" s="18">
        <f t="shared" ref="I82:I107" si="99">IF(D8&gt;0,((1+(I8/D8))^(1/($F$6-$D$6))-1)*100,0)</f>
        <v>2.5750504167544763</v>
      </c>
      <c r="J82" s="18">
        <f t="shared" ref="J82:J107" si="100">IF($F$6-$D$6 &lt;&gt; 0,(EXP(LN(1+(J45/100))/($F$6-$D$6))-1)*100,0)</f>
        <v>2.3515613309632366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2.606883809602456</v>
      </c>
      <c r="N82" s="18">
        <f t="shared" si="102"/>
        <v>1.7396939369737296</v>
      </c>
      <c r="O82" s="18">
        <f t="shared" si="102"/>
        <v>-3.3349966487507432</v>
      </c>
      <c r="P82" s="18">
        <f t="shared" si="102"/>
        <v>0.2486364570229771</v>
      </c>
      <c r="Q82" s="18">
        <f t="shared" ref="Q82:Q107" si="103">IF(AND(Q$6-O$6 &lt;&gt; 0,O8&lt;&gt;0,Q8&lt;&gt;0),(EXP(LN(Q8/O8)/(Q$6-O$6))-1)*100,0)</f>
        <v>-0.96043148397884082</v>
      </c>
      <c r="S82" s="18">
        <f t="shared" ref="S82:S107" si="104">IF($F$6-$D$6 &lt;&gt; 0,(EXP(LN(1+(S45/100))/($F$6-$D$6))-1)*100,0)</f>
        <v>-0.96043148397884082</v>
      </c>
      <c r="T82" s="18">
        <f t="shared" ref="T82:T107" si="105">IF(O8&gt;0,((1+(T8/O8))^(1/($F$6-$D$6))-1)*100,0)</f>
        <v>2.2710350728806006</v>
      </c>
      <c r="U82" s="18">
        <f t="shared" ref="U82:U107" si="106">IF($F$6-$D$6 &lt;&gt; 0,(EXP(LN(1+(U45/100))/($F$6-$D$6))-1)*100,0)</f>
        <v>1.583508328867933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7.0371455602404875</v>
      </c>
      <c r="Y82" s="18">
        <f t="shared" si="108"/>
        <v>4.8349969381784152</v>
      </c>
      <c r="Z82" s="18">
        <f t="shared" si="108"/>
        <v>-0.55343755763878066</v>
      </c>
      <c r="AA82" s="18">
        <f t="shared" si="108"/>
        <v>1.6414874808848623</v>
      </c>
      <c r="AB82" s="18">
        <f t="shared" ref="AB82:AB107" si="109">IF(AND(AB$6-Z$6 &lt;&gt; 0,Z8&lt;&gt;0,AB8&lt;&gt;0),(EXP(LN(AB8/Z8)/(AB$6-Z$6))-1)*100,0)</f>
        <v>0.9045151480633784</v>
      </c>
      <c r="AD82" s="18">
        <f t="shared" ref="AD82:AD107" si="110">IF($F$6-$D$6 &lt;&gt; 0,(EXP(LN(1+(AD45/100))/($F$6-$D$6))-1)*100,0)</f>
        <v>0.9045151480633784</v>
      </c>
      <c r="AE82" s="18">
        <f t="shared" ref="AE82:AE107" si="111">IF(Z8&gt;0,((1+(AE8/Z8))^(1/($F$6-$D$6))-1)*100,0)</f>
        <v>3.1992826185714307</v>
      </c>
      <c r="AF82" s="18">
        <f t="shared" ref="AF82:AF107" si="112">IF($F$6-$D$6 &lt;&gt; 0,(EXP(LN(1+(AF45/100))/($F$6-$D$6))-1)*100,0)</f>
        <v>3.7949635108729618</v>
      </c>
    </row>
    <row r="83" spans="1:32" x14ac:dyDescent="0.2">
      <c r="A83" t="str">
        <f t="shared" si="95"/>
        <v>12 Other managers and proprietors</v>
      </c>
      <c r="B83" s="18">
        <f t="shared" si="96"/>
        <v>0.15696470571067156</v>
      </c>
      <c r="C83" s="18">
        <f t="shared" si="96"/>
        <v>7.0721146751302699</v>
      </c>
      <c r="D83" s="18">
        <f t="shared" si="96"/>
        <v>0.49965230463839827</v>
      </c>
      <c r="E83" s="18">
        <f t="shared" si="96"/>
        <v>1.2898998323472188</v>
      </c>
      <c r="F83" s="18">
        <f t="shared" si="97"/>
        <v>1.0257959623301893</v>
      </c>
      <c r="H83" s="18">
        <f t="shared" si="98"/>
        <v>1.0257959623301893</v>
      </c>
      <c r="I83" s="18">
        <f t="shared" si="99"/>
        <v>3.129416940679941</v>
      </c>
      <c r="J83" s="18">
        <f t="shared" si="100"/>
        <v>3.8131514727315796</v>
      </c>
      <c r="L83" t="str">
        <f t="shared" si="101"/>
        <v>12 Other managers and proprietors</v>
      </c>
      <c r="M83" s="18">
        <f t="shared" si="102"/>
        <v>-5.6818725498952727E-2</v>
      </c>
      <c r="N83" s="18">
        <f t="shared" si="102"/>
        <v>4.0644183013926138</v>
      </c>
      <c r="O83" s="18">
        <f t="shared" si="102"/>
        <v>2.0446520030286131</v>
      </c>
      <c r="P83" s="18">
        <f t="shared" si="102"/>
        <v>1.3079895757029281</v>
      </c>
      <c r="Q83" s="18">
        <f t="shared" si="103"/>
        <v>1.5529509274997633</v>
      </c>
      <c r="S83" s="18">
        <f t="shared" si="104"/>
        <v>1.5529509274997633</v>
      </c>
      <c r="T83" s="18">
        <f t="shared" si="105"/>
        <v>3.0667404255184438</v>
      </c>
      <c r="U83" s="18">
        <f t="shared" si="106"/>
        <v>4.1232703252502612</v>
      </c>
      <c r="W83" t="str">
        <f t="shared" si="107"/>
        <v>12 Other managers and proprietors</v>
      </c>
      <c r="X83" s="18">
        <f t="shared" si="108"/>
        <v>0.48504198606709181</v>
      </c>
      <c r="Y83" s="18">
        <f t="shared" si="108"/>
        <v>11.625843305358208</v>
      </c>
      <c r="Z83" s="18">
        <f t="shared" si="108"/>
        <v>-1.8571250656491123</v>
      </c>
      <c r="AA83" s="18">
        <f t="shared" si="108"/>
        <v>1.2588034836571893</v>
      </c>
      <c r="AB83" s="18">
        <f t="shared" si="109"/>
        <v>0.20932100022283961</v>
      </c>
      <c r="AD83" s="18">
        <f t="shared" si="110"/>
        <v>0.20932100022283961</v>
      </c>
      <c r="AE83" s="18">
        <f t="shared" si="111"/>
        <v>3.2169849925131722</v>
      </c>
      <c r="AF83" s="18">
        <f t="shared" si="112"/>
        <v>3.3520949173731385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3.0647453002620395</v>
      </c>
      <c r="C84" s="18">
        <f t="shared" si="96"/>
        <v>3.0184084818996704</v>
      </c>
      <c r="D84" s="18">
        <f t="shared" si="96"/>
        <v>3.6226183508226928</v>
      </c>
      <c r="E84" s="18">
        <f t="shared" si="96"/>
        <v>1.1248705776800261</v>
      </c>
      <c r="F84" s="18">
        <f t="shared" si="97"/>
        <v>1.9506908797621847</v>
      </c>
      <c r="H84" s="18">
        <f t="shared" si="98"/>
        <v>1.9506908797621847</v>
      </c>
      <c r="I84" s="18">
        <f t="shared" si="99"/>
        <v>2.4987785982489186</v>
      </c>
      <c r="J84" s="18">
        <f t="shared" si="100"/>
        <v>3.9351861557297196</v>
      </c>
      <c r="L84" t="str">
        <f t="shared" si="101"/>
        <v>21 Science, research, engineering and technology professionals</v>
      </c>
      <c r="M84" s="18">
        <f t="shared" si="102"/>
        <v>3.2777769469530815</v>
      </c>
      <c r="N84" s="18">
        <f t="shared" si="102"/>
        <v>-0.89498390404670891</v>
      </c>
      <c r="O84" s="18">
        <f t="shared" si="102"/>
        <v>2.9907211815521917</v>
      </c>
      <c r="P84" s="18">
        <f t="shared" si="102"/>
        <v>0.80685785807954602</v>
      </c>
      <c r="Q84" s="18">
        <f t="shared" si="103"/>
        <v>1.5296179052572523</v>
      </c>
      <c r="S84" s="18">
        <f t="shared" si="104"/>
        <v>1.5296179052572523</v>
      </c>
      <c r="T84" s="18">
        <f t="shared" si="105"/>
        <v>2.1832234087407087</v>
      </c>
      <c r="U84" s="18">
        <f t="shared" si="106"/>
        <v>3.3458461943430162</v>
      </c>
      <c r="W84" t="str">
        <f t="shared" si="107"/>
        <v>21 Science, research, engineering and technology professionals</v>
      </c>
      <c r="X84" s="18">
        <f t="shared" si="108"/>
        <v>1.9662820191931329</v>
      </c>
      <c r="Y84" s="18">
        <f t="shared" si="108"/>
        <v>23.853747214201881</v>
      </c>
      <c r="Z84" s="18">
        <f t="shared" si="108"/>
        <v>6.1551628894171539</v>
      </c>
      <c r="AA84" s="18">
        <f t="shared" si="108"/>
        <v>2.2183222668729297</v>
      </c>
      <c r="AB84" s="18">
        <f t="shared" si="109"/>
        <v>3.5141068731693759</v>
      </c>
      <c r="AD84" s="18">
        <f t="shared" si="110"/>
        <v>3.5141068731693759</v>
      </c>
      <c r="AE84" s="18">
        <f t="shared" si="111"/>
        <v>3.7091707022286036</v>
      </c>
      <c r="AF84" s="18">
        <f t="shared" si="112"/>
        <v>6.0267275462834169</v>
      </c>
    </row>
    <row r="85" spans="1:32" x14ac:dyDescent="0.2">
      <c r="A85" t="str">
        <f t="shared" si="95"/>
        <v>22 Health professionals</v>
      </c>
      <c r="B85" s="18">
        <f t="shared" si="96"/>
        <v>1.7605514292758695</v>
      </c>
      <c r="C85" s="18">
        <f t="shared" si="96"/>
        <v>1.0970488780587262</v>
      </c>
      <c r="D85" s="18">
        <f t="shared" si="96"/>
        <v>-0.1819424350428922</v>
      </c>
      <c r="E85" s="18">
        <f t="shared" si="96"/>
        <v>0.98376672115820796</v>
      </c>
      <c r="F85" s="18">
        <f t="shared" si="97"/>
        <v>0.59369218404226043</v>
      </c>
      <c r="H85" s="18">
        <f t="shared" si="98"/>
        <v>0.59369218404226043</v>
      </c>
      <c r="I85" s="18">
        <f t="shared" si="99"/>
        <v>2.8817192136247893</v>
      </c>
      <c r="J85" s="18">
        <f t="shared" si="100"/>
        <v>3.2862677028486775</v>
      </c>
      <c r="L85" t="str">
        <f t="shared" si="101"/>
        <v>22 Health professionals</v>
      </c>
      <c r="M85" s="18">
        <f t="shared" si="102"/>
        <v>0.92577206686739189</v>
      </c>
      <c r="N85" s="18">
        <f t="shared" si="102"/>
        <v>5.3541699974555268</v>
      </c>
      <c r="O85" s="18">
        <f t="shared" si="102"/>
        <v>-0.32546661322701009</v>
      </c>
      <c r="P85" s="18">
        <f t="shared" si="102"/>
        <v>0.84595712027091263</v>
      </c>
      <c r="Q85" s="18">
        <f t="shared" si="103"/>
        <v>0.45396079555546365</v>
      </c>
      <c r="S85" s="18">
        <f t="shared" si="104"/>
        <v>0.45396079555546365</v>
      </c>
      <c r="T85" s="18">
        <f t="shared" si="105"/>
        <v>2.1606929606294178</v>
      </c>
      <c r="U85" s="18">
        <f t="shared" si="106"/>
        <v>2.5001371816117945</v>
      </c>
      <c r="W85" t="str">
        <f t="shared" si="107"/>
        <v>22 Health professionals</v>
      </c>
      <c r="X85" s="18">
        <f t="shared" si="108"/>
        <v>2.0710170541815787</v>
      </c>
      <c r="Y85" s="18">
        <f t="shared" si="108"/>
        <v>-0.4421368282863769</v>
      </c>
      <c r="Z85" s="18">
        <f t="shared" si="108"/>
        <v>-0.12724696040329331</v>
      </c>
      <c r="AA85" s="18">
        <f t="shared" si="108"/>
        <v>1.0355332525481042</v>
      </c>
      <c r="AB85" s="18">
        <f t="shared" si="109"/>
        <v>0.64644337873625002</v>
      </c>
      <c r="AD85" s="18">
        <f t="shared" si="110"/>
        <v>0.64644337873625002</v>
      </c>
      <c r="AE85" s="18">
        <f t="shared" si="111"/>
        <v>3.1398726723409931</v>
      </c>
      <c r="AF85" s="18">
        <f t="shared" si="112"/>
        <v>3.5661649346091506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-2.1881168735974676</v>
      </c>
      <c r="C86" s="18">
        <f t="shared" si="96"/>
        <v>6.6732799645564445</v>
      </c>
      <c r="D86" s="18">
        <f t="shared" si="96"/>
        <v>0.56757384064993754</v>
      </c>
      <c r="E86" s="18">
        <f t="shared" si="96"/>
        <v>1.1661086441012491</v>
      </c>
      <c r="F86" s="18">
        <f t="shared" si="97"/>
        <v>0.96620228396406826</v>
      </c>
      <c r="H86" s="18">
        <f t="shared" si="98"/>
        <v>0.96620228396406826</v>
      </c>
      <c r="I86" s="18">
        <f t="shared" si="99"/>
        <v>2.893109531544269</v>
      </c>
      <c r="J86" s="18">
        <f t="shared" si="100"/>
        <v>3.5561972292353028</v>
      </c>
      <c r="L86" t="str">
        <f t="shared" si="101"/>
        <v>23 Teaching and other educational professionals</v>
      </c>
      <c r="M86" s="18">
        <f t="shared" si="102"/>
        <v>-2.4123813929007754</v>
      </c>
      <c r="N86" s="18">
        <f t="shared" si="102"/>
        <v>6.7432407302663089</v>
      </c>
      <c r="O86" s="18">
        <f t="shared" si="102"/>
        <v>1.3638446011160488</v>
      </c>
      <c r="P86" s="18">
        <f t="shared" si="102"/>
        <v>0.90186784352821459</v>
      </c>
      <c r="Q86" s="18">
        <f t="shared" si="103"/>
        <v>1.055625675427363</v>
      </c>
      <c r="S86" s="18">
        <f t="shared" si="104"/>
        <v>1.055625675427363</v>
      </c>
      <c r="T86" s="18">
        <f t="shared" si="105"/>
        <v>2.5779413870830048</v>
      </c>
      <c r="U86" s="18">
        <f t="shared" si="106"/>
        <v>3.3340425422226705</v>
      </c>
      <c r="W86" t="str">
        <f t="shared" si="107"/>
        <v>23 Teaching and other educational professionals</v>
      </c>
      <c r="X86" s="18">
        <f t="shared" si="108"/>
        <v>-2.0744727538623886</v>
      </c>
      <c r="Y86" s="18">
        <f t="shared" si="108"/>
        <v>6.638133075260888</v>
      </c>
      <c r="Z86" s="18">
        <f t="shared" si="108"/>
        <v>0.15742587895621885</v>
      </c>
      <c r="AA86" s="18">
        <f t="shared" si="108"/>
        <v>1.3046827693784735</v>
      </c>
      <c r="AB86" s="18">
        <f t="shared" si="109"/>
        <v>0.9208110460743768</v>
      </c>
      <c r="AD86" s="18">
        <f t="shared" si="110"/>
        <v>0.9208110460743768</v>
      </c>
      <c r="AE86" s="18">
        <f t="shared" si="111"/>
        <v>3.0466323279830565</v>
      </c>
      <c r="AF86" s="18">
        <f t="shared" si="112"/>
        <v>3.6654407797833022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3.9074896093605149</v>
      </c>
      <c r="C87" s="18">
        <f t="shared" si="96"/>
        <v>10.04512533999311</v>
      </c>
      <c r="D87" s="18">
        <f t="shared" si="96"/>
        <v>0.62621685710597674</v>
      </c>
      <c r="E87" s="18">
        <f t="shared" si="96"/>
        <v>1.0622369934971676</v>
      </c>
      <c r="F87" s="18">
        <f t="shared" si="97"/>
        <v>0.91668742856856333</v>
      </c>
      <c r="H87" s="18">
        <f t="shared" si="98"/>
        <v>0.91668742856856333</v>
      </c>
      <c r="I87" s="18">
        <f t="shared" si="99"/>
        <v>2.7625970499863151</v>
      </c>
      <c r="J87" s="18">
        <f t="shared" si="100"/>
        <v>3.4017476065300478</v>
      </c>
      <c r="L87" t="str">
        <f t="shared" si="101"/>
        <v>24 Business, media and public service professionals</v>
      </c>
      <c r="M87" s="18">
        <f t="shared" si="102"/>
        <v>2.8048009486127956</v>
      </c>
      <c r="N87" s="18">
        <f t="shared" si="102"/>
        <v>8.5263409005049251</v>
      </c>
      <c r="O87" s="18">
        <f t="shared" si="102"/>
        <v>0.63660704774632926</v>
      </c>
      <c r="P87" s="18">
        <f t="shared" si="102"/>
        <v>0.59788019028417239</v>
      </c>
      <c r="Q87" s="18">
        <f t="shared" si="103"/>
        <v>0.6107874866191354</v>
      </c>
      <c r="S87" s="18">
        <f t="shared" si="104"/>
        <v>0.6107874866191354</v>
      </c>
      <c r="T87" s="18">
        <f t="shared" si="105"/>
        <v>2.4557333447071228</v>
      </c>
      <c r="U87" s="18">
        <f t="shared" si="106"/>
        <v>2.8962151693438409</v>
      </c>
      <c r="W87" t="str">
        <f t="shared" si="107"/>
        <v>24 Business, media and public service professionals</v>
      </c>
      <c r="X87" s="18">
        <f t="shared" si="108"/>
        <v>5.5376834344095016</v>
      </c>
      <c r="Y87" s="18">
        <f t="shared" si="108"/>
        <v>12.148089893323387</v>
      </c>
      <c r="Z87" s="18">
        <f t="shared" si="108"/>
        <v>0.61228809483253599</v>
      </c>
      <c r="AA87" s="18">
        <f t="shared" si="108"/>
        <v>1.6564932982426006</v>
      </c>
      <c r="AB87" s="18">
        <f t="shared" si="109"/>
        <v>1.3072262747322982</v>
      </c>
      <c r="AD87" s="18">
        <f t="shared" si="110"/>
        <v>1.3072262747322982</v>
      </c>
      <c r="AE87" s="18">
        <f t="shared" si="111"/>
        <v>3.154640827090649</v>
      </c>
      <c r="AF87" s="18">
        <f t="shared" si="112"/>
        <v>4.0290688861993385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3.9807622998349723</v>
      </c>
      <c r="C88" s="18">
        <f t="shared" si="96"/>
        <v>7.6211904056438406</v>
      </c>
      <c r="D88" s="18">
        <f t="shared" si="96"/>
        <v>-1.7769520806042438</v>
      </c>
      <c r="E88" s="18">
        <f t="shared" si="96"/>
        <v>0.55179485735759037</v>
      </c>
      <c r="F88" s="18">
        <f t="shared" si="97"/>
        <v>-0.23052499432791862</v>
      </c>
      <c r="H88" s="18">
        <f t="shared" si="98"/>
        <v>-0.23052499432791862</v>
      </c>
      <c r="I88" s="18">
        <f t="shared" si="99"/>
        <v>2.1348729612911566</v>
      </c>
      <c r="J88" s="18">
        <f t="shared" si="100"/>
        <v>1.9641224557487735</v>
      </c>
      <c r="L88" t="str">
        <f t="shared" si="101"/>
        <v>31 Science, engineering and technology associate professionals</v>
      </c>
      <c r="M88" s="18">
        <f t="shared" si="102"/>
        <v>4.8334124034148829</v>
      </c>
      <c r="N88" s="18">
        <f t="shared" si="102"/>
        <v>4.1085302599711548</v>
      </c>
      <c r="O88" s="18">
        <f t="shared" si="102"/>
        <v>-2.8006271770032676</v>
      </c>
      <c r="P88" s="18">
        <f t="shared" si="102"/>
        <v>0.10563883387484374</v>
      </c>
      <c r="Q88" s="18">
        <f t="shared" si="103"/>
        <v>-0.87264566656054532</v>
      </c>
      <c r="S88" s="18">
        <f t="shared" si="104"/>
        <v>-0.87264566656054532</v>
      </c>
      <c r="T88" s="18">
        <f t="shared" si="105"/>
        <v>1.8492543776471804</v>
      </c>
      <c r="U88" s="18">
        <f t="shared" si="106"/>
        <v>1.184233867754525</v>
      </c>
      <c r="W88" t="str">
        <f t="shared" si="107"/>
        <v>31 Science, engineering and technology associate professionals</v>
      </c>
      <c r="X88" s="18">
        <f t="shared" si="108"/>
        <v>0.97830838335801751</v>
      </c>
      <c r="Y88" s="18">
        <f t="shared" si="108"/>
        <v>21.211695841082665</v>
      </c>
      <c r="Z88" s="18">
        <f t="shared" si="108"/>
        <v>1.3492068569309179</v>
      </c>
      <c r="AA88" s="18">
        <f t="shared" si="108"/>
        <v>1.6730287913140796</v>
      </c>
      <c r="AB88" s="18">
        <f t="shared" si="109"/>
        <v>1.5649733486966078</v>
      </c>
      <c r="AD88" s="18">
        <f t="shared" si="110"/>
        <v>1.5649733486966078</v>
      </c>
      <c r="AE88" s="18">
        <f t="shared" si="111"/>
        <v>3.0110313660977717</v>
      </c>
      <c r="AF88" s="18">
        <f t="shared" si="112"/>
        <v>4.0835297315713559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1.1187793712101657</v>
      </c>
      <c r="C89" s="18">
        <f t="shared" si="96"/>
        <v>3.1926131753562625</v>
      </c>
      <c r="D89" s="18">
        <f t="shared" si="96"/>
        <v>9.9494266607220272</v>
      </c>
      <c r="E89" s="18">
        <f t="shared" si="96"/>
        <v>1.9889235772128755</v>
      </c>
      <c r="F89" s="18">
        <f t="shared" si="97"/>
        <v>4.5762333115498155</v>
      </c>
      <c r="H89" s="18">
        <f t="shared" si="98"/>
        <v>4.5762333115498155</v>
      </c>
      <c r="I89" s="18">
        <f t="shared" si="99"/>
        <v>4.549087234128435</v>
      </c>
      <c r="J89" s="18">
        <f t="shared" si="100"/>
        <v>7.3696911824213895</v>
      </c>
      <c r="L89" t="str">
        <f t="shared" si="101"/>
        <v>32 Health and social care associate professionals</v>
      </c>
      <c r="M89" s="18">
        <f t="shared" si="102"/>
        <v>-1.120808357203984</v>
      </c>
      <c r="N89" s="18">
        <f t="shared" si="102"/>
        <v>3.7215451049542381</v>
      </c>
      <c r="O89" s="18">
        <f t="shared" si="102"/>
        <v>6.0827612488211891</v>
      </c>
      <c r="P89" s="18">
        <f t="shared" si="102"/>
        <v>1.3681280416514729</v>
      </c>
      <c r="Q89" s="18">
        <f>IF(AND(Q$6-O$6 &lt;&gt; 0,O15&lt;&gt;0,Q15&lt;&gt;0),(EXP(LN(Q15/O15)/(Q$6-O$6))-1)*100,0)</f>
        <v>2.9159189253831652</v>
      </c>
      <c r="S89" s="18">
        <f t="shared" si="104"/>
        <v>2.9159189253831652</v>
      </c>
      <c r="T89" s="18">
        <f t="shared" si="105"/>
        <v>3.4058145421811847</v>
      </c>
      <c r="U89" s="18">
        <f t="shared" si="106"/>
        <v>5.3701845809210003</v>
      </c>
      <c r="W89" t="str">
        <f t="shared" si="107"/>
        <v>32 Health and social care associate professionals</v>
      </c>
      <c r="X89" s="18">
        <f t="shared" si="108"/>
        <v>1.8095237762384864</v>
      </c>
      <c r="Y89" s="18">
        <f t="shared" si="108"/>
        <v>3.0410070441589721</v>
      </c>
      <c r="Z89" s="18">
        <f t="shared" si="108"/>
        <v>10.970152531284171</v>
      </c>
      <c r="AA89" s="18">
        <f t="shared" si="108"/>
        <v>2.1272167645177698</v>
      </c>
      <c r="AB89" s="18">
        <f t="shared" si="109"/>
        <v>4.9936559945096048</v>
      </c>
      <c r="AD89" s="18">
        <f t="shared" si="110"/>
        <v>4.9936559945096048</v>
      </c>
      <c r="AE89" s="18">
        <f t="shared" si="111"/>
        <v>4.8487645934542911</v>
      </c>
      <c r="AF89" s="18">
        <f t="shared" si="112"/>
        <v>7.8610703294669682</v>
      </c>
    </row>
    <row r="90" spans="1:32" x14ac:dyDescent="0.2">
      <c r="A90" t="str">
        <f t="shared" si="95"/>
        <v>33 Protective service occupations</v>
      </c>
      <c r="B90" s="18">
        <f t="shared" si="96"/>
        <v>1.1493520718736328</v>
      </c>
      <c r="C90" s="18">
        <f t="shared" si="96"/>
        <v>2.4332406009125007</v>
      </c>
      <c r="D90" s="18">
        <f t="shared" si="96"/>
        <v>-3.9961756925115166</v>
      </c>
      <c r="E90" s="18">
        <f t="shared" si="96"/>
        <v>0.5195749512041159</v>
      </c>
      <c r="F90" s="18">
        <f t="shared" si="97"/>
        <v>-1.0087959195973495</v>
      </c>
      <c r="H90" s="18">
        <f t="shared" si="98"/>
        <v>-1.0087959195973495</v>
      </c>
      <c r="I90" s="18">
        <f t="shared" si="99"/>
        <v>1.6367063405541948</v>
      </c>
      <c r="J90" s="18">
        <f t="shared" si="100"/>
        <v>0.8456749046827472</v>
      </c>
      <c r="L90" t="str">
        <f t="shared" si="101"/>
        <v>33 Protective service occupations</v>
      </c>
      <c r="M90" s="18">
        <f t="shared" si="102"/>
        <v>0.74569507379163014</v>
      </c>
      <c r="N90" s="18">
        <f t="shared" si="102"/>
        <v>0.55428268016244342</v>
      </c>
      <c r="O90" s="18">
        <f t="shared" si="102"/>
        <v>-4.2738316977833923</v>
      </c>
      <c r="P90" s="18">
        <f t="shared" si="102"/>
        <v>-0.20606031649587075</v>
      </c>
      <c r="Q90" s="18">
        <f t="shared" si="103"/>
        <v>-1.5808362557492739</v>
      </c>
      <c r="S90" s="18">
        <f t="shared" si="104"/>
        <v>-1.5808362557492739</v>
      </c>
      <c r="T90" s="18">
        <f t="shared" si="105"/>
        <v>1.3589291372315682</v>
      </c>
      <c r="U90" s="18">
        <f t="shared" si="106"/>
        <v>7.8360481029471352E-2</v>
      </c>
      <c r="W90" t="str">
        <f t="shared" si="107"/>
        <v>33 Protective service occupations</v>
      </c>
      <c r="X90" s="18">
        <f t="shared" si="108"/>
        <v>2.7677790745752828</v>
      </c>
      <c r="Y90" s="18">
        <f t="shared" si="108"/>
        <v>9.602685843506098</v>
      </c>
      <c r="Z90" s="18">
        <f t="shared" si="108"/>
        <v>-3.048694218833703</v>
      </c>
      <c r="AA90" s="18">
        <f t="shared" si="108"/>
        <v>2.6186627250127881</v>
      </c>
      <c r="AB90" s="18">
        <f t="shared" si="109"/>
        <v>0.69365875909457309</v>
      </c>
      <c r="AD90" s="18">
        <f t="shared" si="110"/>
        <v>0.69365875909457309</v>
      </c>
      <c r="AE90" s="18">
        <f t="shared" si="111"/>
        <v>2.5331952682043912</v>
      </c>
      <c r="AF90" s="18">
        <f t="shared" si="112"/>
        <v>3.0292004960760899</v>
      </c>
    </row>
    <row r="91" spans="1:32" x14ac:dyDescent="0.2">
      <c r="A91" t="str">
        <f t="shared" si="95"/>
        <v>34 Culture, media and sports occupations</v>
      </c>
      <c r="B91" s="18">
        <f t="shared" si="96"/>
        <v>3.3776683501024474</v>
      </c>
      <c r="C91" s="18">
        <f t="shared" si="96"/>
        <v>-5.3209404865064318</v>
      </c>
      <c r="D91" s="18">
        <f t="shared" si="96"/>
        <v>-3.5682061033098011</v>
      </c>
      <c r="E91" s="18">
        <f t="shared" si="96"/>
        <v>0.98913749958062791</v>
      </c>
      <c r="F91" s="18">
        <f t="shared" si="97"/>
        <v>-0.55341881200591247</v>
      </c>
      <c r="H91" s="18">
        <f t="shared" si="98"/>
        <v>-0.55341881200591247</v>
      </c>
      <c r="I91" s="18">
        <f t="shared" si="99"/>
        <v>2.2794822616154287</v>
      </c>
      <c r="J91" s="18">
        <f t="shared" si="100"/>
        <v>1.8803723855437049</v>
      </c>
      <c r="L91" t="str">
        <f t="shared" si="101"/>
        <v>34 Culture, media and sports occupations</v>
      </c>
      <c r="M91" s="18">
        <f t="shared" si="102"/>
        <v>4.7752219898406389</v>
      </c>
      <c r="N91" s="18">
        <f t="shared" si="102"/>
        <v>-12.757418693942913</v>
      </c>
      <c r="O91" s="18">
        <f t="shared" si="102"/>
        <v>-4.4290039807853727</v>
      </c>
      <c r="P91" s="18">
        <f t="shared" si="102"/>
        <v>0.48523529786335118</v>
      </c>
      <c r="Q91" s="18">
        <f t="shared" si="103"/>
        <v>-1.1802979962939331</v>
      </c>
      <c r="S91" s="18">
        <f t="shared" si="104"/>
        <v>-1.1802979962939331</v>
      </c>
      <c r="T91" s="18">
        <f t="shared" si="105"/>
        <v>1.9274288905304582</v>
      </c>
      <c r="U91" s="18">
        <f t="shared" si="106"/>
        <v>1.0431822014585368</v>
      </c>
      <c r="W91" t="str">
        <f t="shared" si="107"/>
        <v>34 Culture, media and sports occupations</v>
      </c>
      <c r="X91" s="18">
        <f t="shared" si="108"/>
        <v>1.5453134949612757</v>
      </c>
      <c r="Y91" s="18">
        <f t="shared" si="108"/>
        <v>5.2239733372876795</v>
      </c>
      <c r="Z91" s="18">
        <f>IF(AND(AA$6-Z$6 &lt;&gt; 0,Z17&lt;&gt;0,AA17&lt;&gt;0),(EXP(LN(AA17/Z17)/(AA$6-Z$6))-1)*100,0)</f>
        <v>-2.5939742331395288</v>
      </c>
      <c r="AA91" s="18">
        <f t="shared" si="108"/>
        <v>1.5039193567335518</v>
      </c>
      <c r="AB91" s="18">
        <f t="shared" si="109"/>
        <v>0.11914896394111807</v>
      </c>
      <c r="AD91" s="18">
        <f t="shared" si="110"/>
        <v>0.11914896394111807</v>
      </c>
      <c r="AE91" s="18">
        <f t="shared" si="111"/>
        <v>2.6727935029302818</v>
      </c>
      <c r="AF91" s="18">
        <f t="shared" si="112"/>
        <v>2.7553771183622233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1.9295146191202095</v>
      </c>
      <c r="C92" s="18">
        <f t="shared" si="96"/>
        <v>3.3154389460350764</v>
      </c>
      <c r="D92" s="18">
        <f t="shared" si="96"/>
        <v>-0.17442590080986031</v>
      </c>
      <c r="E92" s="18">
        <f t="shared" si="96"/>
        <v>0.53032098826082397</v>
      </c>
      <c r="F92" s="18">
        <f t="shared" si="97"/>
        <v>0.29485426823865346</v>
      </c>
      <c r="H92" s="18">
        <f t="shared" si="98"/>
        <v>0.29485426823865346</v>
      </c>
      <c r="I92" s="18">
        <f t="shared" si="99"/>
        <v>2.5667053717850719</v>
      </c>
      <c r="J92" s="18">
        <f t="shared" si="100"/>
        <v>2.774830367483605</v>
      </c>
      <c r="L92" t="str">
        <f t="shared" si="101"/>
        <v>35 Business and public service associate professionals</v>
      </c>
      <c r="M92" s="18">
        <f t="shared" si="102"/>
        <v>1.2074064694812536</v>
      </c>
      <c r="N92" s="18">
        <f t="shared" si="102"/>
        <v>3.8143083660968191</v>
      </c>
      <c r="O92" s="18">
        <f t="shared" si="102"/>
        <v>-0.5967723547648407</v>
      </c>
      <c r="P92" s="18">
        <f t="shared" si="102"/>
        <v>-7.9541399064853024E-3</v>
      </c>
      <c r="Q92" s="18">
        <f t="shared" si="103"/>
        <v>-0.20461340405329986</v>
      </c>
      <c r="S92" s="18">
        <f t="shared" si="104"/>
        <v>-0.20461340405329986</v>
      </c>
      <c r="T92" s="18">
        <f t="shared" si="105"/>
        <v>2.1235530621003695</v>
      </c>
      <c r="U92" s="18">
        <f t="shared" si="106"/>
        <v>1.9716813507122621</v>
      </c>
      <c r="W92" t="str">
        <f t="shared" si="107"/>
        <v>35 Business and public service associate professionals</v>
      </c>
      <c r="X92" s="18">
        <f t="shared" si="108"/>
        <v>2.7764148415113432</v>
      </c>
      <c r="Y92" s="18">
        <f t="shared" si="108"/>
        <v>2.7524254226055422</v>
      </c>
      <c r="Z92" s="18">
        <f t="shared" si="108"/>
        <v>0.29858957635180428</v>
      </c>
      <c r="AA92" s="18">
        <f t="shared" si="108"/>
        <v>1.0890513798350598</v>
      </c>
      <c r="AB92" s="18">
        <f t="shared" si="109"/>
        <v>0.82487433685154432</v>
      </c>
      <c r="AD92" s="18">
        <f t="shared" si="110"/>
        <v>0.82487433685154432</v>
      </c>
      <c r="AE92" s="18">
        <f t="shared" si="111"/>
        <v>3.0413201019685587</v>
      </c>
      <c r="AF92" s="18">
        <f t="shared" si="112"/>
        <v>3.5947648397379739</v>
      </c>
    </row>
    <row r="93" spans="1:32" x14ac:dyDescent="0.2">
      <c r="A93" t="str">
        <f t="shared" si="95"/>
        <v>41 Administrative occupations</v>
      </c>
      <c r="B93" s="18">
        <f t="shared" si="96"/>
        <v>-0.10703946092079919</v>
      </c>
      <c r="C93" s="18">
        <f t="shared" si="96"/>
        <v>4.1892176572608353</v>
      </c>
      <c r="D93" s="18">
        <f t="shared" si="96"/>
        <v>0.64897546903039949</v>
      </c>
      <c r="E93" s="18">
        <f t="shared" si="96"/>
        <v>8.4863817407088149E-2</v>
      </c>
      <c r="F93" s="18">
        <f t="shared" si="97"/>
        <v>0.27254885655652039</v>
      </c>
      <c r="H93" s="18">
        <f t="shared" si="98"/>
        <v>0.27254885655652039</v>
      </c>
      <c r="I93" s="18">
        <f t="shared" si="99"/>
        <v>2.7555214688363971</v>
      </c>
      <c r="J93" s="18">
        <f t="shared" si="100"/>
        <v>2.9429871483679815</v>
      </c>
      <c r="L93" t="str">
        <f t="shared" si="101"/>
        <v>41 Administrative occupations</v>
      </c>
      <c r="M93" s="18">
        <f t="shared" si="102"/>
        <v>-0.47751647138101205</v>
      </c>
      <c r="N93" s="18">
        <f t="shared" si="102"/>
        <v>17.00958261312433</v>
      </c>
      <c r="O93" s="18">
        <f t="shared" si="102"/>
        <v>1.4650516541167447</v>
      </c>
      <c r="P93" s="18">
        <f t="shared" si="102"/>
        <v>1.2179148913738391</v>
      </c>
      <c r="Q93" s="18">
        <f t="shared" si="103"/>
        <v>1.3002268567868569</v>
      </c>
      <c r="S93" s="18">
        <f t="shared" si="104"/>
        <v>1.3002268567868569</v>
      </c>
      <c r="T93" s="18">
        <f t="shared" si="105"/>
        <v>2.3535112712068207</v>
      </c>
      <c r="U93" s="18">
        <f t="shared" si="106"/>
        <v>3.3166760220276092</v>
      </c>
      <c r="W93" t="str">
        <f t="shared" si="107"/>
        <v>41 Administrative occupations</v>
      </c>
      <c r="X93" s="18">
        <f t="shared" si="108"/>
        <v>7.8444172376057608E-2</v>
      </c>
      <c r="Y93" s="18">
        <f t="shared" si="108"/>
        <v>-2.1406343418956086</v>
      </c>
      <c r="Z93" s="18">
        <f t="shared" si="108"/>
        <v>0.15449083655696416</v>
      </c>
      <c r="AA93" s="18">
        <f t="shared" si="108"/>
        <v>-0.69310241801362471</v>
      </c>
      <c r="AB93" s="18">
        <f t="shared" si="109"/>
        <v>-0.41137135263443758</v>
      </c>
      <c r="AD93" s="18">
        <f t="shared" si="110"/>
        <v>-0.41137135263443758</v>
      </c>
      <c r="AE93" s="18">
        <f t="shared" si="111"/>
        <v>2.9829029353531267</v>
      </c>
      <c r="AF93" s="18">
        <f t="shared" si="112"/>
        <v>2.7131254035850372</v>
      </c>
    </row>
    <row r="94" spans="1:32" x14ac:dyDescent="0.2">
      <c r="A94" t="str">
        <f t="shared" si="95"/>
        <v>42 Secretarial and related occupations</v>
      </c>
      <c r="B94" s="18">
        <f t="shared" si="96"/>
        <v>-2.4866922162028682</v>
      </c>
      <c r="C94" s="18">
        <f t="shared" si="96"/>
        <v>-2.9040200350380907</v>
      </c>
      <c r="D94" s="18">
        <f t="shared" si="96"/>
        <v>-1.254090021676646</v>
      </c>
      <c r="E94" s="18">
        <f t="shared" si="96"/>
        <v>-3.25522523381514</v>
      </c>
      <c r="F94" s="18">
        <f t="shared" si="97"/>
        <v>-2.5927272350714459</v>
      </c>
      <c r="H94" s="18">
        <f t="shared" si="98"/>
        <v>-2.5927272350714459</v>
      </c>
      <c r="I94" s="18">
        <f t="shared" si="99"/>
        <v>2.5071886563533985</v>
      </c>
      <c r="J94" s="18">
        <f t="shared" si="100"/>
        <v>0.78323174541563567</v>
      </c>
      <c r="L94" t="str">
        <f t="shared" si="101"/>
        <v>42 Secretarial and related occupations</v>
      </c>
      <c r="M94" s="18">
        <f t="shared" si="102"/>
        <v>-5.1581986942966118</v>
      </c>
      <c r="N94" s="18">
        <f t="shared" si="102"/>
        <v>2.5296903299565354</v>
      </c>
      <c r="O94" s="18">
        <f t="shared" si="102"/>
        <v>-3.0665713050356258</v>
      </c>
      <c r="P94" s="18">
        <f t="shared" si="102"/>
        <v>1.8365660732921008</v>
      </c>
      <c r="Q94" s="18">
        <f t="shared" si="103"/>
        <v>0.17523176816576225</v>
      </c>
      <c r="S94" s="18">
        <f t="shared" si="104"/>
        <v>0.17523176816576225</v>
      </c>
      <c r="T94" s="18">
        <f t="shared" si="105"/>
        <v>1.7946550282869955</v>
      </c>
      <c r="U94" s="18">
        <f t="shared" si="106"/>
        <v>1.9316492486975312</v>
      </c>
      <c r="W94" t="str">
        <f t="shared" si="107"/>
        <v>42 Secretarial and related occupations</v>
      </c>
      <c r="X94" s="18">
        <f t="shared" si="108"/>
        <v>-2.2342892422004379</v>
      </c>
      <c r="Y94" s="18">
        <f t="shared" si="108"/>
        <v>-3.3796401194127523</v>
      </c>
      <c r="Z94" s="18">
        <f t="shared" si="108"/>
        <v>-1.092336641603886</v>
      </c>
      <c r="AA94" s="18">
        <f t="shared" si="108"/>
        <v>-3.8140038480276472</v>
      </c>
      <c r="AB94" s="18">
        <f t="shared" si="109"/>
        <v>-2.9152063029566633</v>
      </c>
      <c r="AD94" s="18">
        <f t="shared" si="110"/>
        <v>-2.9152063029566633</v>
      </c>
      <c r="AE94" s="18">
        <f t="shared" si="111"/>
        <v>2.5699769616974733</v>
      </c>
      <c r="AF94" s="18">
        <f t="shared" si="112"/>
        <v>0.66667900465626762</v>
      </c>
    </row>
    <row r="95" spans="1:32" x14ac:dyDescent="0.2">
      <c r="A95" t="str">
        <f t="shared" si="95"/>
        <v>51 Skilled agricultural and related trades</v>
      </c>
      <c r="B95" s="18">
        <f t="shared" si="96"/>
        <v>0.37791794992436678</v>
      </c>
      <c r="C95" s="18">
        <f t="shared" si="96"/>
        <v>-3.8775409772405345</v>
      </c>
      <c r="D95" s="18">
        <f t="shared" si="96"/>
        <v>-0.653806314414207</v>
      </c>
      <c r="E95" s="18">
        <f t="shared" si="96"/>
        <v>0.54726717840407613</v>
      </c>
      <c r="F95" s="18">
        <f t="shared" si="97"/>
        <v>0.14530454353811617</v>
      </c>
      <c r="H95" s="18">
        <f t="shared" si="98"/>
        <v>0.14530454353811617</v>
      </c>
      <c r="I95" s="18">
        <f t="shared" si="99"/>
        <v>2.9778788556056091</v>
      </c>
      <c r="J95" s="18">
        <f t="shared" si="100"/>
        <v>3.0745795765984241</v>
      </c>
      <c r="L95" t="str">
        <f t="shared" si="101"/>
        <v>51 Skilled agricultural and related trades</v>
      </c>
      <c r="M95" s="18">
        <f t="shared" si="102"/>
        <v>3.2882233144500894</v>
      </c>
      <c r="N95" s="18">
        <f t="shared" si="102"/>
        <v>-8.7256367249765709</v>
      </c>
      <c r="O95" s="18">
        <f t="shared" si="102"/>
        <v>-0.84661073084257854</v>
      </c>
      <c r="P95" s="18">
        <f t="shared" si="102"/>
        <v>0.41126420498720506</v>
      </c>
      <c r="Q95" s="18">
        <f t="shared" si="103"/>
        <v>-9.7905823949528958E-3</v>
      </c>
      <c r="S95" s="18">
        <f t="shared" si="104"/>
        <v>-9.7905823949528958E-3</v>
      </c>
      <c r="T95" s="18">
        <f t="shared" si="105"/>
        <v>2.8290896182298964</v>
      </c>
      <c r="U95" s="18">
        <f t="shared" si="106"/>
        <v>2.8224661898414327</v>
      </c>
      <c r="W95" t="str">
        <f t="shared" si="107"/>
        <v>51 Skilled agricultural and related trades</v>
      </c>
      <c r="X95" s="18">
        <f t="shared" si="108"/>
        <v>-11.013031695482944</v>
      </c>
      <c r="Y95" s="18">
        <f t="shared" si="108"/>
        <v>23.901161313358578</v>
      </c>
      <c r="Z95" s="18">
        <f t="shared" si="108"/>
        <v>0.14395086557665859</v>
      </c>
      <c r="AA95" s="18">
        <f t="shared" si="108"/>
        <v>1.0774280736181696</v>
      </c>
      <c r="AB95" s="18">
        <f t="shared" si="109"/>
        <v>0.76530618000580919</v>
      </c>
      <c r="AD95" s="18">
        <f t="shared" si="110"/>
        <v>0.76530618000580919</v>
      </c>
      <c r="AE95" s="18">
        <f t="shared" si="111"/>
        <v>3.5747670425259725</v>
      </c>
      <c r="AF95" s="18">
        <f t="shared" si="112"/>
        <v>4.0529599913801784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1.158174331067241</v>
      </c>
      <c r="C96" s="18">
        <f t="shared" si="96"/>
        <v>-16.317146895482416</v>
      </c>
      <c r="D96" s="18">
        <f t="shared" si="96"/>
        <v>-1.3128552059309517</v>
      </c>
      <c r="E96" s="18">
        <f t="shared" si="96"/>
        <v>-1.0494226138988871</v>
      </c>
      <c r="F96" s="18">
        <f t="shared" si="97"/>
        <v>-1.1373115186122607</v>
      </c>
      <c r="H96" s="18">
        <f t="shared" si="98"/>
        <v>-1.1373115186122607</v>
      </c>
      <c r="I96" s="18">
        <f t="shared" si="99"/>
        <v>1.9621645447726044</v>
      </c>
      <c r="J96" s="18">
        <f t="shared" si="100"/>
        <v>1.1137486851660272</v>
      </c>
      <c r="L96" t="str">
        <f t="shared" si="101"/>
        <v>52 Skilled metal, electrical and electronic trades</v>
      </c>
      <c r="M96" s="18">
        <f t="shared" si="102"/>
        <v>0.99555880420230114</v>
      </c>
      <c r="N96" s="18">
        <f t="shared" si="102"/>
        <v>-16.155581750186741</v>
      </c>
      <c r="O96" s="18">
        <f t="shared" si="102"/>
        <v>-1.5787126156841191</v>
      </c>
      <c r="P96" s="18">
        <f t="shared" si="102"/>
        <v>-1.1784569462135353</v>
      </c>
      <c r="Q96" s="18">
        <f t="shared" si="103"/>
        <v>-1.3120560369590639</v>
      </c>
      <c r="S96" s="18">
        <f t="shared" si="104"/>
        <v>-1.3120560369590639</v>
      </c>
      <c r="T96" s="18">
        <f t="shared" si="105"/>
        <v>1.9064813840371064</v>
      </c>
      <c r="U96" s="18">
        <f t="shared" si="106"/>
        <v>0.92295893304894516</v>
      </c>
      <c r="W96" t="str">
        <f t="shared" si="107"/>
        <v>52 Skilled metal, electrical and electronic trades</v>
      </c>
      <c r="X96" s="18">
        <f t="shared" si="108"/>
        <v>12.857190154431631</v>
      </c>
      <c r="Y96" s="18">
        <f t="shared" si="108"/>
        <v>-25.188957623585708</v>
      </c>
      <c r="Z96" s="18">
        <f t="shared" si="108"/>
        <v>11.298526877528058</v>
      </c>
      <c r="AA96" s="18">
        <f t="shared" si="108"/>
        <v>2.5640978347213572</v>
      </c>
      <c r="AB96" s="18">
        <f t="shared" si="109"/>
        <v>5.3966276050131379</v>
      </c>
      <c r="AD96" s="18">
        <f t="shared" si="110"/>
        <v>5.3966276050131379</v>
      </c>
      <c r="AE96" s="18">
        <f t="shared" si="111"/>
        <v>4.7661985409978902</v>
      </c>
      <c r="AF96" s="18">
        <f t="shared" si="112"/>
        <v>8.0864071453473407</v>
      </c>
    </row>
    <row r="97" spans="1:32" x14ac:dyDescent="0.2">
      <c r="A97" t="str">
        <f t="shared" si="95"/>
        <v>53 Skilled construction and building trades</v>
      </c>
      <c r="B97" s="18">
        <f t="shared" si="96"/>
        <v>1.1187232453513385</v>
      </c>
      <c r="C97" s="18">
        <f t="shared" si="96"/>
        <v>-15.232764401025955</v>
      </c>
      <c r="D97" s="18">
        <f t="shared" si="96"/>
        <v>-0.70552846954198278</v>
      </c>
      <c r="E97" s="18">
        <f t="shared" si="96"/>
        <v>-1.0234887182877128</v>
      </c>
      <c r="F97" s="18">
        <f t="shared" si="97"/>
        <v>-0.91761526008942162</v>
      </c>
      <c r="H97" s="18">
        <f t="shared" si="98"/>
        <v>-0.91761526008942162</v>
      </c>
      <c r="I97" s="18">
        <f t="shared" si="99"/>
        <v>2.2045694134145588</v>
      </c>
      <c r="J97" s="18">
        <f t="shared" si="100"/>
        <v>1.540776589847126</v>
      </c>
      <c r="L97" t="str">
        <f t="shared" si="101"/>
        <v>53 Skilled construction and building trades</v>
      </c>
      <c r="M97" s="18">
        <f t="shared" si="102"/>
        <v>1.0646890394372388</v>
      </c>
      <c r="N97" s="18">
        <f t="shared" si="102"/>
        <v>-15.513261569977976</v>
      </c>
      <c r="O97" s="18">
        <f t="shared" si="102"/>
        <v>-0.57652220542953048</v>
      </c>
      <c r="P97" s="18">
        <f t="shared" si="102"/>
        <v>-1.0406126597489629</v>
      </c>
      <c r="Q97" s="18">
        <f t="shared" si="103"/>
        <v>-0.88615704109330506</v>
      </c>
      <c r="S97" s="18">
        <f t="shared" si="104"/>
        <v>-0.88615704109330506</v>
      </c>
      <c r="T97" s="18">
        <f t="shared" si="105"/>
        <v>2.2090939501853368</v>
      </c>
      <c r="U97" s="18">
        <f t="shared" si="106"/>
        <v>1.5680543470903308</v>
      </c>
      <c r="W97" t="str">
        <f t="shared" si="107"/>
        <v>53 Skilled construction and building trades</v>
      </c>
      <c r="X97" s="18">
        <f t="shared" si="108"/>
        <v>5.8658993298904338</v>
      </c>
      <c r="Y97" s="18">
        <f t="shared" si="108"/>
        <v>6.7394836594826923</v>
      </c>
      <c r="Z97" s="18">
        <f t="shared" si="108"/>
        <v>-10.463573976593199</v>
      </c>
      <c r="AA97" s="18">
        <f t="shared" si="108"/>
        <v>0.63655413781904535</v>
      </c>
      <c r="AB97" s="18">
        <f t="shared" si="109"/>
        <v>-3.2085289929011607</v>
      </c>
      <c r="AD97" s="18">
        <f t="shared" si="110"/>
        <v>-3.2085289929011607</v>
      </c>
      <c r="AE97" s="18">
        <f t="shared" si="111"/>
        <v>1.9184086710060333</v>
      </c>
      <c r="AF97" s="18">
        <f t="shared" si="112"/>
        <v>-0.39088223606633665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-3.6835606150376621</v>
      </c>
      <c r="C98" s="18">
        <f t="shared" si="96"/>
        <v>-3.2867621012113046</v>
      </c>
      <c r="D98" s="18">
        <f t="shared" si="96"/>
        <v>0.52681281769648702</v>
      </c>
      <c r="E98" s="18">
        <f t="shared" si="96"/>
        <v>-0.1901755876068334</v>
      </c>
      <c r="F98" s="18">
        <f t="shared" si="97"/>
        <v>4.8250540639438455E-2</v>
      </c>
      <c r="H98" s="18">
        <f t="shared" si="98"/>
        <v>4.8250540639438455E-2</v>
      </c>
      <c r="I98" s="18">
        <f t="shared" si="99"/>
        <v>2.4176187684964878</v>
      </c>
      <c r="J98" s="18">
        <f t="shared" si="100"/>
        <v>2.4521886392006476</v>
      </c>
      <c r="L98" t="str">
        <f t="shared" si="101"/>
        <v>54 Textiles, printing and other skilled trades</v>
      </c>
      <c r="M98" s="18">
        <f t="shared" si="102"/>
        <v>-3.9298582258199044</v>
      </c>
      <c r="N98" s="18">
        <f t="shared" si="102"/>
        <v>-8.8367820239616428</v>
      </c>
      <c r="O98" s="18">
        <f t="shared" si="102"/>
        <v>0.51364321313240868</v>
      </c>
      <c r="P98" s="18">
        <f t="shared" si="102"/>
        <v>-0.41630972500874552</v>
      </c>
      <c r="Q98" s="18">
        <f t="shared" si="103"/>
        <v>-0.1072853570376342</v>
      </c>
      <c r="S98" s="18">
        <f t="shared" si="104"/>
        <v>-0.1072853570376342</v>
      </c>
      <c r="T98" s="18">
        <f t="shared" si="105"/>
        <v>1.8770866588846191</v>
      </c>
      <c r="U98" s="18">
        <f t="shared" si="106"/>
        <v>1.7945452263736783</v>
      </c>
      <c r="W98" t="str">
        <f t="shared" si="107"/>
        <v>54 Textiles, printing and other skilled trades</v>
      </c>
      <c r="X98" s="18">
        <f t="shared" si="108"/>
        <v>-3.2677261144571368</v>
      </c>
      <c r="Y98" s="18">
        <f t="shared" si="108"/>
        <v>5.9241090448356237</v>
      </c>
      <c r="Z98" s="18">
        <f t="shared" si="108"/>
        <v>0.54561150435288308</v>
      </c>
      <c r="AA98" s="18">
        <f t="shared" si="108"/>
        <v>0.12453597915758063</v>
      </c>
      <c r="AB98" s="18">
        <f t="shared" si="109"/>
        <v>0.26469818590939553</v>
      </c>
      <c r="AD98" s="18">
        <f t="shared" si="110"/>
        <v>0.26469818590939553</v>
      </c>
      <c r="AE98" s="18">
        <f t="shared" si="111"/>
        <v>3.1264118518277373</v>
      </c>
      <c r="AF98" s="18">
        <f t="shared" si="112"/>
        <v>3.2996024573052285</v>
      </c>
    </row>
    <row r="99" spans="1:32" x14ac:dyDescent="0.2">
      <c r="A99" t="str">
        <f t="shared" si="95"/>
        <v>61 Caring personal service occupations</v>
      </c>
      <c r="B99" s="18">
        <f t="shared" si="96"/>
        <v>-1.6588666649780981</v>
      </c>
      <c r="C99" s="18">
        <f t="shared" si="96"/>
        <v>-1.5371286569936582</v>
      </c>
      <c r="D99" s="18">
        <f t="shared" si="96"/>
        <v>1.2903623827828836</v>
      </c>
      <c r="E99" s="18">
        <f t="shared" si="96"/>
        <v>1.0681678935247074</v>
      </c>
      <c r="F99" s="18">
        <f t="shared" si="97"/>
        <v>1.1421785132428308</v>
      </c>
      <c r="H99" s="18">
        <f t="shared" si="98"/>
        <v>1.1421785132428308</v>
      </c>
      <c r="I99" s="18">
        <f t="shared" si="99"/>
        <v>3.2052378081111499</v>
      </c>
      <c r="J99" s="18">
        <f t="shared" si="100"/>
        <v>3.961292169477626</v>
      </c>
      <c r="L99" t="str">
        <f t="shared" si="101"/>
        <v>61 Caring personal service occupations</v>
      </c>
      <c r="M99" s="18">
        <f t="shared" si="102"/>
        <v>-0.55140441168486376</v>
      </c>
      <c r="N99" s="18">
        <f t="shared" si="102"/>
        <v>-7.8818543181103813</v>
      </c>
      <c r="O99" s="18">
        <f t="shared" si="102"/>
        <v>3.7976931283036697</v>
      </c>
      <c r="P99" s="18">
        <f t="shared" si="102"/>
        <v>1.6190414468616021</v>
      </c>
      <c r="Q99" s="18">
        <f t="shared" si="103"/>
        <v>2.3401297315922331</v>
      </c>
      <c r="S99" s="18">
        <f t="shared" si="104"/>
        <v>2.3401297315922331</v>
      </c>
      <c r="T99" s="18">
        <f t="shared" si="105"/>
        <v>2.9232014497299508</v>
      </c>
      <c r="U99" s="18">
        <f t="shared" si="106"/>
        <v>4.5721244559180807</v>
      </c>
      <c r="W99" t="str">
        <f t="shared" si="107"/>
        <v>61 Caring personal service occupations</v>
      </c>
      <c r="X99" s="18">
        <f t="shared" si="108"/>
        <v>-1.8488704451437799</v>
      </c>
      <c r="Y99" s="18">
        <f t="shared" si="108"/>
        <v>-0.41233848096918768</v>
      </c>
      <c r="Z99" s="18">
        <f t="shared" si="108"/>
        <v>0.8546042942146892</v>
      </c>
      <c r="AA99" s="18">
        <f t="shared" si="108"/>
        <v>0.96075354373650335</v>
      </c>
      <c r="AB99" s="18">
        <f t="shared" si="109"/>
        <v>0.92535805282665251</v>
      </c>
      <c r="AD99" s="18">
        <f t="shared" si="110"/>
        <v>0.92535805282665251</v>
      </c>
      <c r="AE99" s="18">
        <f t="shared" si="111"/>
        <v>3.2504735412499208</v>
      </c>
      <c r="AF99" s="18">
        <f t="shared" si="112"/>
        <v>3.8561587016386234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0.23561496931439052</v>
      </c>
      <c r="C100" s="18">
        <f t="shared" si="96"/>
        <v>-13.839090307531364</v>
      </c>
      <c r="D100" s="18">
        <f t="shared" si="96"/>
        <v>-1.9451836554279622</v>
      </c>
      <c r="E100" s="18">
        <f t="shared" si="96"/>
        <v>-6.5801410599120036E-2</v>
      </c>
      <c r="F100" s="18">
        <f t="shared" si="97"/>
        <v>-0.69623082532905833</v>
      </c>
      <c r="H100" s="18">
        <f t="shared" si="98"/>
        <v>-0.69623082532905833</v>
      </c>
      <c r="I100" s="18">
        <f t="shared" si="99"/>
        <v>2.5522857249174136</v>
      </c>
      <c r="J100" s="18">
        <f t="shared" si="100"/>
        <v>2.070673926090838</v>
      </c>
      <c r="L100" t="str">
        <f t="shared" si="101"/>
        <v>62 Leisure, travel and related personal service occupations</v>
      </c>
      <c r="M100" s="18">
        <f t="shared" si="102"/>
        <v>1.2231453440385121</v>
      </c>
      <c r="N100" s="18">
        <f t="shared" si="102"/>
        <v>-6.870430366238689</v>
      </c>
      <c r="O100" s="18">
        <f t="shared" si="102"/>
        <v>-1.4665203591355924</v>
      </c>
      <c r="P100" s="18">
        <f t="shared" si="102"/>
        <v>0.43767022359366692</v>
      </c>
      <c r="Q100" s="18">
        <f t="shared" si="103"/>
        <v>-0.2011140298943781</v>
      </c>
      <c r="S100" s="18">
        <f t="shared" si="104"/>
        <v>-0.2011140298943781</v>
      </c>
      <c r="T100" s="18">
        <f t="shared" si="105"/>
        <v>2.2864445667780231</v>
      </c>
      <c r="U100" s="18">
        <f t="shared" si="106"/>
        <v>2.1404898108868586</v>
      </c>
      <c r="W100" t="str">
        <f t="shared" si="107"/>
        <v>62 Leisure, travel and related personal service occupations</v>
      </c>
      <c r="X100" s="18">
        <f t="shared" si="108"/>
        <v>-0.15637235688223949</v>
      </c>
      <c r="Y100" s="18">
        <f t="shared" si="108"/>
        <v>-16.701604207808572</v>
      </c>
      <c r="Z100" s="18">
        <f t="shared" si="108"/>
        <v>-2.1681785016356425</v>
      </c>
      <c r="AA100" s="18">
        <f t="shared" si="108"/>
        <v>-0.31368731495656776</v>
      </c>
      <c r="AB100" s="18">
        <f t="shared" si="109"/>
        <v>-0.9357244481000393</v>
      </c>
      <c r="AD100" s="18">
        <f t="shared" si="110"/>
        <v>-0.9357244481000393</v>
      </c>
      <c r="AE100" s="18">
        <f t="shared" si="111"/>
        <v>2.6712123578670699</v>
      </c>
      <c r="AF100" s="18">
        <f t="shared" si="112"/>
        <v>2.0383856002202716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-3.6320799786478841</v>
      </c>
      <c r="C101" s="18">
        <f t="shared" si="96"/>
        <v>24.900777182890323</v>
      </c>
      <c r="D101" s="18">
        <f t="shared" si="96"/>
        <v>-6.9411042921049599</v>
      </c>
      <c r="E101" s="18">
        <f t="shared" si="96"/>
        <v>1.1757648658344166</v>
      </c>
      <c r="F101" s="18">
        <f t="shared" si="97"/>
        <v>-1.6056195013845254</v>
      </c>
      <c r="H101" s="18">
        <f t="shared" si="98"/>
        <v>-1.6056195013845254</v>
      </c>
      <c r="I101" s="18">
        <f t="shared" si="99"/>
        <v>2.0324167099328161</v>
      </c>
      <c r="J101" s="18">
        <f t="shared" si="100"/>
        <v>0.85802595915163149</v>
      </c>
      <c r="L101" t="str">
        <f t="shared" si="101"/>
        <v>63 Community and civil enforcement occupations</v>
      </c>
      <c r="M101" s="18">
        <f t="shared" si="102"/>
        <v>-6.0831096118402206</v>
      </c>
      <c r="N101" s="18">
        <f t="shared" si="102"/>
        <v>39.93019299804557</v>
      </c>
      <c r="O101" s="18">
        <f t="shared" si="102"/>
        <v>-10.84182437177944</v>
      </c>
      <c r="P101" s="18">
        <f t="shared" si="102"/>
        <v>1.7498189744031389</v>
      </c>
      <c r="Q101" s="18">
        <f t="shared" si="103"/>
        <v>-2.633515903548489</v>
      </c>
      <c r="S101" s="18">
        <f t="shared" si="104"/>
        <v>-2.633515903548489</v>
      </c>
      <c r="T101" s="18">
        <f t="shared" si="105"/>
        <v>1.5230049111237598</v>
      </c>
      <c r="U101" s="18">
        <f t="shared" si="106"/>
        <v>-0.52131078716576296</v>
      </c>
      <c r="W101" t="str">
        <f t="shared" si="107"/>
        <v>63 Community and civil enforcement occupations</v>
      </c>
      <c r="X101" s="18">
        <f t="shared" si="108"/>
        <v>4.8599155244264391</v>
      </c>
      <c r="Y101" s="18">
        <f t="shared" si="108"/>
        <v>-14.790274208778452</v>
      </c>
      <c r="Z101" s="18">
        <f t="shared" si="108"/>
        <v>5.0813604285869562</v>
      </c>
      <c r="AA101" s="18">
        <f t="shared" si="108"/>
        <v>-7.7256332135067218E-3</v>
      </c>
      <c r="AB101" s="18">
        <f t="shared" si="109"/>
        <v>1.6606448185136902</v>
      </c>
      <c r="AD101" s="18">
        <f t="shared" si="110"/>
        <v>1.6606448185136902</v>
      </c>
      <c r="AE101" s="18">
        <f t="shared" si="111"/>
        <v>3.9052226440013937</v>
      </c>
      <c r="AF101" s="18">
        <f t="shared" si="112"/>
        <v>4.9248668439505261</v>
      </c>
    </row>
    <row r="102" spans="1:32" x14ac:dyDescent="0.2">
      <c r="A102" t="str">
        <f t="shared" si="95"/>
        <v>71 Sales occupations</v>
      </c>
      <c r="B102" s="18">
        <f t="shared" si="96"/>
        <v>0.42374485617255875</v>
      </c>
      <c r="C102" s="18">
        <f t="shared" si="96"/>
        <v>-3.3921135315977402</v>
      </c>
      <c r="D102" s="18">
        <f t="shared" si="96"/>
        <v>-7.1115731137716409E-2</v>
      </c>
      <c r="E102" s="18">
        <f t="shared" si="96"/>
        <v>-0.18133657692168681</v>
      </c>
      <c r="F102" s="18">
        <f t="shared" si="97"/>
        <v>-0.14460980970941728</v>
      </c>
      <c r="H102" s="18">
        <f t="shared" si="98"/>
        <v>-0.14460980970941728</v>
      </c>
      <c r="I102" s="18">
        <f t="shared" si="99"/>
        <v>2.5674166186198333</v>
      </c>
      <c r="J102" s="18">
        <f t="shared" si="100"/>
        <v>2.4663358511429978</v>
      </c>
      <c r="L102" t="str">
        <f t="shared" si="101"/>
        <v>71 Sales occupations</v>
      </c>
      <c r="M102" s="18">
        <f t="shared" si="102"/>
        <v>0.72578400239535767</v>
      </c>
      <c r="N102" s="18">
        <f t="shared" si="102"/>
        <v>-3.7959752515097311</v>
      </c>
      <c r="O102" s="18">
        <f t="shared" si="102"/>
        <v>-0.23981785725084581</v>
      </c>
      <c r="P102" s="18">
        <f t="shared" si="102"/>
        <v>-0.17963806702632201</v>
      </c>
      <c r="Q102" s="18">
        <f t="shared" si="103"/>
        <v>-0.19970202970150952</v>
      </c>
      <c r="S102" s="18">
        <f t="shared" si="104"/>
        <v>-0.19970202970150952</v>
      </c>
      <c r="T102" s="18">
        <f t="shared" si="105"/>
        <v>1.8795098200439009</v>
      </c>
      <c r="U102" s="18">
        <f t="shared" si="106"/>
        <v>1.7261626440183031</v>
      </c>
      <c r="W102" t="str">
        <f t="shared" si="107"/>
        <v>71 Sales occupations</v>
      </c>
      <c r="X102" s="18">
        <f t="shared" si="108"/>
        <v>0.24777498080397198</v>
      </c>
      <c r="Y102" s="18">
        <f t="shared" si="108"/>
        <v>-3.1540071937475767</v>
      </c>
      <c r="Z102" s="18">
        <f t="shared" si="108"/>
        <v>2.7160798027070499E-2</v>
      </c>
      <c r="AA102" s="18">
        <f t="shared" si="108"/>
        <v>-0.1823182499635867</v>
      </c>
      <c r="AB102" s="18">
        <f t="shared" si="109"/>
        <v>-0.11254069000941058</v>
      </c>
      <c r="AD102" s="18">
        <f t="shared" si="110"/>
        <v>-0.11254069000941058</v>
      </c>
      <c r="AE102" s="18">
        <f t="shared" si="111"/>
        <v>2.9421853280489296</v>
      </c>
      <c r="AF102" s="18">
        <f t="shared" si="112"/>
        <v>2.8674043423281503</v>
      </c>
    </row>
    <row r="103" spans="1:32" x14ac:dyDescent="0.2">
      <c r="A103" t="str">
        <f t="shared" si="95"/>
        <v>72 Customer service occupations</v>
      </c>
      <c r="B103" s="18">
        <f t="shared" si="96"/>
        <v>2.9055595250158106</v>
      </c>
      <c r="C103" s="18">
        <f t="shared" si="96"/>
        <v>0.61804379645378216</v>
      </c>
      <c r="D103" s="18">
        <f t="shared" si="96"/>
        <v>2.3125674332051371</v>
      </c>
      <c r="E103" s="18">
        <f t="shared" si="96"/>
        <v>1.3858029150242146</v>
      </c>
      <c r="F103" s="18">
        <f t="shared" si="97"/>
        <v>1.6937878915953997</v>
      </c>
      <c r="H103" s="18">
        <f t="shared" si="98"/>
        <v>1.6937878915953997</v>
      </c>
      <c r="I103" s="18">
        <f t="shared" si="99"/>
        <v>2.8030727396258115</v>
      </c>
      <c r="J103" s="18">
        <f t="shared" si="100"/>
        <v>3.9979050546749217</v>
      </c>
      <c r="L103" t="str">
        <f t="shared" si="101"/>
        <v>72 Customer service occupations</v>
      </c>
      <c r="M103" s="18">
        <f t="shared" si="102"/>
        <v>-0.37119092795677711</v>
      </c>
      <c r="N103" s="18">
        <f t="shared" si="102"/>
        <v>10.557490538570358</v>
      </c>
      <c r="O103" s="18">
        <f t="shared" si="102"/>
        <v>4.6094878447200616</v>
      </c>
      <c r="P103" s="18">
        <f t="shared" si="102"/>
        <v>1.8793728226137008</v>
      </c>
      <c r="Q103" s="18">
        <f t="shared" si="103"/>
        <v>2.7814011373959335</v>
      </c>
      <c r="S103" s="18">
        <f t="shared" si="104"/>
        <v>2.7814011373959335</v>
      </c>
      <c r="T103" s="18">
        <f t="shared" si="105"/>
        <v>2.4975206947263517</v>
      </c>
      <c r="U103" s="18">
        <f t="shared" si="106"/>
        <v>4.5773193928484224</v>
      </c>
      <c r="W103" t="str">
        <f t="shared" si="107"/>
        <v>72 Customer service occupations</v>
      </c>
      <c r="X103" s="18">
        <f t="shared" si="108"/>
        <v>5.2854608655674484</v>
      </c>
      <c r="Y103" s="18">
        <f t="shared" si="108"/>
        <v>-5.6679915379753805</v>
      </c>
      <c r="Z103" s="18">
        <f t="shared" si="108"/>
        <v>0.46644812151164228</v>
      </c>
      <c r="AA103" s="18">
        <f t="shared" si="108"/>
        <v>0.91853551270602019</v>
      </c>
      <c r="AB103" s="18">
        <f t="shared" si="109"/>
        <v>0.76761412863921574</v>
      </c>
      <c r="AD103" s="18">
        <f t="shared" si="110"/>
        <v>0.76761412863921574</v>
      </c>
      <c r="AE103" s="18">
        <f t="shared" si="111"/>
        <v>3.0216180460623354</v>
      </c>
      <c r="AF103" s="18">
        <f t="shared" si="112"/>
        <v>3.5372625967687199</v>
      </c>
    </row>
    <row r="104" spans="1:32" x14ac:dyDescent="0.2">
      <c r="A104" t="str">
        <f t="shared" si="95"/>
        <v>81 Process, plant and machine operatives</v>
      </c>
      <c r="B104" s="18">
        <f t="shared" si="96"/>
        <v>-1.4066114760719728</v>
      </c>
      <c r="C104" s="18">
        <f t="shared" si="96"/>
        <v>-14.712281267107629</v>
      </c>
      <c r="D104" s="18">
        <f t="shared" si="96"/>
        <v>-0.32230599073860278</v>
      </c>
      <c r="E104" s="18">
        <f t="shared" si="96"/>
        <v>-1.3457425124604794</v>
      </c>
      <c r="F104" s="18">
        <f t="shared" si="97"/>
        <v>-1.005769931025946</v>
      </c>
      <c r="H104" s="18">
        <f t="shared" si="98"/>
        <v>-1.005769931025946</v>
      </c>
      <c r="I104" s="18">
        <f t="shared" si="99"/>
        <v>2.1002426499529658</v>
      </c>
      <c r="J104" s="18">
        <f t="shared" si="100"/>
        <v>1.3629731635665499</v>
      </c>
      <c r="L104" t="str">
        <f t="shared" si="101"/>
        <v>81 Process, plant and machine operatives</v>
      </c>
      <c r="M104" s="18">
        <f t="shared" si="102"/>
        <v>-1.6878853376341429</v>
      </c>
      <c r="N104" s="18">
        <f t="shared" si="102"/>
        <v>-14.322211099639903</v>
      </c>
      <c r="O104" s="18">
        <f t="shared" si="102"/>
        <v>-1.0405896857135999</v>
      </c>
      <c r="P104" s="18">
        <f t="shared" si="102"/>
        <v>-1.4479119964014631</v>
      </c>
      <c r="Q104" s="18">
        <f t="shared" si="103"/>
        <v>-1.3123245189698984</v>
      </c>
      <c r="S104" s="18">
        <f t="shared" si="104"/>
        <v>-1.3123245189698984</v>
      </c>
      <c r="T104" s="18">
        <f t="shared" si="105"/>
        <v>1.8779263318914552</v>
      </c>
      <c r="U104" s="18">
        <f t="shared" si="106"/>
        <v>0.89004415792597324</v>
      </c>
      <c r="W104" t="str">
        <f t="shared" si="107"/>
        <v>81 Process, plant and machine operatives</v>
      </c>
      <c r="X104" s="18">
        <f t="shared" si="108"/>
        <v>-0.50293794927807056</v>
      </c>
      <c r="Y104" s="18">
        <f t="shared" si="108"/>
        <v>-15.928571593291796</v>
      </c>
      <c r="Z104" s="18">
        <f t="shared" si="108"/>
        <v>1.8323460935639746</v>
      </c>
      <c r="AA104" s="18">
        <f t="shared" si="108"/>
        <v>-1.0691857519932513</v>
      </c>
      <c r="AB104" s="18">
        <f t="shared" si="109"/>
        <v>-0.11131276911082733</v>
      </c>
      <c r="AD104" s="18">
        <f t="shared" si="110"/>
        <v>-0.11131276911082733</v>
      </c>
      <c r="AE104" s="18">
        <f t="shared" si="111"/>
        <v>2.7648758980302279</v>
      </c>
      <c r="AF104" s="18">
        <f t="shared" si="112"/>
        <v>2.6890916673407927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2.5261532039720036</v>
      </c>
      <c r="C105" s="18">
        <f t="shared" si="96"/>
        <v>-10.063139810904708</v>
      </c>
      <c r="D105" s="18">
        <f t="shared" si="96"/>
        <v>0.10181601187968514</v>
      </c>
      <c r="E105" s="18">
        <f t="shared" si="96"/>
        <v>-5.7877536944106467E-2</v>
      </c>
      <c r="F105" s="18">
        <f t="shared" si="97"/>
        <v>-4.6746808593511879E-3</v>
      </c>
      <c r="H105" s="18">
        <f t="shared" si="98"/>
        <v>-4.6746808593511879E-3</v>
      </c>
      <c r="I105" s="18">
        <f t="shared" si="99"/>
        <v>2.8232524857478181</v>
      </c>
      <c r="J105" s="18">
        <f t="shared" si="100"/>
        <v>2.8200871139973271</v>
      </c>
      <c r="L105" t="str">
        <f t="shared" si="101"/>
        <v>82 Transport and mobile machine drivers and operatives</v>
      </c>
      <c r="M105" s="18">
        <f t="shared" si="102"/>
        <v>2.6909246430380174</v>
      </c>
      <c r="N105" s="18">
        <f t="shared" si="102"/>
        <v>-10.207656130059373</v>
      </c>
      <c r="O105" s="18">
        <f t="shared" si="102"/>
        <v>-0.14067112252514891</v>
      </c>
      <c r="P105" s="18">
        <f t="shared" si="102"/>
        <v>-0.13529026271706934</v>
      </c>
      <c r="Q105" s="18">
        <f t="shared" si="103"/>
        <v>-0.13708391486836335</v>
      </c>
      <c r="S105" s="18">
        <f t="shared" si="104"/>
        <v>-0.13708391486836335</v>
      </c>
      <c r="T105" s="18">
        <f t="shared" si="105"/>
        <v>2.7721136923227307</v>
      </c>
      <c r="U105" s="18">
        <f t="shared" si="106"/>
        <v>2.6789334071643189</v>
      </c>
      <c r="W105" t="str">
        <f t="shared" si="107"/>
        <v>82 Transport and mobile machine drivers and operatives</v>
      </c>
      <c r="X105" s="18">
        <f t="shared" si="108"/>
        <v>-1.8891994567073689</v>
      </c>
      <c r="Y105" s="18">
        <f t="shared" si="108"/>
        <v>-5.7174011358609889</v>
      </c>
      <c r="Z105" s="18">
        <f t="shared" si="108"/>
        <v>6.2182499523652179</v>
      </c>
      <c r="AA105" s="18">
        <f t="shared" si="108"/>
        <v>1.4570576154107506</v>
      </c>
      <c r="AB105" s="18">
        <f t="shared" si="109"/>
        <v>3.0199233982980855</v>
      </c>
      <c r="AD105" s="18">
        <f t="shared" si="110"/>
        <v>3.0199233982980855</v>
      </c>
      <c r="AE105" s="18">
        <f t="shared" si="111"/>
        <v>4.1549415560346414</v>
      </c>
      <c r="AF105" s="18">
        <f t="shared" si="112"/>
        <v>6.0222238832888353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-2.1223000699979511</v>
      </c>
      <c r="C106" s="18">
        <f t="shared" si="96"/>
        <v>-17.001587183218181</v>
      </c>
      <c r="D106" s="18">
        <f t="shared" si="96"/>
        <v>11.486344257881353</v>
      </c>
      <c r="E106" s="18">
        <f t="shared" si="96"/>
        <v>1.1214052875144098</v>
      </c>
      <c r="F106" s="18">
        <f t="shared" si="97"/>
        <v>4.4646345197384418</v>
      </c>
      <c r="H106" s="18">
        <f t="shared" si="98"/>
        <v>4.4646345197384418</v>
      </c>
      <c r="I106" s="18">
        <f t="shared" si="99"/>
        <v>3.9116938831110337</v>
      </c>
      <c r="J106" s="18">
        <f t="shared" si="100"/>
        <v>6.8553842394080355</v>
      </c>
      <c r="L106" t="str">
        <f t="shared" si="101"/>
        <v>91 Elementary trades and related occupations</v>
      </c>
      <c r="M106" s="18">
        <f t="shared" si="102"/>
        <v>-2.0506276367679321</v>
      </c>
      <c r="N106" s="18">
        <f t="shared" si="102"/>
        <v>-14.781642069490831</v>
      </c>
      <c r="O106" s="18">
        <f t="shared" si="102"/>
        <v>5.8842662437841753</v>
      </c>
      <c r="P106" s="18">
        <f t="shared" si="102"/>
        <v>0.66491154037031652</v>
      </c>
      <c r="Q106" s="18">
        <f t="shared" si="103"/>
        <v>2.375465134222754</v>
      </c>
      <c r="S106" s="18">
        <f t="shared" si="104"/>
        <v>2.375465134222754</v>
      </c>
      <c r="T106" s="18">
        <f t="shared" si="105"/>
        <v>2.4791380314681755</v>
      </c>
      <c r="U106" s="18">
        <f t="shared" si="106"/>
        <v>4.2463662555316528</v>
      </c>
      <c r="W106" t="str">
        <f t="shared" si="107"/>
        <v>91 Elementary trades and related occupations</v>
      </c>
      <c r="X106" s="18">
        <f t="shared" si="108"/>
        <v>-2.3477698460600327</v>
      </c>
      <c r="Y106" s="18">
        <f t="shared" si="108"/>
        <v>-24.038439696555514</v>
      </c>
      <c r="Z106" s="18">
        <f t="shared" si="108"/>
        <v>25.505994973681133</v>
      </c>
      <c r="AA106" s="18">
        <f t="shared" si="108"/>
        <v>1.7815611570602963</v>
      </c>
      <c r="AB106" s="18">
        <f t="shared" si="109"/>
        <v>9.1442587275756271</v>
      </c>
      <c r="AD106" s="18">
        <f t="shared" si="110"/>
        <v>9.1442587275756271</v>
      </c>
      <c r="AE106" s="18">
        <f t="shared" si="111"/>
        <v>7.5191745456881787</v>
      </c>
      <c r="AF106" s="18">
        <f t="shared" si="112"/>
        <v>12.279756679558096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0.23651737122822869</v>
      </c>
      <c r="C107" s="18">
        <f t="shared" si="96"/>
        <v>-9.7320733555963486</v>
      </c>
      <c r="D107" s="18">
        <f t="shared" si="96"/>
        <v>-1.3501283309677814</v>
      </c>
      <c r="E107" s="18">
        <f t="shared" si="96"/>
        <v>-0.51457502247671538</v>
      </c>
      <c r="F107" s="18">
        <f t="shared" si="97"/>
        <v>-0.79387618448225616</v>
      </c>
      <c r="H107" s="18">
        <f t="shared" si="98"/>
        <v>-0.79387618448225616</v>
      </c>
      <c r="I107" s="18">
        <f t="shared" si="99"/>
        <v>2.4921081865072248</v>
      </c>
      <c r="J107" s="18">
        <f t="shared" si="100"/>
        <v>1.9394823437741238</v>
      </c>
      <c r="L107" t="str">
        <f t="shared" si="101"/>
        <v>92 Elementary administration and service occupations</v>
      </c>
      <c r="M107" s="18">
        <f t="shared" si="102"/>
        <v>5.2626484528550677E-2</v>
      </c>
      <c r="N107" s="18">
        <f t="shared" si="102"/>
        <v>-9.3242649281692014</v>
      </c>
      <c r="O107" s="18">
        <f t="shared" si="102"/>
        <v>-0.19456147983123451</v>
      </c>
      <c r="P107" s="18">
        <f t="shared" si="102"/>
        <v>-0.51586650736468176</v>
      </c>
      <c r="Q107" s="18">
        <f t="shared" si="103"/>
        <v>-0.40887992757581149</v>
      </c>
      <c r="S107" s="18">
        <f t="shared" si="104"/>
        <v>-0.40887992757581149</v>
      </c>
      <c r="T107" s="18">
        <f t="shared" si="105"/>
        <v>2.1961531622229025</v>
      </c>
      <c r="U107" s="18">
        <f t="shared" si="106"/>
        <v>1.8969239827880902</v>
      </c>
      <c r="W107" t="str">
        <f t="shared" si="107"/>
        <v>92 Elementary administration and service occupations</v>
      </c>
      <c r="X107" s="18">
        <f t="shared" si="108"/>
        <v>0.40738693652202507</v>
      </c>
      <c r="Y107" s="18">
        <f t="shared" si="108"/>
        <v>-10.107666492913491</v>
      </c>
      <c r="Z107" s="18">
        <f t="shared" si="108"/>
        <v>-2.4744706993326426</v>
      </c>
      <c r="AA107" s="18">
        <f t="shared" si="108"/>
        <v>-0.51322839694886158</v>
      </c>
      <c r="AB107" s="18">
        <f t="shared" si="109"/>
        <v>-1.1713194121159565</v>
      </c>
      <c r="AD107" s="18">
        <f t="shared" si="110"/>
        <v>-1.1713194121159565</v>
      </c>
      <c r="AE107" s="18">
        <f t="shared" si="111"/>
        <v>2.7567340786939898</v>
      </c>
      <c r="AF107" s="18">
        <f t="shared" si="112"/>
        <v>1.9787986905037691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0.68828022604123795</v>
      </c>
      <c r="C109" s="26">
        <f>IF(AND(D$6-C$6 &lt;&gt; 0,C35&lt;&gt;0,D35&lt;&gt;0),(EXP(LN(D35/C35)/(D$6-C$6))-1)*100,0)</f>
        <v>-2.4163440891363686</v>
      </c>
      <c r="D109" s="26">
        <f>IF(AND(E$6-D$6 &lt;&gt; 0,D35&lt;&gt;0,E35&lt;&gt;0),(EXP(LN(E35/D35)/(E$6-D$6))-1)*100,0)</f>
        <v>0.39634405872064349</v>
      </c>
      <c r="E109" s="26">
        <f>IF(AND(F$6-E$6 &lt;&gt; 0,E35&lt;&gt;0,F35&lt;&gt;0),(EXP(LN(F35/E35)/(F$6-E$6))-1)*100,0)</f>
        <v>0.37762536419247983</v>
      </c>
      <c r="F109" s="26">
        <f t="shared" ref="F109" si="113">IF(AND(F$6-D$6 &lt;&gt; 0,D35&lt;&gt;0,F35&lt;&gt;0),(EXP(LN(F35/D35)/(F$6-D$6))-1)*100,0)</f>
        <v>0.38386454121832614</v>
      </c>
      <c r="H109" s="26">
        <f t="shared" ref="H109" si="114">IF($F$6-$D$6 &lt;&gt; 0,(EXP(LN(1+(H72/100))/($F$6-$D$6))-1)*100,0)</f>
        <v>0.38386454121832614</v>
      </c>
      <c r="I109" s="26">
        <f>IF(D35&gt;0,((1+(I35/D35))^(1/($F$6-$D$6))-1)*100,0)</f>
        <v>2.6959916988773092</v>
      </c>
      <c r="J109" s="26">
        <f t="shared" ref="J109" si="115">IF($F$6-$D$6 &lt;&gt; 0,(EXP(LN(1+(J72/100))/($F$6-$D$6))-1)*100,0)</f>
        <v>2.9628129013133275</v>
      </c>
      <c r="L109" s="24" t="str">
        <f>L35</f>
        <v>All occupations</v>
      </c>
      <c r="M109" s="26">
        <f>IF(AND(N$6-M$6 &lt;&gt; 0,M35&lt;&gt;0,N35&lt;&gt;0),(EXP(LN(N35/M35)/(N$6-M$6))-1)*100,0)</f>
        <v>0.92993074636462669</v>
      </c>
      <c r="N109" s="26">
        <f>IF(AND(O$6-N$6 &lt;&gt; 0,N35&lt;&gt;0,O35&lt;&gt;0),(EXP(LN(O35/N35)/(O$6-N$6))-1)*100,0)</f>
        <v>-3.8129040696671446</v>
      </c>
      <c r="O109" s="26">
        <f>IF(AND(P$6-O$6 &lt;&gt; 0,O35&lt;&gt;0,P35&lt;&gt;0),(EXP(LN(P35/O35)/(P$6-O$6))-1)*100,0)</f>
        <v>0.13734254510373578</v>
      </c>
      <c r="P109" s="26">
        <f>IF(AND(Q$6-P$6 &lt;&gt; 0,P35&lt;&gt;0,Q35&lt;&gt;0),(EXP(LN(Q35/P35)/(Q$6-P$6))-1)*100,0)</f>
        <v>0.2073008071881155</v>
      </c>
      <c r="Q109" s="26">
        <f t="shared" ref="Q109" si="116">IF(AND(Q$6-O$6 &lt;&gt; 0,O35&lt;&gt;0,Q35&lt;&gt;0),(EXP(LN(Q35/O35)/(Q$6-O$6))-1)*100,0)</f>
        <v>0.18397595768335773</v>
      </c>
      <c r="S109" s="26">
        <f t="shared" ref="S109" si="117">IF($F$6-$D$6 &lt;&gt; 0,(EXP(LN(1+(S72/100))/($F$6-$D$6))-1)*100,0)</f>
        <v>0.18397595768335773</v>
      </c>
      <c r="T109" s="26">
        <f t="shared" ref="T109" si="118">IF(O35&gt;0,((1+(T35/O35))^(1/($F$6-$D$6))-1)*100,0)</f>
        <v>2.2830336455143652</v>
      </c>
      <c r="U109" s="26">
        <f t="shared" ref="U109" si="119">IF($F$6-$D$6 &lt;&gt; 0,(EXP(LN(1+(U72/100))/($F$6-$D$6))-1)*100,0)</f>
        <v>2.4176527407365533</v>
      </c>
      <c r="W109" s="24" t="str">
        <f>W35</f>
        <v>All occupations</v>
      </c>
      <c r="X109" s="26">
        <f>IF(AND(Y$6-X$6 &lt;&gt; 0,X35&lt;&gt;0,Y35&lt;&gt;0),(EXP(LN(Y35/X35)/(Y$6-X$6))-1)*100,0)</f>
        <v>0.40694749073202363</v>
      </c>
      <c r="Y109" s="26">
        <f>IF(AND(Z$6-Y$6 &lt;&gt; 0,Y35&lt;&gt;0,Z35&lt;&gt;0),(EXP(LN(Z35/Y35)/(Z$6-Y$6))-1)*100,0)</f>
        <v>-0.76919382544482495</v>
      </c>
      <c r="Z109" s="26">
        <f>IF(AND(AA$6-Z$6 &lt;&gt; 0,Z35&lt;&gt;0,AA35&lt;&gt;0),(EXP(LN(AA35/Z35)/(AA$6-Z$6))-1)*100,0)</f>
        <v>0.68921189319923748</v>
      </c>
      <c r="AA109" s="26">
        <f>IF(AND(AB$6-AA$6 &lt;&gt; 0,AA35&lt;&gt;0,AB35&lt;&gt;0),(EXP(LN(AB35/AA35)/(AB$6-AA$6))-1)*100,0)</f>
        <v>0.5640658471710136</v>
      </c>
      <c r="AB109" s="26">
        <f t="shared" ref="AB109" si="120">IF(AND(AB$6-Z$6 &lt;&gt; 0,Z35&lt;&gt;0,AB35&lt;&gt;0),(EXP(LN(AB35/Z35)/(AB$6-Z$6))-1)*100,0)</f>
        <v>0.60576390370381539</v>
      </c>
      <c r="AD109" s="26">
        <f t="shared" ref="AD109" si="121">IF($F$6-$D$6 &lt;&gt; 0,(EXP(LN(1+(AD72/100))/($F$6-$D$6))-1)*100,0)</f>
        <v>0.60576390370381539</v>
      </c>
      <c r="AE109" s="26">
        <f t="shared" ref="AE109" si="122">IF(Z35&gt;0,((1+(AE35/Z35))^(1/($F$6-$D$6))-1)*100,0)</f>
        <v>3.1412761106117015</v>
      </c>
      <c r="AF109" s="26">
        <f t="shared" ref="AF109" si="123">IF($F$6-$D$6 &lt;&gt; 0,(EXP(LN(1+(AF72/100))/($F$6-$D$6))-1)*100,0)</f>
        <v>3.5402628848206996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Cumbria (Continued)</v>
      </c>
      <c r="L112" s="19" t="str">
        <f>CONCATENATE(L$1," (Continued)")</f>
        <v>Occupation Table 2.1  Males: Employment Change by Occupation (SOC 2020) and Replacement Demand, 2015-2035, Cumbria (Continued)</v>
      </c>
      <c r="W112" s="19" t="str">
        <f>CONCATENATE(W$1," (Continued)")</f>
        <v>Occupation Table 2.2  Females: Employment Change by Occupation (SOC 2020) and Replacement Demand, 2015-2035, Cumbria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2.3092337790724518</v>
      </c>
      <c r="C119" s="27">
        <f t="shared" si="125"/>
        <v>0.44086584638831283</v>
      </c>
      <c r="D119" s="27">
        <f t="shared" si="125"/>
        <v>-1.9457438335845829</v>
      </c>
      <c r="E119" s="27">
        <f t="shared" si="125"/>
        <v>1.1527315964907032</v>
      </c>
      <c r="F119" s="27">
        <f t="shared" ref="F119:F144" si="126">F8-D8</f>
        <v>-0.79301223709387969</v>
      </c>
      <c r="L119" t="str">
        <f t="shared" ref="L119:L144" si="127">L8</f>
        <v>11 Corporate managers and directors</v>
      </c>
      <c r="M119" s="27">
        <f t="shared" ref="M119:P144" si="128">N8-M8</f>
        <v>1.1102316372911787</v>
      </c>
      <c r="N119" s="27">
        <f t="shared" si="128"/>
        <v>0.19745415599033755</v>
      </c>
      <c r="O119" s="27">
        <f t="shared" si="128"/>
        <v>-1.8013052984242197</v>
      </c>
      <c r="P119" s="27">
        <f t="shared" si="128"/>
        <v>0.24505253396961102</v>
      </c>
      <c r="Q119" s="27">
        <f t="shared" ref="Q119:Q144" si="129">Q8-O8</f>
        <v>-1.5562527644546087</v>
      </c>
      <c r="W119" t="str">
        <f t="shared" ref="W119:W144" si="130">W8</f>
        <v>11 Corporate managers and directors</v>
      </c>
      <c r="X119" s="27">
        <f t="shared" ref="X119:AA144" si="131">Y8-X8</f>
        <v>1.1990021417812891</v>
      </c>
      <c r="Y119" s="27">
        <f t="shared" si="131"/>
        <v>0.24341169039796018</v>
      </c>
      <c r="Z119" s="27">
        <f t="shared" si="131"/>
        <v>-0.1444385351603259</v>
      </c>
      <c r="AA119" s="27">
        <f t="shared" si="131"/>
        <v>0.90767906252106112</v>
      </c>
      <c r="AB119" s="27">
        <f t="shared" ref="AB119:AB144" si="132">AB8-Z8</f>
        <v>0.76324052736073522</v>
      </c>
    </row>
    <row r="120" spans="1:28" x14ac:dyDescent="0.2">
      <c r="A120" t="str">
        <f t="shared" si="124"/>
        <v>12 Other managers and proprietors</v>
      </c>
      <c r="B120" s="27">
        <f t="shared" si="125"/>
        <v>5.3928916183123121E-2</v>
      </c>
      <c r="C120" s="27">
        <f t="shared" si="125"/>
        <v>0.60983339617262722</v>
      </c>
      <c r="D120" s="27">
        <f t="shared" si="125"/>
        <v>0.23297863463910318</v>
      </c>
      <c r="E120" s="27">
        <f t="shared" si="125"/>
        <v>1.294371495794211</v>
      </c>
      <c r="F120" s="27">
        <f t="shared" si="126"/>
        <v>1.5273501304333141</v>
      </c>
      <c r="L120" t="str">
        <f t="shared" si="127"/>
        <v>12 Other managers and proprietors</v>
      </c>
      <c r="M120" s="27">
        <f t="shared" si="128"/>
        <v>-1.1819362438601821E-2</v>
      </c>
      <c r="N120" s="27">
        <f t="shared" si="128"/>
        <v>0.21106868530018108</v>
      </c>
      <c r="O120" s="27">
        <f t="shared" si="128"/>
        <v>0.5755399487186672</v>
      </c>
      <c r="P120" s="27">
        <f t="shared" si="128"/>
        <v>0.82981698125867354</v>
      </c>
      <c r="Q120" s="27">
        <f t="shared" si="129"/>
        <v>1.4053569299773407</v>
      </c>
      <c r="W120" t="str">
        <f t="shared" si="130"/>
        <v>12 Other managers and proprietors</v>
      </c>
      <c r="X120" s="27">
        <f t="shared" si="131"/>
        <v>6.5748278621723166E-2</v>
      </c>
      <c r="Y120" s="27">
        <f t="shared" si="131"/>
        <v>0.39876471087244747</v>
      </c>
      <c r="Z120" s="27">
        <f t="shared" si="131"/>
        <v>-0.34256131407954316</v>
      </c>
      <c r="AA120" s="27">
        <f t="shared" si="131"/>
        <v>0.46455451453550056</v>
      </c>
      <c r="AB120" s="27">
        <f t="shared" si="132"/>
        <v>0.12199320045595741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1.6249922966297525</v>
      </c>
      <c r="C121" s="27">
        <f t="shared" si="125"/>
        <v>0.4312240349373333</v>
      </c>
      <c r="D121" s="27">
        <f t="shared" si="125"/>
        <v>2.8660997425013885</v>
      </c>
      <c r="E121" s="27">
        <f t="shared" si="125"/>
        <v>2.0811346820671695</v>
      </c>
      <c r="F121" s="27">
        <f t="shared" si="126"/>
        <v>4.947234424568558</v>
      </c>
      <c r="L121" t="str">
        <f t="shared" si="127"/>
        <v>21 Science, research, engineering and technology professionals</v>
      </c>
      <c r="M121" s="27">
        <f t="shared" si="128"/>
        <v>1.4557173618963279</v>
      </c>
      <c r="N121" s="27">
        <f t="shared" si="128"/>
        <v>-0.10764349725579514</v>
      </c>
      <c r="O121" s="27">
        <f t="shared" si="128"/>
        <v>1.8922887737435996</v>
      </c>
      <c r="P121" s="27">
        <f t="shared" si="128"/>
        <v>1.1557842679523294</v>
      </c>
      <c r="Q121" s="27">
        <f t="shared" si="129"/>
        <v>3.048073041695929</v>
      </c>
      <c r="W121" t="str">
        <f t="shared" si="130"/>
        <v>21 Science, research, engineering and technology professionals</v>
      </c>
      <c r="X121" s="27">
        <f t="shared" si="131"/>
        <v>0.16927493473340949</v>
      </c>
      <c r="Y121" s="27">
        <f t="shared" si="131"/>
        <v>0.53886753219314976</v>
      </c>
      <c r="Z121" s="27">
        <f t="shared" si="131"/>
        <v>0.97381096875775031</v>
      </c>
      <c r="AA121" s="27">
        <f t="shared" si="131"/>
        <v>0.92535041411487295</v>
      </c>
      <c r="AB121" s="27">
        <f t="shared" si="132"/>
        <v>1.8991613828726233</v>
      </c>
    </row>
    <row r="122" spans="1:28" x14ac:dyDescent="0.2">
      <c r="A122" t="str">
        <f t="shared" si="124"/>
        <v>22 Health professionals</v>
      </c>
      <c r="B122" s="27">
        <f t="shared" si="125"/>
        <v>0.75865751785490332</v>
      </c>
      <c r="C122" s="27">
        <f t="shared" si="125"/>
        <v>0.12343234907476308</v>
      </c>
      <c r="D122" s="27">
        <f t="shared" si="125"/>
        <v>-0.10310154445880748</v>
      </c>
      <c r="E122" s="27">
        <f t="shared" si="125"/>
        <v>1.1592655066088131</v>
      </c>
      <c r="F122" s="27">
        <f t="shared" si="126"/>
        <v>1.0561639621500056</v>
      </c>
      <c r="L122" t="str">
        <f t="shared" si="127"/>
        <v>22 Health professionals</v>
      </c>
      <c r="M122" s="27">
        <f t="shared" si="128"/>
        <v>0.10812461753902225</v>
      </c>
      <c r="N122" s="27">
        <f t="shared" si="128"/>
        <v>0.15996863084385149</v>
      </c>
      <c r="O122" s="27">
        <f t="shared" si="128"/>
        <v>-5.0891340270086349E-2</v>
      </c>
      <c r="P122" s="27">
        <f t="shared" si="128"/>
        <v>0.27217870536358513</v>
      </c>
      <c r="Q122" s="27">
        <f t="shared" si="129"/>
        <v>0.22128736509349878</v>
      </c>
      <c r="W122" t="str">
        <f t="shared" si="130"/>
        <v>22 Health professionals</v>
      </c>
      <c r="X122" s="27">
        <f t="shared" si="131"/>
        <v>0.65053290031589484</v>
      </c>
      <c r="Y122" s="27">
        <f t="shared" si="131"/>
        <v>-3.6536281769102175E-2</v>
      </c>
      <c r="Z122" s="27">
        <f t="shared" si="131"/>
        <v>-5.2210204188723353E-2</v>
      </c>
      <c r="AA122" s="27">
        <f t="shared" si="131"/>
        <v>0.88708680124524086</v>
      </c>
      <c r="AB122" s="27">
        <f t="shared" si="132"/>
        <v>0.83487659705651751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-1.0560430771409788</v>
      </c>
      <c r="C123" s="27">
        <f t="shared" si="125"/>
        <v>0.76161707463976924</v>
      </c>
      <c r="D123" s="27">
        <f t="shared" si="125"/>
        <v>0.34944208499512364</v>
      </c>
      <c r="E123" s="27">
        <f t="shared" si="125"/>
        <v>1.5395022427240992</v>
      </c>
      <c r="F123" s="27">
        <f t="shared" si="126"/>
        <v>1.8889443277192228</v>
      </c>
      <c r="L123" t="str">
        <f t="shared" si="127"/>
        <v>23 Teaching and other educational professionals</v>
      </c>
      <c r="M123" s="27">
        <f t="shared" si="128"/>
        <v>-0.39158935785380677</v>
      </c>
      <c r="N123" s="27">
        <f t="shared" si="128"/>
        <v>0.25734666070994905</v>
      </c>
      <c r="O123" s="27">
        <f t="shared" si="128"/>
        <v>0.28547691160109601</v>
      </c>
      <c r="P123" s="27">
        <f t="shared" si="128"/>
        <v>0.40948628060526371</v>
      </c>
      <c r="Q123" s="27">
        <f t="shared" si="129"/>
        <v>0.69496319220635971</v>
      </c>
      <c r="W123" t="str">
        <f t="shared" si="130"/>
        <v>23 Teaching and other educational professionals</v>
      </c>
      <c r="X123" s="27">
        <f t="shared" si="131"/>
        <v>-0.66445371928716668</v>
      </c>
      <c r="Y123" s="27">
        <f t="shared" si="131"/>
        <v>0.50427041392980598</v>
      </c>
      <c r="Z123" s="27">
        <f t="shared" si="131"/>
        <v>6.3965173394038288E-2</v>
      </c>
      <c r="AA123" s="27">
        <f t="shared" si="131"/>
        <v>1.1300159621188079</v>
      </c>
      <c r="AB123" s="27">
        <f t="shared" si="132"/>
        <v>1.1939811355128462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1.8642877308709949</v>
      </c>
      <c r="C124" s="27">
        <f t="shared" si="125"/>
        <v>1.317434062674252</v>
      </c>
      <c r="D124" s="27">
        <f t="shared" si="125"/>
        <v>0.45759188181729549</v>
      </c>
      <c r="E124" s="27">
        <f t="shared" si="125"/>
        <v>1.6594782382654927</v>
      </c>
      <c r="F124" s="27">
        <f t="shared" si="126"/>
        <v>2.1170701200827882</v>
      </c>
      <c r="L124" t="str">
        <f t="shared" si="127"/>
        <v>24 Business, media and public service professionals</v>
      </c>
      <c r="M124" s="27">
        <f t="shared" si="128"/>
        <v>0.79767016970264581</v>
      </c>
      <c r="N124" s="27">
        <f t="shared" si="128"/>
        <v>0.64930661148599178</v>
      </c>
      <c r="O124" s="27">
        <f t="shared" si="128"/>
        <v>0.26643618153265969</v>
      </c>
      <c r="P124" s="27">
        <f t="shared" si="128"/>
        <v>0.52399817547411232</v>
      </c>
      <c r="Q124" s="27">
        <f t="shared" si="129"/>
        <v>0.790434357006772</v>
      </c>
      <c r="W124" t="str">
        <f t="shared" si="130"/>
        <v>24 Business, media and public service professionals</v>
      </c>
      <c r="X124" s="27">
        <f t="shared" si="131"/>
        <v>1.0666175611682993</v>
      </c>
      <c r="Y124" s="27">
        <f t="shared" si="131"/>
        <v>0.66812745118830374</v>
      </c>
      <c r="Z124" s="27">
        <f t="shared" si="131"/>
        <v>0.19115570028461359</v>
      </c>
      <c r="AA124" s="27">
        <f t="shared" si="131"/>
        <v>1.1354800627913857</v>
      </c>
      <c r="AB124" s="27">
        <f t="shared" si="132"/>
        <v>1.3266357630759993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0.73819794051983312</v>
      </c>
      <c r="C125" s="27">
        <f t="shared" si="125"/>
        <v>0.38916912531399284</v>
      </c>
      <c r="D125" s="27">
        <f t="shared" si="125"/>
        <v>-0.47122192550405995</v>
      </c>
      <c r="E125" s="27">
        <f t="shared" si="125"/>
        <v>0.28422776890635504</v>
      </c>
      <c r="F125" s="27">
        <f t="shared" si="126"/>
        <v>-0.18699415659770491</v>
      </c>
      <c r="L125" t="str">
        <f t="shared" si="127"/>
        <v>31 Science, engineering and technology associate professionals</v>
      </c>
      <c r="M125" s="27">
        <f t="shared" si="128"/>
        <v>0.69814204325423646</v>
      </c>
      <c r="N125" s="27">
        <f t="shared" si="128"/>
        <v>0.16670981305018984</v>
      </c>
      <c r="O125" s="27">
        <f t="shared" si="128"/>
        <v>-0.55932417144870961</v>
      </c>
      <c r="P125" s="27">
        <f t="shared" si="128"/>
        <v>3.8901588483641891E-2</v>
      </c>
      <c r="Q125" s="27">
        <f t="shared" si="129"/>
        <v>-0.52042258296506771</v>
      </c>
      <c r="W125" t="str">
        <f t="shared" si="130"/>
        <v>31 Science, engineering and technology associate professionals</v>
      </c>
      <c r="X125" s="27">
        <f t="shared" si="131"/>
        <v>4.0055897265605545E-2</v>
      </c>
      <c r="Y125" s="27">
        <f t="shared" si="131"/>
        <v>0.22245931226379634</v>
      </c>
      <c r="Z125" s="27">
        <f t="shared" si="131"/>
        <v>8.8102245944646773E-2</v>
      </c>
      <c r="AA125" s="27">
        <f t="shared" si="131"/>
        <v>0.24532618042270893</v>
      </c>
      <c r="AB125" s="27">
        <f t="shared" si="132"/>
        <v>0.3334284263673557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0.21742252159708109</v>
      </c>
      <c r="C126" s="27">
        <f t="shared" si="125"/>
        <v>0.15947489948188664</v>
      </c>
      <c r="D126" s="27">
        <f t="shared" si="125"/>
        <v>3.1278665852762693</v>
      </c>
      <c r="E126" s="27">
        <f t="shared" si="125"/>
        <v>1.8028546947755579</v>
      </c>
      <c r="F126" s="27">
        <f t="shared" si="126"/>
        <v>4.9307212800518272</v>
      </c>
      <c r="L126" t="str">
        <f t="shared" si="127"/>
        <v>32 Health and social care associate professionals</v>
      </c>
      <c r="M126" s="27">
        <f t="shared" si="128"/>
        <v>-5.1318499373161464E-2</v>
      </c>
      <c r="N126" s="27">
        <f t="shared" si="128"/>
        <v>4.1412711653403544E-2</v>
      </c>
      <c r="O126" s="27">
        <f t="shared" si="128"/>
        <v>0.39641760458941722</v>
      </c>
      <c r="P126" s="27">
        <f t="shared" si="128"/>
        <v>0.22569261061280921</v>
      </c>
      <c r="Q126" s="27">
        <f t="shared" si="129"/>
        <v>0.62211021520222642</v>
      </c>
      <c r="W126" t="str">
        <f t="shared" si="130"/>
        <v>32 Health and social care associate professionals</v>
      </c>
      <c r="X126" s="27">
        <f t="shared" si="131"/>
        <v>0.268741020970233</v>
      </c>
      <c r="Y126" s="27">
        <f t="shared" si="131"/>
        <v>0.11806218782849554</v>
      </c>
      <c r="Z126" s="27">
        <f t="shared" si="131"/>
        <v>2.7314489806868449</v>
      </c>
      <c r="AA126" s="27">
        <f t="shared" si="131"/>
        <v>1.5771620841627474</v>
      </c>
      <c r="AB126" s="27">
        <f t="shared" si="132"/>
        <v>4.3086110648495923</v>
      </c>
    </row>
    <row r="127" spans="1:28" x14ac:dyDescent="0.2">
      <c r="A127" t="str">
        <f t="shared" si="124"/>
        <v>33 Protective service occupations</v>
      </c>
      <c r="B127" s="27">
        <f t="shared" si="125"/>
        <v>0.10783242464218334</v>
      </c>
      <c r="C127" s="27">
        <f t="shared" si="125"/>
        <v>5.8721030081298142E-2</v>
      </c>
      <c r="D127" s="27">
        <f t="shared" si="125"/>
        <v>-0.45599829632236677</v>
      </c>
      <c r="E127" s="27">
        <f t="shared" si="125"/>
        <v>0.10723002390313408</v>
      </c>
      <c r="F127" s="27">
        <f t="shared" si="126"/>
        <v>-0.34876827241923269</v>
      </c>
      <c r="L127" t="str">
        <f t="shared" si="127"/>
        <v>33 Protective service occupations</v>
      </c>
      <c r="M127" s="27">
        <f t="shared" si="128"/>
        <v>5.5987647956257103E-2</v>
      </c>
      <c r="N127" s="27">
        <f t="shared" si="128"/>
        <v>1.0598722669555638E-2</v>
      </c>
      <c r="O127" s="27">
        <f t="shared" si="128"/>
        <v>-0.37722439656289297</v>
      </c>
      <c r="P127" s="27">
        <f t="shared" si="128"/>
        <v>-3.1553454352715837E-2</v>
      </c>
      <c r="Q127" s="27">
        <f t="shared" si="129"/>
        <v>-0.40877785091560881</v>
      </c>
      <c r="W127" t="str">
        <f t="shared" si="130"/>
        <v>33 Protective service occupations</v>
      </c>
      <c r="X127" s="27">
        <f t="shared" si="131"/>
        <v>5.1844776685928684E-2</v>
      </c>
      <c r="Y127" s="27">
        <f t="shared" si="131"/>
        <v>4.8122307411744836E-2</v>
      </c>
      <c r="Z127" s="27">
        <f t="shared" si="131"/>
        <v>-7.8773899759471633E-2</v>
      </c>
      <c r="AA127" s="27">
        <f t="shared" si="131"/>
        <v>0.13878347825584619</v>
      </c>
      <c r="AB127" s="27">
        <f t="shared" si="132"/>
        <v>6.000957849637456E-2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0.4115536904212802</v>
      </c>
      <c r="C128" s="27">
        <f t="shared" si="125"/>
        <v>-0.17599699811154634</v>
      </c>
      <c r="D128" s="27">
        <f t="shared" si="125"/>
        <v>-0.52024079331881534</v>
      </c>
      <c r="E128" s="27">
        <f t="shared" si="125"/>
        <v>0.27010847934122051</v>
      </c>
      <c r="F128" s="27">
        <f t="shared" si="126"/>
        <v>-0.25013231397759483</v>
      </c>
      <c r="L128" t="str">
        <f t="shared" si="127"/>
        <v>34 Culture, media and sports occupations</v>
      </c>
      <c r="M128" s="27">
        <f t="shared" si="128"/>
        <v>0.33016734185450325</v>
      </c>
      <c r="N128" s="27">
        <f t="shared" si="128"/>
        <v>-0.24745680043202034</v>
      </c>
      <c r="O128" s="27">
        <f t="shared" si="128"/>
        <v>-0.34299219473909592</v>
      </c>
      <c r="P128" s="27">
        <f t="shared" si="128"/>
        <v>6.6919109859314263E-2</v>
      </c>
      <c r="Q128" s="27">
        <f t="shared" si="129"/>
        <v>-0.27607308487978166</v>
      </c>
      <c r="W128" t="str">
        <f t="shared" si="130"/>
        <v>34 Culture, media and sports occupations</v>
      </c>
      <c r="X128" s="27">
        <f t="shared" si="131"/>
        <v>8.138634856677962E-2</v>
      </c>
      <c r="Y128" s="27">
        <f t="shared" si="131"/>
        <v>7.1459802320469556E-2</v>
      </c>
      <c r="Z128" s="27">
        <f t="shared" si="131"/>
        <v>-0.1772485985797192</v>
      </c>
      <c r="AA128" s="27">
        <f t="shared" si="131"/>
        <v>0.20318936948190625</v>
      </c>
      <c r="AB128" s="27">
        <f t="shared" si="132"/>
        <v>2.5940770902187049E-2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0.99883087636640333</v>
      </c>
      <c r="C129" s="27">
        <f t="shared" si="125"/>
        <v>0.44996184090552127</v>
      </c>
      <c r="D129" s="27">
        <f t="shared" si="125"/>
        <v>-0.12186130113311044</v>
      </c>
      <c r="E129" s="27">
        <f t="shared" si="125"/>
        <v>0.75497870302180914</v>
      </c>
      <c r="F129" s="27">
        <f t="shared" si="126"/>
        <v>0.63311740188869869</v>
      </c>
      <c r="L129" t="str">
        <f t="shared" si="127"/>
        <v>35 Business and public service associate professionals</v>
      </c>
      <c r="M129" s="27">
        <f t="shared" si="128"/>
        <v>0.33728628290930995</v>
      </c>
      <c r="N129" s="27">
        <f t="shared" si="128"/>
        <v>0.27446857797724977</v>
      </c>
      <c r="O129" s="27">
        <f t="shared" si="128"/>
        <v>-0.22025677678785893</v>
      </c>
      <c r="P129" s="27">
        <f t="shared" si="128"/>
        <v>-5.7646674510127838E-3</v>
      </c>
      <c r="Q129" s="27">
        <f t="shared" si="129"/>
        <v>-0.22602144423887172</v>
      </c>
      <c r="W129" t="str">
        <f t="shared" si="130"/>
        <v>35 Business and public service associate professionals</v>
      </c>
      <c r="X129" s="27">
        <f t="shared" si="131"/>
        <v>0.66154459345708183</v>
      </c>
      <c r="Y129" s="27">
        <f t="shared" si="131"/>
        <v>0.17549326292828304</v>
      </c>
      <c r="Z129" s="27">
        <f t="shared" si="131"/>
        <v>9.8395475654744935E-2</v>
      </c>
      <c r="AA129" s="27">
        <f t="shared" si="131"/>
        <v>0.76074337047282459</v>
      </c>
      <c r="AB129" s="27">
        <f t="shared" si="132"/>
        <v>0.85913884612756952</v>
      </c>
    </row>
    <row r="130" spans="1:28" x14ac:dyDescent="0.2">
      <c r="A130" t="str">
        <f t="shared" si="124"/>
        <v>41 Administrative occupations</v>
      </c>
      <c r="B130" s="27">
        <f t="shared" si="125"/>
        <v>-0.10510063845451967</v>
      </c>
      <c r="C130" s="27">
        <f t="shared" si="125"/>
        <v>1.0255840904413702</v>
      </c>
      <c r="D130" s="27">
        <f t="shared" si="125"/>
        <v>0.83848693882867664</v>
      </c>
      <c r="E130" s="27">
        <f t="shared" si="125"/>
        <v>0.22443448244316144</v>
      </c>
      <c r="F130" s="27">
        <f t="shared" si="126"/>
        <v>1.0629214212718381</v>
      </c>
      <c r="L130" t="str">
        <f t="shared" si="127"/>
        <v>41 Administrative occupations</v>
      </c>
      <c r="M130" s="27">
        <f t="shared" si="128"/>
        <v>-0.15642629580792899</v>
      </c>
      <c r="N130" s="27">
        <f t="shared" si="128"/>
        <v>1.3764228187187761</v>
      </c>
      <c r="O130" s="27">
        <f t="shared" si="128"/>
        <v>0.71421243012599867</v>
      </c>
      <c r="P130" s="27">
        <f t="shared" si="128"/>
        <v>1.31038743169292</v>
      </c>
      <c r="Q130" s="27">
        <f t="shared" si="129"/>
        <v>2.0245998618189187</v>
      </c>
      <c r="W130" t="str">
        <f t="shared" si="130"/>
        <v>41 Administrative occupations</v>
      </c>
      <c r="X130" s="27">
        <f t="shared" si="131"/>
        <v>5.1325657353395115E-2</v>
      </c>
      <c r="Y130" s="27">
        <f t="shared" si="131"/>
        <v>-0.35083872827740592</v>
      </c>
      <c r="Z130" s="27">
        <f t="shared" si="131"/>
        <v>0.1242745087026691</v>
      </c>
      <c r="AA130" s="27">
        <f t="shared" si="131"/>
        <v>-1.0859529492497391</v>
      </c>
      <c r="AB130" s="27">
        <f t="shared" si="132"/>
        <v>-0.96167844054706997</v>
      </c>
    </row>
    <row r="131" spans="1:28" x14ac:dyDescent="0.2">
      <c r="A131" t="str">
        <f t="shared" si="124"/>
        <v>42 Secretarial and related occupations</v>
      </c>
      <c r="B131" s="27">
        <f t="shared" si="125"/>
        <v>-0.55601477701042956</v>
      </c>
      <c r="C131" s="27">
        <f t="shared" si="125"/>
        <v>-0.15236721746775039</v>
      </c>
      <c r="D131" s="27">
        <f t="shared" si="125"/>
        <v>-0.3115295834628764</v>
      </c>
      <c r="E131" s="27">
        <f t="shared" si="125"/>
        <v>-1.3475777962490136</v>
      </c>
      <c r="F131" s="27">
        <f t="shared" si="126"/>
        <v>-1.65910737971189</v>
      </c>
      <c r="L131" t="str">
        <f t="shared" si="127"/>
        <v>42 Secretarial and related occupations</v>
      </c>
      <c r="M131" s="27">
        <f t="shared" si="128"/>
        <v>-9.963993028867868E-2</v>
      </c>
      <c r="N131" s="27">
        <f t="shared" si="128"/>
        <v>1.0682704077179306E-2</v>
      </c>
      <c r="O131" s="27">
        <f t="shared" si="128"/>
        <v>-6.2438851572447551E-2</v>
      </c>
      <c r="P131" s="27">
        <f t="shared" si="128"/>
        <v>7.3960178529568432E-2</v>
      </c>
      <c r="Q131" s="27">
        <f t="shared" si="129"/>
        <v>1.1521326957120881E-2</v>
      </c>
      <c r="W131" t="str">
        <f t="shared" si="130"/>
        <v>42 Secretarial and related occupations</v>
      </c>
      <c r="X131" s="27">
        <f t="shared" si="131"/>
        <v>-0.45637484672174633</v>
      </c>
      <c r="Y131" s="27">
        <f t="shared" si="131"/>
        <v>-0.1630499215449337</v>
      </c>
      <c r="Z131" s="27">
        <f t="shared" si="131"/>
        <v>-0.24909073189043074</v>
      </c>
      <c r="AA131" s="27">
        <f t="shared" si="131"/>
        <v>-1.421537974778579</v>
      </c>
      <c r="AB131" s="27">
        <f t="shared" si="132"/>
        <v>-1.6706287066690098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6.06022623634761E-2</v>
      </c>
      <c r="C132" s="27">
        <f t="shared" si="125"/>
        <v>-0.15692036803212783</v>
      </c>
      <c r="D132" s="27">
        <f t="shared" si="125"/>
        <v>-0.12551281225831312</v>
      </c>
      <c r="E132" s="27">
        <f t="shared" si="125"/>
        <v>0.21116548803032043</v>
      </c>
      <c r="F132" s="27">
        <f t="shared" si="126"/>
        <v>8.5652675772007303E-2</v>
      </c>
      <c r="L132" t="str">
        <f t="shared" si="127"/>
        <v>51 Skilled agricultural and related trades</v>
      </c>
      <c r="M132" s="27">
        <f t="shared" si="128"/>
        <v>0.41825272017843451</v>
      </c>
      <c r="N132" s="27">
        <f t="shared" si="128"/>
        <v>-0.30064746666137854</v>
      </c>
      <c r="O132" s="27">
        <f t="shared" si="128"/>
        <v>-0.13089092198365471</v>
      </c>
      <c r="P132" s="27">
        <f t="shared" si="128"/>
        <v>0.12627550012001043</v>
      </c>
      <c r="Q132" s="27">
        <f t="shared" si="129"/>
        <v>-4.6154218636442756E-3</v>
      </c>
      <c r="W132" t="str">
        <f t="shared" si="130"/>
        <v>51 Skilled agricultural and related trades</v>
      </c>
      <c r="X132" s="27">
        <f t="shared" si="131"/>
        <v>-0.35765045781496363</v>
      </c>
      <c r="Y132" s="27">
        <f t="shared" si="131"/>
        <v>0.14372709862925148</v>
      </c>
      <c r="Z132" s="27">
        <f t="shared" si="131"/>
        <v>5.3781097253381427E-3</v>
      </c>
      <c r="AA132" s="27">
        <f t="shared" si="131"/>
        <v>8.4889987910310993E-2</v>
      </c>
      <c r="AB132" s="27">
        <f t="shared" si="132"/>
        <v>9.0268097635649136E-2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0.5608014066453908</v>
      </c>
      <c r="C133" s="27">
        <f t="shared" si="125"/>
        <v>-2.0327588308725577</v>
      </c>
      <c r="D133" s="27">
        <f t="shared" si="125"/>
        <v>-0.66659486152428116</v>
      </c>
      <c r="E133" s="27">
        <f t="shared" si="125"/>
        <v>-0.97704217796772852</v>
      </c>
      <c r="F133" s="27">
        <f t="shared" si="126"/>
        <v>-1.6436370394920097</v>
      </c>
      <c r="L133" t="str">
        <f t="shared" si="127"/>
        <v>52 Skilled metal, electrical and electronic trades</v>
      </c>
      <c r="M133" s="27">
        <f t="shared" si="128"/>
        <v>0.47533705855649799</v>
      </c>
      <c r="N133" s="27">
        <f t="shared" si="128"/>
        <v>-1.9766347265677808</v>
      </c>
      <c r="O133" s="27">
        <f t="shared" si="128"/>
        <v>-0.78458339198733107</v>
      </c>
      <c r="P133" s="27">
        <f t="shared" si="128"/>
        <v>-1.0590609826375932</v>
      </c>
      <c r="Q133" s="27">
        <f t="shared" si="129"/>
        <v>-1.8436443746249243</v>
      </c>
      <c r="W133" t="str">
        <f t="shared" si="130"/>
        <v>52 Skilled metal, electrical and electronic trades</v>
      </c>
      <c r="X133" s="27">
        <f t="shared" si="131"/>
        <v>8.546434808888817E-2</v>
      </c>
      <c r="Y133" s="27">
        <f t="shared" si="131"/>
        <v>-5.6124104304777822E-2</v>
      </c>
      <c r="Z133" s="27">
        <f t="shared" si="131"/>
        <v>0.1179885304630541</v>
      </c>
      <c r="AA133" s="27">
        <f t="shared" si="131"/>
        <v>8.2018804669870049E-2</v>
      </c>
      <c r="AB133" s="27">
        <f t="shared" si="132"/>
        <v>0.20000733513292415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0.42830682398254005</v>
      </c>
      <c r="C134" s="27">
        <f t="shared" si="125"/>
        <v>-1.4989819893345668</v>
      </c>
      <c r="D134" s="27">
        <f t="shared" si="125"/>
        <v>-0.29013636527129982</v>
      </c>
      <c r="E134" s="27">
        <f t="shared" si="125"/>
        <v>-0.78711526416782274</v>
      </c>
      <c r="F134" s="27">
        <f t="shared" si="126"/>
        <v>-1.0772516294391226</v>
      </c>
      <c r="L134" t="str">
        <f t="shared" si="127"/>
        <v>53 Skilled construction and building trades</v>
      </c>
      <c r="M134" s="27">
        <f t="shared" si="128"/>
        <v>0.40301684190815479</v>
      </c>
      <c r="N134" s="27">
        <f t="shared" si="128"/>
        <v>-1.5073416606233607</v>
      </c>
      <c r="O134" s="27">
        <f t="shared" si="128"/>
        <v>-0.23392443827543907</v>
      </c>
      <c r="P134" s="27">
        <f t="shared" si="128"/>
        <v>-0.79210634763312537</v>
      </c>
      <c r="Q134" s="27">
        <f t="shared" si="129"/>
        <v>-1.0260307859085644</v>
      </c>
      <c r="W134" t="str">
        <f t="shared" si="130"/>
        <v>53 Skilled construction and building trades</v>
      </c>
      <c r="X134" s="27">
        <f t="shared" si="131"/>
        <v>2.5289982074396769E-2</v>
      </c>
      <c r="Y134" s="27">
        <f t="shared" si="131"/>
        <v>8.3596712887770708E-3</v>
      </c>
      <c r="Z134" s="27">
        <f t="shared" si="131"/>
        <v>-5.6211926995866995E-2</v>
      </c>
      <c r="AA134" s="27">
        <f t="shared" si="131"/>
        <v>4.9910834653054126E-3</v>
      </c>
      <c r="AB134" s="27">
        <f t="shared" si="132"/>
        <v>-5.1220843530561583E-2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-1.0404526171542443</v>
      </c>
      <c r="C135" s="27">
        <f t="shared" si="125"/>
        <v>-0.21112105666533054</v>
      </c>
      <c r="D135" s="27">
        <f t="shared" si="125"/>
        <v>0.16536795585329145</v>
      </c>
      <c r="E135" s="27">
        <f t="shared" si="125"/>
        <v>-0.12025408601574927</v>
      </c>
      <c r="F135" s="27">
        <f t="shared" si="126"/>
        <v>4.5113869837542175E-2</v>
      </c>
      <c r="L135" t="str">
        <f t="shared" si="127"/>
        <v>54 Textiles, printing and other skilled trades</v>
      </c>
      <c r="M135" s="27">
        <f t="shared" si="128"/>
        <v>-0.69719360366031058</v>
      </c>
      <c r="N135" s="27">
        <f t="shared" si="128"/>
        <v>-0.35419755118239449</v>
      </c>
      <c r="O135" s="27">
        <f t="shared" si="128"/>
        <v>9.4812161134283812E-2</v>
      </c>
      <c r="P135" s="27">
        <f t="shared" si="128"/>
        <v>-0.15317604004306373</v>
      </c>
      <c r="Q135" s="27">
        <f t="shared" si="129"/>
        <v>-5.836387890877992E-2</v>
      </c>
      <c r="W135" t="str">
        <f t="shared" si="130"/>
        <v>54 Textiles, printing and other skilled trades</v>
      </c>
      <c r="X135" s="27">
        <f t="shared" si="131"/>
        <v>-0.34325901349392529</v>
      </c>
      <c r="Y135" s="27">
        <f t="shared" si="131"/>
        <v>0.14307649451706927</v>
      </c>
      <c r="Z135" s="27">
        <f t="shared" si="131"/>
        <v>7.0555794719008524E-2</v>
      </c>
      <c r="AA135" s="27">
        <f t="shared" si="131"/>
        <v>3.292195402730691E-2</v>
      </c>
      <c r="AB135" s="27">
        <f t="shared" si="132"/>
        <v>0.10347774874631543</v>
      </c>
    </row>
    <row r="136" spans="1:28" x14ac:dyDescent="0.2">
      <c r="A136" t="str">
        <f t="shared" si="124"/>
        <v>61 Caring personal service occupations</v>
      </c>
      <c r="B136" s="27">
        <f t="shared" si="125"/>
        <v>-1.3413700971959734</v>
      </c>
      <c r="C136" s="27">
        <f t="shared" si="125"/>
        <v>-0.29795415183952656</v>
      </c>
      <c r="D136" s="27">
        <f t="shared" si="125"/>
        <v>1.2635750832672237</v>
      </c>
      <c r="E136" s="27">
        <f t="shared" si="125"/>
        <v>2.2811763150605842</v>
      </c>
      <c r="F136" s="27">
        <f t="shared" si="126"/>
        <v>3.5447513983278078</v>
      </c>
      <c r="L136" t="str">
        <f t="shared" si="127"/>
        <v>61 Caring personal service occupations</v>
      </c>
      <c r="M136" s="27">
        <f t="shared" si="128"/>
        <v>-6.5276998168013911E-2</v>
      </c>
      <c r="N136" s="27">
        <f t="shared" si="128"/>
        <v>-0.23006295186320447</v>
      </c>
      <c r="O136" s="27">
        <f t="shared" si="128"/>
        <v>0.55084820606229723</v>
      </c>
      <c r="P136" s="27">
        <f t="shared" si="128"/>
        <v>0.56442971889921623</v>
      </c>
      <c r="Q136" s="27">
        <f t="shared" si="129"/>
        <v>1.1152779249615135</v>
      </c>
      <c r="W136" t="str">
        <f t="shared" si="130"/>
        <v>61 Caring personal service occupations</v>
      </c>
      <c r="X136" s="27">
        <f t="shared" si="131"/>
        <v>-1.2760930990279675</v>
      </c>
      <c r="Y136" s="27">
        <f t="shared" si="131"/>
        <v>-6.7891199976326533E-2</v>
      </c>
      <c r="Z136" s="27">
        <f t="shared" si="131"/>
        <v>0.71272687720496108</v>
      </c>
      <c r="AA136" s="27">
        <f t="shared" si="131"/>
        <v>1.7167465961613431</v>
      </c>
      <c r="AB136" s="27">
        <f t="shared" si="132"/>
        <v>2.4294734733663041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5.9389793687522285E-2</v>
      </c>
      <c r="C137" s="27">
        <f t="shared" si="125"/>
        <v>-0.877223251248612</v>
      </c>
      <c r="D137" s="27">
        <f t="shared" si="125"/>
        <v>-0.51091530196499857</v>
      </c>
      <c r="E137" s="27">
        <f t="shared" si="125"/>
        <v>-3.2479333062040538E-2</v>
      </c>
      <c r="F137" s="27">
        <f t="shared" si="126"/>
        <v>-0.54339463502703911</v>
      </c>
      <c r="L137" t="str">
        <f t="shared" si="127"/>
        <v>62 Leisure, travel and related personal service occupations</v>
      </c>
      <c r="M137" s="27">
        <f t="shared" si="128"/>
        <v>8.7603896576756712E-2</v>
      </c>
      <c r="N137" s="27">
        <f t="shared" si="128"/>
        <v>-0.12680277616242908</v>
      </c>
      <c r="O137" s="27">
        <f t="shared" si="128"/>
        <v>-0.12239197505079891</v>
      </c>
      <c r="P137" s="27">
        <f t="shared" si="128"/>
        <v>7.1263560647562674E-2</v>
      </c>
      <c r="Q137" s="27">
        <f t="shared" si="129"/>
        <v>-5.1128414403236233E-2</v>
      </c>
      <c r="W137" t="str">
        <f t="shared" si="130"/>
        <v>62 Leisure, travel and related personal service occupations</v>
      </c>
      <c r="X137" s="27">
        <f t="shared" si="131"/>
        <v>-2.8214102889226211E-2</v>
      </c>
      <c r="Y137" s="27">
        <f t="shared" si="131"/>
        <v>-0.75042047508618737</v>
      </c>
      <c r="Z137" s="27">
        <f t="shared" si="131"/>
        <v>-0.38852332691420077</v>
      </c>
      <c r="AA137" s="27">
        <f t="shared" si="131"/>
        <v>-0.10374289370960676</v>
      </c>
      <c r="AB137" s="27">
        <f t="shared" si="132"/>
        <v>-0.49226622062380754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-3.5179591741211935E-2</v>
      </c>
      <c r="C138" s="27">
        <f t="shared" si="125"/>
        <v>5.4922216909078891E-2</v>
      </c>
      <c r="D138" s="27">
        <f t="shared" si="125"/>
        <v>-8.3226116201417871E-2</v>
      </c>
      <c r="E138" s="27">
        <f t="shared" si="125"/>
        <v>2.3839614568325285E-2</v>
      </c>
      <c r="F138" s="27">
        <f t="shared" si="126"/>
        <v>-5.9386501633092587E-2</v>
      </c>
      <c r="L138" t="str">
        <f t="shared" si="127"/>
        <v>63 Community and civil enforcement occupations</v>
      </c>
      <c r="M138" s="27">
        <f t="shared" si="128"/>
        <v>-4.5653372648424839E-2</v>
      </c>
      <c r="N138" s="27">
        <f t="shared" si="128"/>
        <v>6.3882127708023595E-2</v>
      </c>
      <c r="O138" s="27">
        <f t="shared" si="128"/>
        <v>-9.7743366150152194E-2</v>
      </c>
      <c r="P138" s="27">
        <f t="shared" si="128"/>
        <v>2.3890691896075206E-2</v>
      </c>
      <c r="Q138" s="27">
        <f t="shared" si="129"/>
        <v>-7.3852674254076989E-2</v>
      </c>
      <c r="W138" t="str">
        <f t="shared" si="130"/>
        <v>63 Community and civil enforcement occupations</v>
      </c>
      <c r="X138" s="27">
        <f t="shared" si="131"/>
        <v>1.047378090721332E-2</v>
      </c>
      <c r="Y138" s="27">
        <f t="shared" si="131"/>
        <v>-8.9599107989446411E-3</v>
      </c>
      <c r="Z138" s="27">
        <f t="shared" si="131"/>
        <v>1.4517249948734101E-2</v>
      </c>
      <c r="AA138" s="27">
        <f t="shared" si="131"/>
        <v>-5.1077327749948775E-5</v>
      </c>
      <c r="AB138" s="27">
        <f t="shared" si="132"/>
        <v>1.4466172620984152E-2</v>
      </c>
    </row>
    <row r="139" spans="1:28" x14ac:dyDescent="0.2">
      <c r="A139" t="str">
        <f t="shared" si="124"/>
        <v>71 Sales occupations</v>
      </c>
      <c r="B139" s="27">
        <f t="shared" si="125"/>
        <v>0.36240226791636587</v>
      </c>
      <c r="C139" s="27">
        <f t="shared" si="125"/>
        <v>-0.73296465611348793</v>
      </c>
      <c r="D139" s="27">
        <f t="shared" si="125"/>
        <v>-7.4121332003883822E-2</v>
      </c>
      <c r="E139" s="27">
        <f t="shared" si="125"/>
        <v>-0.37413179574529565</v>
      </c>
      <c r="F139" s="27">
        <f t="shared" si="126"/>
        <v>-0.44825312774917947</v>
      </c>
      <c r="L139" t="str">
        <f t="shared" si="127"/>
        <v>71 Sales occupations</v>
      </c>
      <c r="M139" s="27">
        <f t="shared" si="128"/>
        <v>0.22850732505691607</v>
      </c>
      <c r="N139" s="27">
        <f t="shared" si="128"/>
        <v>-0.30422406301816007</v>
      </c>
      <c r="O139" s="27">
        <f t="shared" si="128"/>
        <v>-9.2009341903945163E-2</v>
      </c>
      <c r="P139" s="27">
        <f t="shared" si="128"/>
        <v>-0.13575001739881376</v>
      </c>
      <c r="Q139" s="27">
        <f t="shared" si="129"/>
        <v>-0.22775935930275892</v>
      </c>
      <c r="W139" t="str">
        <f t="shared" si="130"/>
        <v>71 Sales occupations</v>
      </c>
      <c r="X139" s="27">
        <f t="shared" si="131"/>
        <v>0.1338949428593903</v>
      </c>
      <c r="Y139" s="27">
        <f t="shared" si="131"/>
        <v>-0.42874059309533408</v>
      </c>
      <c r="Z139" s="27">
        <f t="shared" si="131"/>
        <v>1.7888009900090651E-2</v>
      </c>
      <c r="AA139" s="27">
        <f t="shared" si="131"/>
        <v>-0.23838177834649699</v>
      </c>
      <c r="AB139" s="27">
        <f t="shared" si="132"/>
        <v>-0.22049376844640634</v>
      </c>
    </row>
    <row r="140" spans="1:28" x14ac:dyDescent="0.2">
      <c r="A140" t="str">
        <f t="shared" si="124"/>
        <v>72 Customer service occupations</v>
      </c>
      <c r="B140" s="27">
        <f t="shared" si="125"/>
        <v>0.52728354777203457</v>
      </c>
      <c r="C140" s="27">
        <f t="shared" si="125"/>
        <v>3.0105660444643689E-2</v>
      </c>
      <c r="D140" s="27">
        <f t="shared" si="125"/>
        <v>0.59354565027165318</v>
      </c>
      <c r="E140" s="27">
        <f t="shared" si="125"/>
        <v>0.81075118883667585</v>
      </c>
      <c r="F140" s="27">
        <f t="shared" si="126"/>
        <v>1.404296839108329</v>
      </c>
      <c r="L140" t="str">
        <f t="shared" si="127"/>
        <v>72 Customer service occupations</v>
      </c>
      <c r="M140" s="27">
        <f t="shared" si="128"/>
        <v>-2.8281788322161772E-2</v>
      </c>
      <c r="N140" s="27">
        <f t="shared" si="128"/>
        <v>0.19923646023857144</v>
      </c>
      <c r="O140" s="27">
        <f t="shared" si="128"/>
        <v>0.5272816811950336</v>
      </c>
      <c r="P140" s="27">
        <f t="shared" si="128"/>
        <v>0.53490132542260005</v>
      </c>
      <c r="Q140" s="27">
        <f t="shared" si="129"/>
        <v>1.0621830066176337</v>
      </c>
      <c r="W140" t="str">
        <f t="shared" si="130"/>
        <v>72 Customer service occupations</v>
      </c>
      <c r="X140" s="27">
        <f t="shared" si="131"/>
        <v>0.55556533609419878</v>
      </c>
      <c r="Y140" s="27">
        <f t="shared" si="131"/>
        <v>-0.16913079979394219</v>
      </c>
      <c r="Z140" s="27">
        <f t="shared" si="131"/>
        <v>6.6263969076629792E-2</v>
      </c>
      <c r="AA140" s="27">
        <f t="shared" si="131"/>
        <v>0.27584986341407314</v>
      </c>
      <c r="AB140" s="27">
        <f t="shared" si="132"/>
        <v>0.34211383249070293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-0.53609920623390828</v>
      </c>
      <c r="C141" s="27">
        <f t="shared" si="125"/>
        <v>-1.3528699477742707</v>
      </c>
      <c r="D141" s="27">
        <f t="shared" si="125"/>
        <v>-0.1255744837545496</v>
      </c>
      <c r="E141" s="27">
        <f t="shared" si="125"/>
        <v>-0.97783249472693701</v>
      </c>
      <c r="F141" s="27">
        <f t="shared" si="126"/>
        <v>-1.1034069784814866</v>
      </c>
      <c r="L141" t="str">
        <f t="shared" si="127"/>
        <v>81 Process, plant and machine operatives</v>
      </c>
      <c r="M141" s="27">
        <f t="shared" si="128"/>
        <v>-0.49060758564707463</v>
      </c>
      <c r="N141" s="27">
        <f t="shared" si="128"/>
        <v>-0.99719556667830567</v>
      </c>
      <c r="O141" s="27">
        <f t="shared" si="128"/>
        <v>-0.30398332192375754</v>
      </c>
      <c r="P141" s="27">
        <f t="shared" si="128"/>
        <v>-0.76832228143547532</v>
      </c>
      <c r="Q141" s="27">
        <f t="shared" si="129"/>
        <v>-1.0723056033592329</v>
      </c>
      <c r="W141" t="str">
        <f t="shared" si="130"/>
        <v>81 Process, plant and machine operatives</v>
      </c>
      <c r="X141" s="27">
        <f t="shared" si="131"/>
        <v>-4.5491620586855408E-2</v>
      </c>
      <c r="Y141" s="27">
        <f t="shared" si="131"/>
        <v>-0.35567438109593907</v>
      </c>
      <c r="Z141" s="27">
        <f t="shared" si="131"/>
        <v>0.17840883816919439</v>
      </c>
      <c r="AA141" s="27">
        <f t="shared" si="131"/>
        <v>-0.20951021329145836</v>
      </c>
      <c r="AB141" s="27">
        <f t="shared" si="132"/>
        <v>-3.1101375122263963E-2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1.2289972503019158</v>
      </c>
      <c r="C142" s="27">
        <f t="shared" si="125"/>
        <v>-1.3022143449281458</v>
      </c>
      <c r="D142" s="27">
        <f t="shared" si="125"/>
        <v>5.9368645272279252E-2</v>
      </c>
      <c r="E142" s="27">
        <f t="shared" si="125"/>
        <v>-6.7526722433232322E-2</v>
      </c>
      <c r="F142" s="27">
        <f t="shared" si="126"/>
        <v>-8.15807716095307E-3</v>
      </c>
      <c r="L142" t="str">
        <f t="shared" si="127"/>
        <v>82 Transport and mobile machine drivers and operatives</v>
      </c>
      <c r="M142" s="27">
        <f t="shared" si="128"/>
        <v>1.2620143821938932</v>
      </c>
      <c r="N142" s="27">
        <f t="shared" si="128"/>
        <v>-1.2784024740360138</v>
      </c>
      <c r="O142" s="27">
        <f t="shared" si="128"/>
        <v>-7.8874021271422734E-2</v>
      </c>
      <c r="P142" s="27">
        <f t="shared" si="128"/>
        <v>-0.15015787579237028</v>
      </c>
      <c r="Q142" s="27">
        <f t="shared" si="129"/>
        <v>-0.22903189706379301</v>
      </c>
      <c r="W142" t="str">
        <f t="shared" si="130"/>
        <v>82 Transport and mobile machine drivers and operatives</v>
      </c>
      <c r="X142" s="27">
        <f t="shared" si="131"/>
        <v>-3.3017131892000451E-2</v>
      </c>
      <c r="Y142" s="27">
        <f t="shared" si="131"/>
        <v>-2.3811870892123499E-2</v>
      </c>
      <c r="Z142" s="27">
        <f t="shared" si="131"/>
        <v>0.13824266654370509</v>
      </c>
      <c r="AA142" s="27">
        <f t="shared" si="131"/>
        <v>8.2631153359127518E-2</v>
      </c>
      <c r="AB142" s="27">
        <f t="shared" si="132"/>
        <v>0.22087381990283261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-0.44728503984405688</v>
      </c>
      <c r="C143" s="27">
        <f t="shared" si="125"/>
        <v>-0.84877299131949702</v>
      </c>
      <c r="D143" s="27">
        <f t="shared" si="125"/>
        <v>2.9928742313218928</v>
      </c>
      <c r="E143" s="27">
        <f t="shared" si="125"/>
        <v>0.84189812208854509</v>
      </c>
      <c r="F143" s="27">
        <f t="shared" si="126"/>
        <v>3.8347723534104379</v>
      </c>
      <c r="L143" t="str">
        <f t="shared" si="127"/>
        <v>91 Elementary trades and related occupations</v>
      </c>
      <c r="M143" s="27">
        <f t="shared" si="128"/>
        <v>-0.3279283291425914</v>
      </c>
      <c r="N143" s="27">
        <f t="shared" si="128"/>
        <v>-0.56097362909172332</v>
      </c>
      <c r="O143" s="27">
        <f t="shared" si="128"/>
        <v>1.0702786870974927</v>
      </c>
      <c r="P143" s="27">
        <f t="shared" si="128"/>
        <v>0.29491995026789919</v>
      </c>
      <c r="Q143" s="27">
        <f t="shared" si="129"/>
        <v>1.3651986373653919</v>
      </c>
      <c r="W143" t="str">
        <f t="shared" si="130"/>
        <v>91 Elementary trades and related occupations</v>
      </c>
      <c r="X143" s="27">
        <f t="shared" si="131"/>
        <v>-0.11935671070147902</v>
      </c>
      <c r="Y143" s="27">
        <f t="shared" si="131"/>
        <v>-0.28779936222777269</v>
      </c>
      <c r="Z143" s="27">
        <f t="shared" si="131"/>
        <v>1.9225955442244076</v>
      </c>
      <c r="AA143" s="27">
        <f t="shared" si="131"/>
        <v>0.54697817182064057</v>
      </c>
      <c r="AB143" s="27">
        <f t="shared" si="132"/>
        <v>2.4695737160450482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0.27882399794810553</v>
      </c>
      <c r="C144" s="27">
        <f t="shared" si="125"/>
        <v>-2.8851998237573682</v>
      </c>
      <c r="D144" s="27">
        <f t="shared" si="125"/>
        <v>-1.7584188832809353</v>
      </c>
      <c r="E144" s="27">
        <f t="shared" si="125"/>
        <v>-1.2571889725581968</v>
      </c>
      <c r="F144" s="27">
        <f t="shared" si="126"/>
        <v>-3.0156078558391322</v>
      </c>
      <c r="L144" t="str">
        <f t="shared" si="127"/>
        <v>92 Elementary administration and service occupations</v>
      </c>
      <c r="M144" s="27">
        <f t="shared" si="128"/>
        <v>2.9881123939526688E-2</v>
      </c>
      <c r="N144" s="27">
        <f t="shared" si="128"/>
        <v>-1.3253126445498076</v>
      </c>
      <c r="O144" s="27">
        <f t="shared" si="128"/>
        <v>-0.12489117415052498</v>
      </c>
      <c r="P144" s="27">
        <f t="shared" si="128"/>
        <v>-0.64334407749177913</v>
      </c>
      <c r="Q144" s="27">
        <f t="shared" si="129"/>
        <v>-0.76823525164230411</v>
      </c>
      <c r="W144" t="str">
        <f t="shared" si="130"/>
        <v>92 Elementary administration and service occupations</v>
      </c>
      <c r="X144" s="27">
        <f t="shared" si="131"/>
        <v>0.24894287400858239</v>
      </c>
      <c r="Y144" s="27">
        <f t="shared" si="131"/>
        <v>-1.5598871792075748</v>
      </c>
      <c r="Z144" s="27">
        <f t="shared" si="131"/>
        <v>-1.6335277091303499</v>
      </c>
      <c r="AA144" s="27">
        <f t="shared" si="131"/>
        <v>-0.61384489506642659</v>
      </c>
      <c r="AB144" s="27">
        <f t="shared" si="132"/>
        <v>-2.2473726041967765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7.4740000000000464</v>
      </c>
      <c r="C146" s="29">
        <f t="shared" ref="C146" si="133">D35-C35</f>
        <v>-6.6729999999998881</v>
      </c>
      <c r="D146" s="29">
        <f>E35-D35</f>
        <v>5.3829999999998677</v>
      </c>
      <c r="E146" s="29">
        <f>F35-E35</f>
        <v>10.55800000000005</v>
      </c>
      <c r="F146" s="29">
        <f t="shared" ref="F146" si="134">F35-D35</f>
        <v>15.940999999999917</v>
      </c>
      <c r="L146" s="24" t="str">
        <f>L35</f>
        <v>All occupations</v>
      </c>
      <c r="M146" s="29">
        <f>N35-M35</f>
        <v>5.4322053274628956</v>
      </c>
      <c r="N146" s="29">
        <f t="shared" ref="N146" si="135">O35-N35</f>
        <v>-5.6983371276991193</v>
      </c>
      <c r="O146" s="29">
        <f>P35-O35</f>
        <v>0.9898676032981939</v>
      </c>
      <c r="P146" s="29">
        <f>Q35-P35</f>
        <v>3.0286228668192621</v>
      </c>
      <c r="Q146" s="29">
        <f t="shared" ref="Q146" si="136">Q35-O35</f>
        <v>4.018490470117456</v>
      </c>
      <c r="W146" s="24" t="str">
        <f>W35</f>
        <v>All occupations</v>
      </c>
      <c r="X146" s="29">
        <f>Y35-X35</f>
        <v>2.0417946725369944</v>
      </c>
      <c r="Y146" s="29">
        <f t="shared" ref="Y146" si="137">Z35-Y35</f>
        <v>-0.9746628723008115</v>
      </c>
      <c r="Z146" s="29">
        <f>AA35-Z35</f>
        <v>4.3931323967018017</v>
      </c>
      <c r="AA146" s="29">
        <f>AB35-AA35</f>
        <v>7.5293771331808159</v>
      </c>
      <c r="AB146" s="29">
        <f t="shared" ref="AB146" si="138">AB35-Z35</f>
        <v>11.922509529882618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14.075073793188905</v>
      </c>
      <c r="C153" s="11">
        <f t="shared" ref="C153:F153" si="143">C8</f>
        <v>16.384307572261356</v>
      </c>
      <c r="D153" s="11">
        <f t="shared" si="143"/>
        <v>16.825173418649669</v>
      </c>
      <c r="E153" s="11">
        <f t="shared" si="143"/>
        <v>14.879429585065086</v>
      </c>
      <c r="F153" s="11">
        <f t="shared" si="143"/>
        <v>16.032161181555789</v>
      </c>
      <c r="H153" s="40">
        <f>IF(D$151-B$151 &lt;&gt; 0,(EXP(LN(D153/B153)/(D$151-B$151))-1)*100,0)</f>
        <v>3.6338837059003648</v>
      </c>
      <c r="I153" s="40">
        <f>IF(F$151-D$151 &lt;&gt; 0,(EXP(LN(F153/D153)/(F$151-D$151))-1)*100,0)</f>
        <v>-0.3213452712209075</v>
      </c>
      <c r="L153" s="10" t="str">
        <f>L8</f>
        <v>11 Corporate managers and directors</v>
      </c>
      <c r="M153" s="11">
        <f>M8</f>
        <v>10.239704796574689</v>
      </c>
      <c r="N153" s="11">
        <f t="shared" ref="N153:Q153" si="144">N8</f>
        <v>11.349936433865867</v>
      </c>
      <c r="O153" s="11">
        <f t="shared" si="144"/>
        <v>11.547390589856205</v>
      </c>
      <c r="P153" s="11">
        <f t="shared" si="144"/>
        <v>9.7460852914319851</v>
      </c>
      <c r="Q153" s="11">
        <f t="shared" si="144"/>
        <v>9.9911378254015961</v>
      </c>
      <c r="S153" s="40">
        <f>IF(O$151-M$151 &lt;&gt; 0,(EXP(LN(O153/M153)/(O$151-M$151))-1)*100,0)</f>
        <v>2.4328565144405179</v>
      </c>
      <c r="T153" s="40">
        <f>IF(Q$151-O$151 &lt;&gt; 0,(EXP(LN(Q153/O153)/(Q$151-O$151))-1)*100,0)</f>
        <v>-0.96043148397884082</v>
      </c>
      <c r="W153" s="10" t="str">
        <f>W8</f>
        <v>11 Corporate managers and directors</v>
      </c>
      <c r="X153" s="11">
        <f>X8</f>
        <v>3.8353689966142106</v>
      </c>
      <c r="Y153" s="11">
        <f t="shared" ref="Y153:AB153" si="145">Y8</f>
        <v>5.0343711383954997</v>
      </c>
      <c r="Z153" s="11">
        <f t="shared" si="145"/>
        <v>5.2777828287934598</v>
      </c>
      <c r="AA153" s="11">
        <f t="shared" si="145"/>
        <v>5.1333442936331339</v>
      </c>
      <c r="AB153" s="11">
        <f t="shared" si="145"/>
        <v>6.0410233561541951</v>
      </c>
      <c r="AD153" s="40">
        <f>IF(Z$151-X$151 &lt;&gt; 0,(EXP(LN(Z153/X153)/(Z$151-X$151))-1)*100,0)</f>
        <v>6.5930459344349934</v>
      </c>
      <c r="AE153" s="40">
        <f>IF(AB$151-Z$151 &lt;&gt; 0,(EXP(LN(AB153/Z153)/(AB$151-Z$151))-1)*100,0)</f>
        <v>0.9045151480633784</v>
      </c>
    </row>
    <row r="154" spans="1:31" x14ac:dyDescent="0.2">
      <c r="A154" s="10" t="str">
        <f t="shared" si="142"/>
        <v>12 Other managers and proprietors</v>
      </c>
      <c r="B154" s="11">
        <f t="shared" si="142"/>
        <v>8.5691410450147938</v>
      </c>
      <c r="C154" s="11">
        <f t="shared" ref="C154:F178" si="146">C9</f>
        <v>8.6230699611979169</v>
      </c>
      <c r="D154" s="11">
        <f t="shared" si="146"/>
        <v>9.2329033573705441</v>
      </c>
      <c r="E154" s="11">
        <f t="shared" si="146"/>
        <v>9.4658819920096473</v>
      </c>
      <c r="F154" s="11">
        <f t="shared" si="146"/>
        <v>10.760253487803858</v>
      </c>
      <c r="H154" s="40">
        <f t="shared" ref="H154:H177" si="147">IF(D$151-B$151 &lt;&gt; 0,(EXP(LN(D154/B154)/(D$151-B$151))-1)*100,0)</f>
        <v>1.5033088262734307</v>
      </c>
      <c r="I154" s="40">
        <f t="shared" ref="I154:I180" si="148">IF(F$151-D$151 &lt;&gt; 0,(EXP(LN(F154/D154)/(F$151-D$151))-1)*100,0)</f>
        <v>1.0257959623301893</v>
      </c>
      <c r="L154" s="10" t="str">
        <f t="shared" ref="L154:Q154" si="149">L9</f>
        <v>12 Other managers and proprietors</v>
      </c>
      <c r="M154" s="11">
        <f t="shared" si="149"/>
        <v>5.2049040709653296</v>
      </c>
      <c r="N154" s="11">
        <f t="shared" si="149"/>
        <v>5.1930847085267278</v>
      </c>
      <c r="O154" s="11">
        <f t="shared" si="149"/>
        <v>5.4041533938269088</v>
      </c>
      <c r="P154" s="11">
        <f t="shared" si="149"/>
        <v>5.9796933425455761</v>
      </c>
      <c r="Q154" s="11">
        <f t="shared" si="149"/>
        <v>6.8095103238042496</v>
      </c>
      <c r="S154" s="40">
        <f t="shared" ref="S154:S177" si="150">IF(O$151-M$151 &lt;&gt; 0,(EXP(LN(O154/M154)/(O$151-M$151))-1)*100,0)</f>
        <v>0.75416023499521589</v>
      </c>
      <c r="T154" s="40">
        <f t="shared" ref="T154:T177" si="151">IF(Q$151-O$151 &lt;&gt; 0,(EXP(LN(Q154/O154)/(Q$151-O$151))-1)*100,0)</f>
        <v>1.5529509274997633</v>
      </c>
      <c r="W154" s="10" t="str">
        <f t="shared" ref="W154:AB154" si="152">W9</f>
        <v>12 Other managers and proprietors</v>
      </c>
      <c r="X154" s="11">
        <f t="shared" si="152"/>
        <v>3.3642369740494646</v>
      </c>
      <c r="Y154" s="11">
        <f t="shared" si="152"/>
        <v>3.4299852526711878</v>
      </c>
      <c r="Z154" s="11">
        <f t="shared" si="152"/>
        <v>3.8287499635436353</v>
      </c>
      <c r="AA154" s="11">
        <f t="shared" si="152"/>
        <v>3.4861886494640921</v>
      </c>
      <c r="AB154" s="11">
        <f t="shared" si="152"/>
        <v>3.9507431639995927</v>
      </c>
      <c r="AD154" s="40">
        <f t="shared" ref="AD154:AD177" si="153">IF(Z$151-X$151 &lt;&gt; 0,(EXP(LN(Z154/X154)/(Z$151-X$151))-1)*100,0)</f>
        <v>2.6204902837370536</v>
      </c>
      <c r="AE154" s="40">
        <f t="shared" ref="AE154:AE177" si="154">IF(AB$151-Z$151 &lt;&gt; 0,(EXP(LN(AB154/Z154)/(AB$151-Z$151))-1)*100,0)</f>
        <v>0.20932100022283961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12.661478123899217</v>
      </c>
      <c r="C155" s="11">
        <f t="shared" si="146"/>
        <v>14.286470420528969</v>
      </c>
      <c r="D155" s="11">
        <f t="shared" si="146"/>
        <v>14.717694455466303</v>
      </c>
      <c r="E155" s="11">
        <f t="shared" si="146"/>
        <v>17.583794197967691</v>
      </c>
      <c r="F155" s="11">
        <f t="shared" si="146"/>
        <v>19.664928880034861</v>
      </c>
      <c r="H155" s="40">
        <f t="shared" si="147"/>
        <v>3.0554762695364168</v>
      </c>
      <c r="I155" s="40">
        <f t="shared" si="148"/>
        <v>1.9506908797621847</v>
      </c>
      <c r="L155" s="10" t="str">
        <f t="shared" ref="L155:Q155" si="155">L10</f>
        <v>21 Science, research, engineering and technology professionals</v>
      </c>
      <c r="M155" s="11">
        <f t="shared" si="155"/>
        <v>10.571705340241774</v>
      </c>
      <c r="N155" s="11">
        <f t="shared" si="155"/>
        <v>12.027422702138102</v>
      </c>
      <c r="O155" s="11">
        <f t="shared" si="155"/>
        <v>11.919779204882307</v>
      </c>
      <c r="P155" s="11">
        <f t="shared" si="155"/>
        <v>13.812067978625906</v>
      </c>
      <c r="Q155" s="11">
        <f t="shared" si="155"/>
        <v>14.967852246578236</v>
      </c>
      <c r="S155" s="40">
        <f t="shared" si="150"/>
        <v>2.4294008158285862</v>
      </c>
      <c r="T155" s="40">
        <f t="shared" si="151"/>
        <v>1.5296179052572523</v>
      </c>
      <c r="W155" s="10" t="str">
        <f t="shared" ref="W155:AB155" si="156">W10</f>
        <v>21 Science, research, engineering and technology professionals</v>
      </c>
      <c r="X155" s="11">
        <f t="shared" si="156"/>
        <v>2.0897727836574451</v>
      </c>
      <c r="Y155" s="11">
        <f t="shared" si="156"/>
        <v>2.2590477183908546</v>
      </c>
      <c r="Z155" s="11">
        <f t="shared" si="156"/>
        <v>2.7979152505840044</v>
      </c>
      <c r="AA155" s="11">
        <f t="shared" si="156"/>
        <v>3.7717262193417547</v>
      </c>
      <c r="AB155" s="11">
        <f t="shared" si="156"/>
        <v>4.6970766334566276</v>
      </c>
      <c r="AD155" s="40">
        <f t="shared" si="153"/>
        <v>6.0100641552121914</v>
      </c>
      <c r="AE155" s="40">
        <f t="shared" si="154"/>
        <v>3.5141068731693759</v>
      </c>
    </row>
    <row r="156" spans="1:31" x14ac:dyDescent="0.2">
      <c r="A156" s="10" t="str">
        <f t="shared" si="142"/>
        <v>22 Health professionals</v>
      </c>
      <c r="B156" s="11">
        <f t="shared" si="142"/>
        <v>10.492650563621149</v>
      </c>
      <c r="C156" s="11">
        <f t="shared" si="146"/>
        <v>11.251308081476052</v>
      </c>
      <c r="D156" s="11">
        <f t="shared" si="146"/>
        <v>11.374740430550816</v>
      </c>
      <c r="E156" s="11">
        <f t="shared" si="146"/>
        <v>11.271638886092008</v>
      </c>
      <c r="F156" s="11">
        <f t="shared" si="146"/>
        <v>12.430904392700821</v>
      </c>
      <c r="H156" s="40">
        <f t="shared" si="147"/>
        <v>1.6275034635262697</v>
      </c>
      <c r="I156" s="40">
        <f t="shared" si="148"/>
        <v>0.59369218404226043</v>
      </c>
      <c r="L156" s="10" t="str">
        <f t="shared" ref="L156:Q156" si="157">L11</f>
        <v>22 Health professionals</v>
      </c>
      <c r="M156" s="11">
        <f t="shared" si="157"/>
        <v>2.8796144889868063</v>
      </c>
      <c r="N156" s="11">
        <f t="shared" si="157"/>
        <v>2.9877391065258285</v>
      </c>
      <c r="O156" s="11">
        <f t="shared" si="157"/>
        <v>3.14770773736968</v>
      </c>
      <c r="P156" s="11">
        <f t="shared" si="157"/>
        <v>3.0968163970995937</v>
      </c>
      <c r="Q156" s="11">
        <f t="shared" si="157"/>
        <v>3.3689951024631788</v>
      </c>
      <c r="S156" s="40">
        <f t="shared" si="150"/>
        <v>1.7963040689005449</v>
      </c>
      <c r="T156" s="40">
        <f t="shared" si="151"/>
        <v>0.45396079555546365</v>
      </c>
      <c r="W156" s="10" t="str">
        <f t="shared" ref="W156:AB156" si="158">W11</f>
        <v>22 Health professionals</v>
      </c>
      <c r="X156" s="11">
        <f t="shared" si="158"/>
        <v>7.6130360746343406</v>
      </c>
      <c r="Y156" s="11">
        <f t="shared" si="158"/>
        <v>8.2635689749502355</v>
      </c>
      <c r="Z156" s="11">
        <f t="shared" si="158"/>
        <v>8.2270326931811333</v>
      </c>
      <c r="AA156" s="11">
        <f t="shared" si="158"/>
        <v>8.1748224889924099</v>
      </c>
      <c r="AB156" s="11">
        <f t="shared" si="158"/>
        <v>9.0619092902376508</v>
      </c>
      <c r="AD156" s="40">
        <f t="shared" si="153"/>
        <v>1.5633616297975106</v>
      </c>
      <c r="AE156" s="40">
        <f t="shared" si="154"/>
        <v>0.64644337873625002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12.46897762634195</v>
      </c>
      <c r="C157" s="11">
        <f t="shared" si="146"/>
        <v>11.412934549200971</v>
      </c>
      <c r="D157" s="11">
        <f t="shared" si="146"/>
        <v>12.17455162384074</v>
      </c>
      <c r="E157" s="11">
        <f t="shared" si="146"/>
        <v>12.523993708835864</v>
      </c>
      <c r="F157" s="11">
        <f t="shared" si="146"/>
        <v>14.063495951559963</v>
      </c>
      <c r="H157" s="40">
        <f t="shared" si="147"/>
        <v>-0.47677836611643709</v>
      </c>
      <c r="I157" s="40">
        <f t="shared" si="148"/>
        <v>0.96620228396406826</v>
      </c>
      <c r="L157" s="10" t="str">
        <f t="shared" ref="L157:Q157" si="159">L12</f>
        <v>23 Teaching and other educational professionals</v>
      </c>
      <c r="M157" s="11">
        <f t="shared" si="159"/>
        <v>4.2079540852003543</v>
      </c>
      <c r="N157" s="11">
        <f t="shared" si="159"/>
        <v>3.8163647273465475</v>
      </c>
      <c r="O157" s="11">
        <f t="shared" si="159"/>
        <v>4.0737113880564966</v>
      </c>
      <c r="P157" s="11">
        <f t="shared" si="159"/>
        <v>4.3591882996575926</v>
      </c>
      <c r="Q157" s="11">
        <f t="shared" si="159"/>
        <v>4.7686745802628563</v>
      </c>
      <c r="S157" s="40">
        <f t="shared" si="150"/>
        <v>-0.64634397630588536</v>
      </c>
      <c r="T157" s="40">
        <f t="shared" si="151"/>
        <v>1.055625675427363</v>
      </c>
      <c r="W157" s="10" t="str">
        <f t="shared" ref="W157:AB157" si="160">W12</f>
        <v>23 Teaching and other educational professionals</v>
      </c>
      <c r="X157" s="11">
        <f t="shared" si="160"/>
        <v>8.261023541141606</v>
      </c>
      <c r="Y157" s="11">
        <f t="shared" si="160"/>
        <v>7.5965698218544393</v>
      </c>
      <c r="Z157" s="11">
        <f t="shared" si="160"/>
        <v>8.1008402357842453</v>
      </c>
      <c r="AA157" s="11">
        <f t="shared" si="160"/>
        <v>8.1648054091782836</v>
      </c>
      <c r="AB157" s="11">
        <f t="shared" si="160"/>
        <v>9.2948213712970915</v>
      </c>
      <c r="AD157" s="40">
        <f t="shared" si="153"/>
        <v>-0.39084831463276348</v>
      </c>
      <c r="AE157" s="40">
        <f t="shared" si="154"/>
        <v>0.9208110460743768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11.250870299353791</v>
      </c>
      <c r="C158" s="11">
        <f t="shared" si="146"/>
        <v>13.115158030224785</v>
      </c>
      <c r="D158" s="11">
        <f t="shared" si="146"/>
        <v>14.432592092899037</v>
      </c>
      <c r="E158" s="11">
        <f t="shared" si="146"/>
        <v>14.890183974716333</v>
      </c>
      <c r="F158" s="11">
        <f t="shared" si="146"/>
        <v>16.549662212981826</v>
      </c>
      <c r="H158" s="40">
        <f t="shared" si="147"/>
        <v>5.1070008137565015</v>
      </c>
      <c r="I158" s="40">
        <f t="shared" si="148"/>
        <v>0.91668742856856333</v>
      </c>
      <c r="L158" s="10" t="str">
        <f t="shared" ref="L158:Q158" si="161">L13</f>
        <v>24 Business, media and public service professionals</v>
      </c>
      <c r="M158" s="11">
        <f t="shared" si="161"/>
        <v>6.8176318580117306</v>
      </c>
      <c r="N158" s="11">
        <f t="shared" si="161"/>
        <v>7.6153020277143764</v>
      </c>
      <c r="O158" s="11">
        <f t="shared" si="161"/>
        <v>8.2646086392003681</v>
      </c>
      <c r="P158" s="11">
        <f t="shared" si="161"/>
        <v>8.5310448207330278</v>
      </c>
      <c r="Q158" s="11">
        <f t="shared" si="161"/>
        <v>9.0550429962071401</v>
      </c>
      <c r="S158" s="40">
        <f t="shared" si="150"/>
        <v>3.9244534839763423</v>
      </c>
      <c r="T158" s="40">
        <f t="shared" si="151"/>
        <v>0.6107874866191354</v>
      </c>
      <c r="W158" s="10" t="str">
        <f t="shared" ref="W158:AB158" si="162">W13</f>
        <v>24 Business, media and public service professionals</v>
      </c>
      <c r="X158" s="11">
        <f t="shared" si="162"/>
        <v>4.4332384413420858</v>
      </c>
      <c r="Y158" s="11">
        <f t="shared" si="162"/>
        <v>5.4998560025103851</v>
      </c>
      <c r="Z158" s="11">
        <f t="shared" si="162"/>
        <v>6.1679834536986888</v>
      </c>
      <c r="AA158" s="11">
        <f t="shared" si="162"/>
        <v>6.3591391539833024</v>
      </c>
      <c r="AB158" s="11">
        <f t="shared" si="162"/>
        <v>7.4946192167746881</v>
      </c>
      <c r="AD158" s="40">
        <f t="shared" si="153"/>
        <v>6.8278337591813454</v>
      </c>
      <c r="AE158" s="40">
        <f t="shared" si="154"/>
        <v>1.3072262747322982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4.3682106990779275</v>
      </c>
      <c r="C159" s="11">
        <f t="shared" si="146"/>
        <v>5.1064086395977606</v>
      </c>
      <c r="D159" s="11">
        <f t="shared" si="146"/>
        <v>5.4955777649117534</v>
      </c>
      <c r="E159" s="11">
        <f t="shared" si="146"/>
        <v>5.0243558394076935</v>
      </c>
      <c r="F159" s="11">
        <f t="shared" si="146"/>
        <v>5.3085836083140485</v>
      </c>
      <c r="H159" s="40">
        <f t="shared" si="147"/>
        <v>4.6988607108398028</v>
      </c>
      <c r="I159" s="40">
        <f t="shared" si="148"/>
        <v>-0.23052499432791862</v>
      </c>
      <c r="L159" s="10" t="str">
        <f t="shared" ref="L159:Q159" si="163">L14</f>
        <v>31 Science, engineering and technology associate professionals</v>
      </c>
      <c r="M159" s="11">
        <f t="shared" si="163"/>
        <v>3.3595088075724027</v>
      </c>
      <c r="N159" s="11">
        <f t="shared" si="163"/>
        <v>4.0576508508266391</v>
      </c>
      <c r="O159" s="11">
        <f t="shared" si="163"/>
        <v>4.224360663876829</v>
      </c>
      <c r="P159" s="11">
        <f t="shared" si="163"/>
        <v>3.6650364924281194</v>
      </c>
      <c r="Q159" s="11">
        <f t="shared" si="163"/>
        <v>3.7039380809117612</v>
      </c>
      <c r="S159" s="40">
        <f t="shared" si="150"/>
        <v>4.6880333208749958</v>
      </c>
      <c r="T159" s="40">
        <f t="shared" si="151"/>
        <v>-0.87264566656054532</v>
      </c>
      <c r="W159" s="10" t="str">
        <f t="shared" ref="W159:AB159" si="164">W14</f>
        <v>31 Science, engineering and technology associate professionals</v>
      </c>
      <c r="X159" s="11">
        <f t="shared" si="164"/>
        <v>1.0087018915055244</v>
      </c>
      <c r="Y159" s="11">
        <f t="shared" si="164"/>
        <v>1.0487577887711299</v>
      </c>
      <c r="Z159" s="11">
        <f t="shared" si="164"/>
        <v>1.2712171010349262</v>
      </c>
      <c r="AA159" s="11">
        <f t="shared" si="164"/>
        <v>1.359319346979573</v>
      </c>
      <c r="AB159" s="11">
        <f t="shared" si="164"/>
        <v>1.6046455274022819</v>
      </c>
      <c r="AD159" s="40">
        <f t="shared" si="153"/>
        <v>4.7348893622794153</v>
      </c>
      <c r="AE159" s="40">
        <f t="shared" si="154"/>
        <v>1.5649733486966078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4.777698738719411</v>
      </c>
      <c r="C160" s="11">
        <f t="shared" si="146"/>
        <v>4.9951212603164921</v>
      </c>
      <c r="D160" s="11">
        <f t="shared" si="146"/>
        <v>5.1545961597983787</v>
      </c>
      <c r="E160" s="11">
        <f t="shared" si="146"/>
        <v>8.282462745074648</v>
      </c>
      <c r="F160" s="11">
        <f t="shared" si="146"/>
        <v>10.085317439850206</v>
      </c>
      <c r="H160" s="40">
        <f t="shared" si="147"/>
        <v>1.5301848476741764</v>
      </c>
      <c r="I160" s="40">
        <f t="shared" si="148"/>
        <v>4.5762333115498155</v>
      </c>
      <c r="L160" s="10" t="str">
        <f t="shared" ref="L160:Q160" si="165">L15</f>
        <v>32 Health and social care associate professionals</v>
      </c>
      <c r="M160" s="11">
        <f t="shared" si="165"/>
        <v>1.1641012410971208</v>
      </c>
      <c r="N160" s="11">
        <f t="shared" si="165"/>
        <v>1.1127827417239593</v>
      </c>
      <c r="O160" s="11">
        <f t="shared" si="165"/>
        <v>1.1541954533773628</v>
      </c>
      <c r="P160" s="11">
        <f t="shared" si="165"/>
        <v>1.5506130579667801</v>
      </c>
      <c r="Q160" s="11">
        <f t="shared" si="165"/>
        <v>1.7763056685795893</v>
      </c>
      <c r="S160" s="40">
        <f t="shared" si="150"/>
        <v>-0.17076998835707791</v>
      </c>
      <c r="T160" s="40">
        <f>IF(Q$151-O$151 &lt;&gt; 0,(EXP(LN(Q160/O160)/(Q$151-O$151))-1)*100,0)</f>
        <v>2.9159189253831652</v>
      </c>
      <c r="W160" s="10" t="str">
        <f t="shared" ref="W160:AB160" si="166">W15</f>
        <v>32 Health and social care associate professionals</v>
      </c>
      <c r="X160" s="11">
        <f t="shared" si="166"/>
        <v>3.6135974976222944</v>
      </c>
      <c r="Y160" s="11">
        <f t="shared" si="166"/>
        <v>3.8823385185925274</v>
      </c>
      <c r="Z160" s="11">
        <f t="shared" si="166"/>
        <v>4.000400706421023</v>
      </c>
      <c r="AA160" s="11">
        <f t="shared" si="166"/>
        <v>6.7318496871078679</v>
      </c>
      <c r="AB160" s="11">
        <f t="shared" si="166"/>
        <v>8.3090117712706153</v>
      </c>
      <c r="AD160" s="40">
        <f t="shared" si="153"/>
        <v>2.0546373287923636</v>
      </c>
      <c r="AE160" s="40">
        <f t="shared" si="154"/>
        <v>4.9936559945096048</v>
      </c>
    </row>
    <row r="161" spans="1:31" x14ac:dyDescent="0.2">
      <c r="A161" s="10" t="str">
        <f t="shared" si="142"/>
        <v>33 Protective service occupations</v>
      </c>
      <c r="B161" s="11">
        <f t="shared" si="142"/>
        <v>2.3054525607915193</v>
      </c>
      <c r="C161" s="11">
        <f t="shared" si="146"/>
        <v>2.4132849854337026</v>
      </c>
      <c r="D161" s="11">
        <f t="shared" si="146"/>
        <v>2.4720060155150008</v>
      </c>
      <c r="E161" s="11">
        <f t="shared" si="146"/>
        <v>2.016007719192634</v>
      </c>
      <c r="F161" s="11">
        <f t="shared" si="146"/>
        <v>2.1232377430957681</v>
      </c>
      <c r="H161" s="40">
        <f t="shared" si="147"/>
        <v>1.4048359075424122</v>
      </c>
      <c r="I161" s="40">
        <f t="shared" si="148"/>
        <v>-1.0087959195973495</v>
      </c>
      <c r="L161" s="10" t="str">
        <f t="shared" ref="L161:Q161" si="167">L16</f>
        <v>33 Protective service occupations</v>
      </c>
      <c r="M161" s="11">
        <f t="shared" si="167"/>
        <v>1.8561635068389248</v>
      </c>
      <c r="N161" s="11">
        <f t="shared" si="167"/>
        <v>1.9121511547951819</v>
      </c>
      <c r="O161" s="11">
        <f t="shared" si="167"/>
        <v>1.9227498774647376</v>
      </c>
      <c r="P161" s="11">
        <f t="shared" si="167"/>
        <v>1.5455254809018446</v>
      </c>
      <c r="Q161" s="11">
        <f t="shared" si="167"/>
        <v>1.5139720265491288</v>
      </c>
      <c r="S161" s="40">
        <f t="shared" si="150"/>
        <v>0.7073834678442692</v>
      </c>
      <c r="T161" s="40">
        <f t="shared" si="151"/>
        <v>-1.5808362557492739</v>
      </c>
      <c r="W161" s="10" t="str">
        <f t="shared" ref="W161:AB161" si="168">W16</f>
        <v>33 Protective service occupations</v>
      </c>
      <c r="X161" s="11">
        <f t="shared" si="168"/>
        <v>0.44928905395258956</v>
      </c>
      <c r="Y161" s="11">
        <f t="shared" si="168"/>
        <v>0.50113383063851824</v>
      </c>
      <c r="Z161" s="11">
        <f t="shared" si="168"/>
        <v>0.54925613805026308</v>
      </c>
      <c r="AA161" s="11">
        <f t="shared" si="168"/>
        <v>0.47048223829079144</v>
      </c>
      <c r="AB161" s="11">
        <f t="shared" si="168"/>
        <v>0.60926571654663764</v>
      </c>
      <c r="AD161" s="40">
        <f t="shared" si="153"/>
        <v>4.0997810786836064</v>
      </c>
      <c r="AE161" s="40">
        <f t="shared" si="154"/>
        <v>0.69365875909457309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2.8960758265384272</v>
      </c>
      <c r="C162" s="11">
        <f t="shared" si="146"/>
        <v>3.3076295169597074</v>
      </c>
      <c r="D162" s="11">
        <f t="shared" si="146"/>
        <v>3.1316325188481611</v>
      </c>
      <c r="E162" s="11">
        <f t="shared" si="146"/>
        <v>2.6113917255293457</v>
      </c>
      <c r="F162" s="11">
        <f t="shared" si="146"/>
        <v>2.8815002048705662</v>
      </c>
      <c r="H162" s="40">
        <f t="shared" si="147"/>
        <v>1.5762494470561439</v>
      </c>
      <c r="I162" s="40">
        <f t="shared" si="148"/>
        <v>-0.55341881200591247</v>
      </c>
      <c r="L162" s="10" t="str">
        <f t="shared" ref="L162:Q162" si="169">L17</f>
        <v>34 Culture, media and sports occupations</v>
      </c>
      <c r="M162" s="11">
        <f t="shared" si="169"/>
        <v>1.6095416727090004</v>
      </c>
      <c r="N162" s="11">
        <f t="shared" si="169"/>
        <v>1.9397090145635036</v>
      </c>
      <c r="O162" s="11">
        <f t="shared" si="169"/>
        <v>1.6922522141314833</v>
      </c>
      <c r="P162" s="11">
        <f t="shared" si="169"/>
        <v>1.3492600193923874</v>
      </c>
      <c r="Q162" s="11">
        <f t="shared" si="169"/>
        <v>1.4161791292517016</v>
      </c>
      <c r="S162" s="40">
        <f t="shared" si="150"/>
        <v>1.0072560077553527</v>
      </c>
      <c r="T162" s="40">
        <f t="shared" si="151"/>
        <v>-1.1802979962939331</v>
      </c>
      <c r="W162" s="10" t="str">
        <f t="shared" ref="W162:AB162" si="170">W17</f>
        <v>34 Culture, media and sports occupations</v>
      </c>
      <c r="X162" s="11">
        <f t="shared" si="170"/>
        <v>1.2865341538294257</v>
      </c>
      <c r="Y162" s="11">
        <f t="shared" si="170"/>
        <v>1.3679205023962053</v>
      </c>
      <c r="Z162" s="11">
        <f t="shared" si="170"/>
        <v>1.4393803047166749</v>
      </c>
      <c r="AA162" s="11">
        <f t="shared" si="170"/>
        <v>1.2621317061369557</v>
      </c>
      <c r="AB162" s="11">
        <f t="shared" si="170"/>
        <v>1.4653210756188619</v>
      </c>
      <c r="AD162" s="40">
        <f t="shared" si="153"/>
        <v>2.2706101981141646</v>
      </c>
      <c r="AE162" s="40">
        <f t="shared" si="154"/>
        <v>0.11914896394111807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12.572881594575957</v>
      </c>
      <c r="C163" s="11">
        <f t="shared" si="146"/>
        <v>13.57171247094236</v>
      </c>
      <c r="D163" s="11">
        <f t="shared" si="146"/>
        <v>14.021674311847882</v>
      </c>
      <c r="E163" s="11">
        <f t="shared" si="146"/>
        <v>13.899813010714771</v>
      </c>
      <c r="F163" s="11">
        <f t="shared" si="146"/>
        <v>14.65479171373658</v>
      </c>
      <c r="H163" s="40">
        <f t="shared" si="147"/>
        <v>2.2052041265893996</v>
      </c>
      <c r="I163" s="40">
        <f t="shared" si="148"/>
        <v>0.29485426823865346</v>
      </c>
      <c r="L163" s="10" t="str">
        <f t="shared" ref="L163:Q163" si="171">L18</f>
        <v>35 Business and public service associate professionals</v>
      </c>
      <c r="M163" s="11">
        <f t="shared" si="171"/>
        <v>6.8584763989137674</v>
      </c>
      <c r="N163" s="11">
        <f t="shared" si="171"/>
        <v>7.1957626818230773</v>
      </c>
      <c r="O163" s="11">
        <f t="shared" si="171"/>
        <v>7.4702312598003271</v>
      </c>
      <c r="P163" s="11">
        <f t="shared" si="171"/>
        <v>7.2499744830124682</v>
      </c>
      <c r="Q163" s="11">
        <f t="shared" si="171"/>
        <v>7.2442098155614554</v>
      </c>
      <c r="S163" s="40">
        <f t="shared" si="150"/>
        <v>1.7234965126559532</v>
      </c>
      <c r="T163" s="40">
        <f t="shared" si="151"/>
        <v>-0.20461340405329986</v>
      </c>
      <c r="W163" s="10" t="str">
        <f t="shared" ref="W163:AB163" si="172">W18</f>
        <v>35 Business and public service associate professionals</v>
      </c>
      <c r="X163" s="11">
        <f t="shared" si="172"/>
        <v>5.7144051956622022</v>
      </c>
      <c r="Y163" s="11">
        <f t="shared" si="172"/>
        <v>6.375949789119284</v>
      </c>
      <c r="Z163" s="11">
        <f t="shared" si="172"/>
        <v>6.5514430520475671</v>
      </c>
      <c r="AA163" s="11">
        <f t="shared" si="172"/>
        <v>6.649838527702312</v>
      </c>
      <c r="AB163" s="11">
        <f t="shared" si="172"/>
        <v>7.4105818981751366</v>
      </c>
      <c r="AD163" s="40">
        <f t="shared" si="153"/>
        <v>2.7716165097107837</v>
      </c>
      <c r="AE163" s="40">
        <f t="shared" si="154"/>
        <v>0.82487433685154432</v>
      </c>
    </row>
    <row r="164" spans="1:31" x14ac:dyDescent="0.2">
      <c r="A164" s="10" t="str">
        <f t="shared" si="142"/>
        <v>41 Administrative occupations</v>
      </c>
      <c r="B164" s="11">
        <f t="shared" si="142"/>
        <v>24.58661901131364</v>
      </c>
      <c r="C164" s="11">
        <f t="shared" si="146"/>
        <v>24.481518372859121</v>
      </c>
      <c r="D164" s="11">
        <f t="shared" si="146"/>
        <v>25.507102463300491</v>
      </c>
      <c r="E164" s="11">
        <f t="shared" si="146"/>
        <v>26.345589402129168</v>
      </c>
      <c r="F164" s="11">
        <f t="shared" si="146"/>
        <v>26.570023884572329</v>
      </c>
      <c r="H164" s="40">
        <f t="shared" si="147"/>
        <v>0.73780021278839758</v>
      </c>
      <c r="I164" s="40">
        <f t="shared" si="148"/>
        <v>0.27254885655652039</v>
      </c>
      <c r="L164" s="10" t="str">
        <f t="shared" ref="L164:Q164" si="173">L19</f>
        <v>41 Administrative occupations</v>
      </c>
      <c r="M164" s="11">
        <f t="shared" si="173"/>
        <v>8.2484697634515722</v>
      </c>
      <c r="N164" s="11">
        <f t="shared" si="173"/>
        <v>8.0920434676436432</v>
      </c>
      <c r="O164" s="11">
        <f t="shared" si="173"/>
        <v>9.4684662863624194</v>
      </c>
      <c r="P164" s="11">
        <f t="shared" si="173"/>
        <v>10.182678716488418</v>
      </c>
      <c r="Q164" s="11">
        <f t="shared" si="173"/>
        <v>11.493066148181338</v>
      </c>
      <c r="S164" s="40">
        <f t="shared" si="150"/>
        <v>2.7971916249092121</v>
      </c>
      <c r="T164" s="40">
        <f t="shared" si="151"/>
        <v>1.3002268567868569</v>
      </c>
      <c r="W164" s="10" t="str">
        <f t="shared" ref="W164:AB164" si="174">W19</f>
        <v>41 Administrative occupations</v>
      </c>
      <c r="X164" s="11">
        <f t="shared" si="174"/>
        <v>16.338149247862074</v>
      </c>
      <c r="Y164" s="11">
        <f t="shared" si="174"/>
        <v>16.389474905215469</v>
      </c>
      <c r="Z164" s="11">
        <f t="shared" si="174"/>
        <v>16.038636176938063</v>
      </c>
      <c r="AA164" s="11">
        <f t="shared" si="174"/>
        <v>16.162910685640732</v>
      </c>
      <c r="AB164" s="11">
        <f t="shared" si="174"/>
        <v>15.076957736390993</v>
      </c>
      <c r="AD164" s="40">
        <f t="shared" si="153"/>
        <v>-0.36936108645383436</v>
      </c>
      <c r="AE164" s="40">
        <f t="shared" si="154"/>
        <v>-0.41137135263443758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5.8027835881543925</v>
      </c>
      <c r="C165" s="11">
        <f t="shared" si="146"/>
        <v>5.246768811143963</v>
      </c>
      <c r="D165" s="11">
        <f t="shared" si="146"/>
        <v>5.0944015936762126</v>
      </c>
      <c r="E165" s="11">
        <f t="shared" si="146"/>
        <v>4.7828720102133362</v>
      </c>
      <c r="F165" s="11">
        <f t="shared" si="146"/>
        <v>3.4352942139643226</v>
      </c>
      <c r="H165" s="40">
        <f t="shared" si="147"/>
        <v>-2.5703010310396013</v>
      </c>
      <c r="I165" s="40">
        <f t="shared" si="148"/>
        <v>-2.5927272350714459</v>
      </c>
      <c r="L165" s="10" t="str">
        <f t="shared" ref="L165:Q165" si="175">L20</f>
        <v>42 Secretarial and related occupations</v>
      </c>
      <c r="M165" s="11">
        <f t="shared" si="175"/>
        <v>0.52193288649264336</v>
      </c>
      <c r="N165" s="11">
        <f t="shared" si="175"/>
        <v>0.42229295620396468</v>
      </c>
      <c r="O165" s="11">
        <f t="shared" si="175"/>
        <v>0.43297566028114398</v>
      </c>
      <c r="P165" s="11">
        <f t="shared" si="175"/>
        <v>0.37053680870869643</v>
      </c>
      <c r="Q165" s="11">
        <f t="shared" si="175"/>
        <v>0.44449698723826486</v>
      </c>
      <c r="S165" s="40">
        <f>IF(O$151-M$151 &lt;&gt; 0,(EXP(LN(O165/M165)/(O$151-M$151))-1)*100,0)</f>
        <v>-3.6681802895740412</v>
      </c>
      <c r="T165" s="40">
        <f t="shared" si="151"/>
        <v>0.17523176816576225</v>
      </c>
      <c r="W165" s="10" t="str">
        <f t="shared" ref="W165:AB165" si="176">W20</f>
        <v>42 Secretarial and related occupations</v>
      </c>
      <c r="X165" s="11">
        <f t="shared" si="176"/>
        <v>5.2808507016617474</v>
      </c>
      <c r="Y165" s="11">
        <f t="shared" si="176"/>
        <v>4.8244758549400011</v>
      </c>
      <c r="Z165" s="11">
        <f t="shared" si="176"/>
        <v>4.6614259333950674</v>
      </c>
      <c r="AA165" s="11">
        <f t="shared" si="176"/>
        <v>4.4123352015046367</v>
      </c>
      <c r="AB165" s="11">
        <f t="shared" si="176"/>
        <v>2.9907972267260576</v>
      </c>
      <c r="AD165" s="40">
        <f t="shared" si="153"/>
        <v>-2.4644404723150215</v>
      </c>
      <c r="AE165" s="40">
        <f t="shared" si="154"/>
        <v>-2.9152063029566633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3.986301921323598</v>
      </c>
      <c r="C166" s="11">
        <f t="shared" si="146"/>
        <v>4.0469041836870741</v>
      </c>
      <c r="D166" s="11">
        <f t="shared" si="146"/>
        <v>3.8899838156549462</v>
      </c>
      <c r="E166" s="11">
        <f t="shared" si="146"/>
        <v>3.7644710033966331</v>
      </c>
      <c r="F166" s="11">
        <f t="shared" si="146"/>
        <v>3.9756364914269535</v>
      </c>
      <c r="H166" s="40">
        <f t="shared" si="147"/>
        <v>-0.48798481124695536</v>
      </c>
      <c r="I166" s="40">
        <f t="shared" si="148"/>
        <v>0.14530454353811617</v>
      </c>
      <c r="L166" s="10" t="str">
        <f t="shared" ref="L166:Q166" si="177">L21</f>
        <v>51 Skilled agricultural and related trades</v>
      </c>
      <c r="M166" s="11">
        <f t="shared" si="177"/>
        <v>3.0273120693892372</v>
      </c>
      <c r="N166" s="11">
        <f t="shared" si="177"/>
        <v>3.4455647895676718</v>
      </c>
      <c r="O166" s="11">
        <f t="shared" si="177"/>
        <v>3.1449173229062932</v>
      </c>
      <c r="P166" s="11">
        <f t="shared" si="177"/>
        <v>3.0140264009226385</v>
      </c>
      <c r="Q166" s="11">
        <f t="shared" si="177"/>
        <v>3.1403019010426489</v>
      </c>
      <c r="S166" s="40">
        <f t="shared" si="150"/>
        <v>0.76516214568795871</v>
      </c>
      <c r="T166" s="40">
        <f t="shared" si="151"/>
        <v>-9.7905823949528958E-3</v>
      </c>
      <c r="W166" s="10" t="str">
        <f t="shared" ref="W166:AB166" si="178">W21</f>
        <v>51 Skilled agricultural and related trades</v>
      </c>
      <c r="X166" s="11">
        <f t="shared" si="178"/>
        <v>0.95898985193436626</v>
      </c>
      <c r="Y166" s="11">
        <f t="shared" si="178"/>
        <v>0.60133939411940263</v>
      </c>
      <c r="Z166" s="11">
        <f t="shared" si="178"/>
        <v>0.74506649274865411</v>
      </c>
      <c r="AA166" s="11">
        <f t="shared" si="178"/>
        <v>0.75044460247399225</v>
      </c>
      <c r="AB166" s="11">
        <f t="shared" si="178"/>
        <v>0.83533459038430324</v>
      </c>
      <c r="AD166" s="40">
        <f t="shared" si="153"/>
        <v>-4.9228392178172982</v>
      </c>
      <c r="AE166" s="40">
        <f t="shared" si="154"/>
        <v>0.76530618000580919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11.897006590629857</v>
      </c>
      <c r="C167" s="11">
        <f t="shared" si="146"/>
        <v>12.457807997275248</v>
      </c>
      <c r="D167" s="11">
        <f t="shared" si="146"/>
        <v>10.42504916640269</v>
      </c>
      <c r="E167" s="11">
        <f t="shared" si="146"/>
        <v>9.7584543048784091</v>
      </c>
      <c r="F167" s="11">
        <f t="shared" si="146"/>
        <v>8.7814121269106806</v>
      </c>
      <c r="H167" s="40">
        <f t="shared" si="147"/>
        <v>-2.6069241321036052</v>
      </c>
      <c r="I167" s="40">
        <f t="shared" si="148"/>
        <v>-1.1373115186122607</v>
      </c>
      <c r="L167" s="10" t="str">
        <f t="shared" ref="L167:Q167" si="179">L22</f>
        <v>52 Skilled metal, electrical and electronic trades</v>
      </c>
      <c r="M167" s="11">
        <f t="shared" si="179"/>
        <v>11.759658605062565</v>
      </c>
      <c r="N167" s="11">
        <f t="shared" si="179"/>
        <v>12.234995663619063</v>
      </c>
      <c r="O167" s="11">
        <f t="shared" si="179"/>
        <v>10.258360937051282</v>
      </c>
      <c r="P167" s="11">
        <f t="shared" si="179"/>
        <v>9.4737775450639514</v>
      </c>
      <c r="Q167" s="11">
        <f t="shared" si="179"/>
        <v>8.4147165624263582</v>
      </c>
      <c r="S167" s="40">
        <f t="shared" si="150"/>
        <v>-2.6946649653817545</v>
      </c>
      <c r="T167" s="40">
        <f t="shared" si="151"/>
        <v>-1.3120560369590639</v>
      </c>
      <c r="W167" s="10" t="str">
        <f t="shared" ref="W167:AB167" si="180">W22</f>
        <v>52 Skilled metal, electrical and electronic trades</v>
      </c>
      <c r="X167" s="11">
        <f t="shared" si="180"/>
        <v>0.13734798556729283</v>
      </c>
      <c r="Y167" s="11">
        <f t="shared" si="180"/>
        <v>0.222812333656181</v>
      </c>
      <c r="Z167" s="11">
        <f t="shared" si="180"/>
        <v>0.16668822935140318</v>
      </c>
      <c r="AA167" s="11">
        <f t="shared" si="180"/>
        <v>0.28467675981445728</v>
      </c>
      <c r="AB167" s="11">
        <f t="shared" si="180"/>
        <v>0.36669556448432733</v>
      </c>
      <c r="AD167" s="40">
        <f t="shared" si="153"/>
        <v>3.9480933645103633</v>
      </c>
      <c r="AE167" s="40">
        <f t="shared" si="154"/>
        <v>5.3966276050131379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9.4122050481344299</v>
      </c>
      <c r="C168" s="11">
        <f t="shared" si="146"/>
        <v>9.84051187211697</v>
      </c>
      <c r="D168" s="11">
        <f t="shared" si="146"/>
        <v>8.3415298827824031</v>
      </c>
      <c r="E168" s="11">
        <f t="shared" si="146"/>
        <v>8.0513935175111033</v>
      </c>
      <c r="F168" s="11">
        <f t="shared" si="146"/>
        <v>7.2642782533432806</v>
      </c>
      <c r="H168" s="40">
        <f t="shared" si="147"/>
        <v>-2.3862794987840275</v>
      </c>
      <c r="I168" s="40">
        <f t="shared" si="148"/>
        <v>-0.91761526008942162</v>
      </c>
      <c r="L168" s="10" t="str">
        <f t="shared" ref="L168:Q168" si="181">L23</f>
        <v>53 Skilled construction and building trades</v>
      </c>
      <c r="M168" s="11">
        <f t="shared" si="181"/>
        <v>9.3134547963993057</v>
      </c>
      <c r="N168" s="11">
        <f t="shared" si="181"/>
        <v>9.7164716383074605</v>
      </c>
      <c r="O168" s="11">
        <f t="shared" si="181"/>
        <v>8.2091299776840998</v>
      </c>
      <c r="P168" s="11">
        <f t="shared" si="181"/>
        <v>7.9752055394086607</v>
      </c>
      <c r="Q168" s="11">
        <f t="shared" si="181"/>
        <v>7.1830991917755354</v>
      </c>
      <c r="S168" s="40">
        <f t="shared" si="150"/>
        <v>-2.4926700684131164</v>
      </c>
      <c r="T168" s="40">
        <f t="shared" si="151"/>
        <v>-0.88615704109330506</v>
      </c>
      <c r="W168" s="10" t="str">
        <f t="shared" ref="W168:AB168" si="182">W23</f>
        <v>53 Skilled construction and building trades</v>
      </c>
      <c r="X168" s="11">
        <f t="shared" si="182"/>
        <v>9.8750251735128233E-2</v>
      </c>
      <c r="Y168" s="11">
        <f t="shared" si="182"/>
        <v>0.124040233809525</v>
      </c>
      <c r="Z168" s="11">
        <f t="shared" si="182"/>
        <v>0.13239990509830207</v>
      </c>
      <c r="AA168" s="11">
        <f t="shared" si="182"/>
        <v>7.6187978102435078E-2</v>
      </c>
      <c r="AB168" s="11">
        <f t="shared" si="182"/>
        <v>8.117906156774049E-2</v>
      </c>
      <c r="AD168" s="40">
        <f t="shared" si="153"/>
        <v>6.0400423431445027</v>
      </c>
      <c r="AE168" s="40">
        <f t="shared" si="154"/>
        <v>-3.2085289929011607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7.4638276642111565</v>
      </c>
      <c r="C169" s="11">
        <f t="shared" si="146"/>
        <v>6.4233750470569122</v>
      </c>
      <c r="D169" s="11">
        <f t="shared" si="146"/>
        <v>6.2122539903915817</v>
      </c>
      <c r="E169" s="11">
        <f t="shared" si="146"/>
        <v>6.3776219462448731</v>
      </c>
      <c r="F169" s="11">
        <f t="shared" si="146"/>
        <v>6.2573678602291238</v>
      </c>
      <c r="H169" s="40">
        <f t="shared" si="147"/>
        <v>-3.604331366422131</v>
      </c>
      <c r="I169" s="40">
        <f t="shared" si="148"/>
        <v>4.8250540639438455E-2</v>
      </c>
      <c r="L169" s="10" t="str">
        <f t="shared" ref="L169:Q169" si="183">L24</f>
        <v>54 Textiles, printing and other skilled trades</v>
      </c>
      <c r="M169" s="11">
        <f t="shared" si="183"/>
        <v>4.7054123219896695</v>
      </c>
      <c r="N169" s="11">
        <f t="shared" si="183"/>
        <v>4.0082187183293589</v>
      </c>
      <c r="O169" s="11">
        <f t="shared" si="183"/>
        <v>3.6540211671469645</v>
      </c>
      <c r="P169" s="11">
        <f t="shared" si="183"/>
        <v>3.7488333282812483</v>
      </c>
      <c r="Q169" s="11">
        <f t="shared" si="183"/>
        <v>3.5956572882381845</v>
      </c>
      <c r="S169" s="40">
        <f t="shared" si="150"/>
        <v>-4.9319305698764744</v>
      </c>
      <c r="T169" s="40">
        <f t="shared" si="151"/>
        <v>-0.1072853570376342</v>
      </c>
      <c r="W169" s="10" t="str">
        <f t="shared" ref="W169:AB169" si="184">W24</f>
        <v>54 Textiles, printing and other skilled trades</v>
      </c>
      <c r="X169" s="11">
        <f t="shared" si="184"/>
        <v>2.7584153422214817</v>
      </c>
      <c r="Y169" s="11">
        <f t="shared" si="184"/>
        <v>2.4151563287275564</v>
      </c>
      <c r="Z169" s="11">
        <f t="shared" si="184"/>
        <v>2.5582328232446256</v>
      </c>
      <c r="AA169" s="11">
        <f t="shared" si="184"/>
        <v>2.6287886179636342</v>
      </c>
      <c r="AB169" s="11">
        <f t="shared" si="184"/>
        <v>2.6617105719909411</v>
      </c>
      <c r="AD169" s="40">
        <f t="shared" si="153"/>
        <v>-1.4954976141760334</v>
      </c>
      <c r="AE169" s="40">
        <f t="shared" si="154"/>
        <v>0.26469818590939553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20.725183578513199</v>
      </c>
      <c r="C170" s="11">
        <f t="shared" si="146"/>
        <v>19.383813481317226</v>
      </c>
      <c r="D170" s="11">
        <f t="shared" si="146"/>
        <v>19.085859329477699</v>
      </c>
      <c r="E170" s="11">
        <f t="shared" si="146"/>
        <v>20.349434412744923</v>
      </c>
      <c r="F170" s="11">
        <f t="shared" si="146"/>
        <v>22.630610727805507</v>
      </c>
      <c r="H170" s="40">
        <f t="shared" si="147"/>
        <v>-1.6345311105431359</v>
      </c>
      <c r="I170" s="40">
        <f t="shared" si="148"/>
        <v>1.1421785132428308</v>
      </c>
      <c r="L170" s="10" t="str">
        <f t="shared" ref="L170:Q170" si="185">L25</f>
        <v>61 Caring personal service occupations</v>
      </c>
      <c r="M170" s="11">
        <f t="shared" si="185"/>
        <v>2.9841707327880735</v>
      </c>
      <c r="N170" s="11">
        <f t="shared" si="185"/>
        <v>2.9188937346200596</v>
      </c>
      <c r="O170" s="11">
        <f t="shared" si="185"/>
        <v>2.6888307827568552</v>
      </c>
      <c r="P170" s="11">
        <f t="shared" si="185"/>
        <v>3.2396789888191524</v>
      </c>
      <c r="Q170" s="11">
        <f t="shared" si="185"/>
        <v>3.8041087077183686</v>
      </c>
      <c r="S170" s="40">
        <f t="shared" si="150"/>
        <v>-2.0627374306290136</v>
      </c>
      <c r="T170" s="40">
        <f t="shared" si="151"/>
        <v>2.3401297315922331</v>
      </c>
      <c r="W170" s="10" t="str">
        <f t="shared" ref="W170:AB170" si="186">W25</f>
        <v>61 Caring personal service occupations</v>
      </c>
      <c r="X170" s="11">
        <f t="shared" si="186"/>
        <v>17.741012845725127</v>
      </c>
      <c r="Y170" s="11">
        <f t="shared" si="186"/>
        <v>16.464919746697159</v>
      </c>
      <c r="Z170" s="11">
        <f t="shared" si="186"/>
        <v>16.397028546720833</v>
      </c>
      <c r="AA170" s="11">
        <f t="shared" si="186"/>
        <v>17.109755423925794</v>
      </c>
      <c r="AB170" s="11">
        <f t="shared" si="186"/>
        <v>18.826502020087137</v>
      </c>
      <c r="AD170" s="40">
        <f t="shared" si="153"/>
        <v>-1.563231428643308</v>
      </c>
      <c r="AE170" s="40">
        <f t="shared" si="154"/>
        <v>0.92535805282665251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6.2793451358129992</v>
      </c>
      <c r="C171" s="11">
        <f t="shared" si="146"/>
        <v>6.3387349295005215</v>
      </c>
      <c r="D171" s="11">
        <f t="shared" si="146"/>
        <v>5.4615116782519095</v>
      </c>
      <c r="E171" s="11">
        <f t="shared" si="146"/>
        <v>4.950596376286911</v>
      </c>
      <c r="F171" s="11">
        <f t="shared" si="146"/>
        <v>4.9181170432248704</v>
      </c>
      <c r="H171" s="40">
        <f t="shared" si="147"/>
        <v>-2.7522185247972009</v>
      </c>
      <c r="I171" s="40">
        <f t="shared" si="148"/>
        <v>-0.69623082532905833</v>
      </c>
      <c r="L171" s="10" t="str">
        <f t="shared" ref="L171:Q171" si="187">L26</f>
        <v>62 Leisure, travel and related personal service occupations</v>
      </c>
      <c r="M171" s="11">
        <f t="shared" si="187"/>
        <v>1.7580268631139047</v>
      </c>
      <c r="N171" s="11">
        <f t="shared" si="187"/>
        <v>1.8456307596906614</v>
      </c>
      <c r="O171" s="11">
        <f t="shared" si="187"/>
        <v>1.7188279835282323</v>
      </c>
      <c r="P171" s="11">
        <f t="shared" si="187"/>
        <v>1.5964360084774334</v>
      </c>
      <c r="Q171" s="11">
        <f t="shared" si="187"/>
        <v>1.6676995691249961</v>
      </c>
      <c r="S171" s="40">
        <f t="shared" si="150"/>
        <v>-0.44997309393788321</v>
      </c>
      <c r="T171" s="40">
        <f t="shared" si="151"/>
        <v>-0.2011140298943781</v>
      </c>
      <c r="W171" s="10" t="str">
        <f t="shared" ref="W171:AB171" si="188">W26</f>
        <v>62 Leisure, travel and related personal service occupations</v>
      </c>
      <c r="X171" s="11">
        <f t="shared" si="188"/>
        <v>4.5213182726990935</v>
      </c>
      <c r="Y171" s="11">
        <f t="shared" si="188"/>
        <v>4.4931041698098673</v>
      </c>
      <c r="Z171" s="11">
        <f t="shared" si="188"/>
        <v>3.7426836947236799</v>
      </c>
      <c r="AA171" s="11">
        <f t="shared" si="188"/>
        <v>3.3541603678094791</v>
      </c>
      <c r="AB171" s="11">
        <f t="shared" si="188"/>
        <v>3.2504174740998724</v>
      </c>
      <c r="AD171" s="40">
        <f t="shared" si="153"/>
        <v>-3.7094629190830619</v>
      </c>
      <c r="AE171" s="40">
        <f t="shared" si="154"/>
        <v>-0.9357244481000393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0.25574385969834518</v>
      </c>
      <c r="C172" s="11">
        <f t="shared" si="146"/>
        <v>0.22056426795713324</v>
      </c>
      <c r="D172" s="11">
        <f t="shared" si="146"/>
        <v>0.27548648486621213</v>
      </c>
      <c r="E172" s="11">
        <f t="shared" si="146"/>
        <v>0.19226036866479426</v>
      </c>
      <c r="F172" s="11">
        <f t="shared" si="146"/>
        <v>0.21609998323311955</v>
      </c>
      <c r="H172" s="40">
        <f t="shared" si="147"/>
        <v>1.4983579996716623</v>
      </c>
      <c r="I172" s="40">
        <f t="shared" si="148"/>
        <v>-1.6056195013845254</v>
      </c>
      <c r="L172" s="10" t="str">
        <f t="shared" ref="L172:Q172" si="189">L27</f>
        <v>63 Community and civil enforcement occupations</v>
      </c>
      <c r="M172" s="11">
        <f t="shared" si="189"/>
        <v>0.20563789291145079</v>
      </c>
      <c r="N172" s="11">
        <f t="shared" si="189"/>
        <v>0.15998452026302595</v>
      </c>
      <c r="O172" s="11">
        <f t="shared" si="189"/>
        <v>0.22386664797104955</v>
      </c>
      <c r="P172" s="11">
        <f t="shared" si="189"/>
        <v>0.12612328182089735</v>
      </c>
      <c r="Q172" s="11">
        <f t="shared" si="189"/>
        <v>0.15001397371697256</v>
      </c>
      <c r="S172" s="40">
        <f t="shared" si="150"/>
        <v>1.7131841654604463</v>
      </c>
      <c r="T172" s="40">
        <f t="shared" si="151"/>
        <v>-2.633515903548489</v>
      </c>
      <c r="W172" s="10" t="str">
        <f t="shared" ref="W172:AB172" si="190">W27</f>
        <v>63 Community and civil enforcement occupations</v>
      </c>
      <c r="X172" s="11">
        <f t="shared" si="190"/>
        <v>5.0105966786894184E-2</v>
      </c>
      <c r="Y172" s="11">
        <f t="shared" si="190"/>
        <v>6.0579747694107504E-2</v>
      </c>
      <c r="Z172" s="11">
        <f t="shared" si="190"/>
        <v>5.1619836895162863E-2</v>
      </c>
      <c r="AA172" s="11">
        <f t="shared" si="190"/>
        <v>6.6137086843896964E-2</v>
      </c>
      <c r="AB172" s="11">
        <f t="shared" si="190"/>
        <v>6.6086009516147015E-2</v>
      </c>
      <c r="AD172" s="40">
        <f t="shared" si="153"/>
        <v>0.59709426395986309</v>
      </c>
      <c r="AE172" s="40">
        <f t="shared" si="154"/>
        <v>1.6606448185136902</v>
      </c>
    </row>
    <row r="173" spans="1:31" x14ac:dyDescent="0.2">
      <c r="A173" s="10" t="str">
        <f t="shared" si="142"/>
        <v>71 Sales occupations</v>
      </c>
      <c r="B173" s="11">
        <f t="shared" si="142"/>
        <v>21.245502340401707</v>
      </c>
      <c r="C173" s="11">
        <f t="shared" si="146"/>
        <v>21.607904608318073</v>
      </c>
      <c r="D173" s="11">
        <f t="shared" si="146"/>
        <v>20.874939952204585</v>
      </c>
      <c r="E173" s="11">
        <f t="shared" si="146"/>
        <v>20.800818620200701</v>
      </c>
      <c r="F173" s="11">
        <f t="shared" si="146"/>
        <v>20.426686824455405</v>
      </c>
      <c r="H173" s="40">
        <f t="shared" si="147"/>
        <v>-0.3512979838369179</v>
      </c>
      <c r="I173" s="40">
        <f t="shared" si="148"/>
        <v>-0.14460980970941728</v>
      </c>
      <c r="L173" s="10" t="str">
        <f t="shared" ref="L173:Q173" si="191">L28</f>
        <v>71 Sales occupations</v>
      </c>
      <c r="M173" s="11">
        <f t="shared" si="191"/>
        <v>7.7858774604383223</v>
      </c>
      <c r="N173" s="11">
        <f t="shared" si="191"/>
        <v>8.0143847854952384</v>
      </c>
      <c r="O173" s="11">
        <f t="shared" si="191"/>
        <v>7.7101607224770783</v>
      </c>
      <c r="P173" s="11">
        <f t="shared" si="191"/>
        <v>7.6181513805731331</v>
      </c>
      <c r="Q173" s="11">
        <f t="shared" si="191"/>
        <v>7.4824013631743194</v>
      </c>
      <c r="S173" s="40">
        <f t="shared" si="150"/>
        <v>-0.19525866738194786</v>
      </c>
      <c r="T173" s="40">
        <f t="shared" si="151"/>
        <v>-0.19970202970150952</v>
      </c>
      <c r="W173" s="10" t="str">
        <f t="shared" ref="W173:AB173" si="192">W28</f>
        <v>71 Sales occupations</v>
      </c>
      <c r="X173" s="11">
        <f t="shared" si="192"/>
        <v>13.459624879963405</v>
      </c>
      <c r="Y173" s="11">
        <f t="shared" si="192"/>
        <v>13.593519822822795</v>
      </c>
      <c r="Z173" s="11">
        <f t="shared" si="192"/>
        <v>13.164779229727461</v>
      </c>
      <c r="AA173" s="11">
        <f t="shared" si="192"/>
        <v>13.182667239627552</v>
      </c>
      <c r="AB173" s="11">
        <f t="shared" si="192"/>
        <v>12.944285461281055</v>
      </c>
      <c r="AD173" s="40">
        <f t="shared" si="153"/>
        <v>-0.44200887786339793</v>
      </c>
      <c r="AE173" s="40">
        <f t="shared" si="154"/>
        <v>-0.11254069000941058</v>
      </c>
    </row>
    <row r="174" spans="1:31" x14ac:dyDescent="0.2">
      <c r="A174" s="10" t="str">
        <f t="shared" si="142"/>
        <v>72 Customer service occupations</v>
      </c>
      <c r="B174" s="11">
        <f t="shared" si="142"/>
        <v>4.3438373367646914</v>
      </c>
      <c r="C174" s="11">
        <f t="shared" si="146"/>
        <v>4.871120884536726</v>
      </c>
      <c r="D174" s="11">
        <f t="shared" si="146"/>
        <v>4.9012265449813697</v>
      </c>
      <c r="E174" s="11">
        <f t="shared" si="146"/>
        <v>5.4947721952530229</v>
      </c>
      <c r="F174" s="11">
        <f t="shared" si="146"/>
        <v>6.3055233840896987</v>
      </c>
      <c r="H174" s="40">
        <f t="shared" si="147"/>
        <v>2.4439332786642343</v>
      </c>
      <c r="I174" s="40">
        <f t="shared" si="148"/>
        <v>1.6937878915953997</v>
      </c>
      <c r="L174" s="10" t="str">
        <f t="shared" ref="L174:Q174" si="193">L29</f>
        <v>72 Customer service occupations</v>
      </c>
      <c r="M174" s="11">
        <f t="shared" si="193"/>
        <v>1.9154391531399479</v>
      </c>
      <c r="N174" s="11">
        <f t="shared" si="193"/>
        <v>1.8871573648177862</v>
      </c>
      <c r="O174" s="11">
        <f t="shared" si="193"/>
        <v>2.0863938250563576</v>
      </c>
      <c r="P174" s="11">
        <f t="shared" si="193"/>
        <v>2.6136755062513912</v>
      </c>
      <c r="Q174" s="11">
        <f t="shared" si="193"/>
        <v>3.1485768316739913</v>
      </c>
      <c r="S174" s="40">
        <f t="shared" si="150"/>
        <v>1.7245050989159294</v>
      </c>
      <c r="T174" s="40">
        <f t="shared" si="151"/>
        <v>2.7814011373959335</v>
      </c>
      <c r="W174" s="10" t="str">
        <f t="shared" ref="W174:AB174" si="194">W29</f>
        <v>72 Customer service occupations</v>
      </c>
      <c r="X174" s="11">
        <f t="shared" si="194"/>
        <v>2.4283981836247444</v>
      </c>
      <c r="Y174" s="11">
        <f t="shared" si="194"/>
        <v>2.9839635197189431</v>
      </c>
      <c r="Z174" s="11">
        <f t="shared" si="194"/>
        <v>2.8148327199250009</v>
      </c>
      <c r="AA174" s="11">
        <f t="shared" si="194"/>
        <v>2.8810966890016307</v>
      </c>
      <c r="AB174" s="11">
        <f t="shared" si="194"/>
        <v>3.1569465524157039</v>
      </c>
      <c r="AD174" s="40">
        <f t="shared" si="153"/>
        <v>2.9974655674126272</v>
      </c>
      <c r="AE174" s="40">
        <f>IF(AB$151-Z$151 &lt;&gt; 0,(EXP(LN(AB174/Z174)/(AB$151-Z$151))-1)*100,0)</f>
        <v>0.76761412863921574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9.731613642182694</v>
      </c>
      <c r="C175" s="11">
        <f t="shared" si="146"/>
        <v>9.1955144359487857</v>
      </c>
      <c r="D175" s="11">
        <f t="shared" si="146"/>
        <v>7.842644488174515</v>
      </c>
      <c r="E175" s="11">
        <f t="shared" si="146"/>
        <v>7.7170700044199654</v>
      </c>
      <c r="F175" s="11">
        <f t="shared" si="146"/>
        <v>6.7392375096930284</v>
      </c>
      <c r="H175" s="40">
        <f t="shared" si="147"/>
        <v>-4.2242560693868336</v>
      </c>
      <c r="I175" s="40">
        <f t="shared" si="148"/>
        <v>-1.005769931025946</v>
      </c>
      <c r="L175" s="10" t="str">
        <f t="shared" ref="L175:Q175" si="195">L30</f>
        <v>81 Process, plant and machine operatives</v>
      </c>
      <c r="M175" s="11">
        <f t="shared" si="195"/>
        <v>7.4531887104524301</v>
      </c>
      <c r="N175" s="11">
        <f t="shared" si="195"/>
        <v>6.9625811248053555</v>
      </c>
      <c r="O175" s="11">
        <f t="shared" si="195"/>
        <v>5.9653855581270498</v>
      </c>
      <c r="P175" s="11">
        <f t="shared" si="195"/>
        <v>5.6614022362032923</v>
      </c>
      <c r="Q175" s="11">
        <f t="shared" si="195"/>
        <v>4.893079954767817</v>
      </c>
      <c r="S175" s="40">
        <f t="shared" si="150"/>
        <v>-4.3556587723951328</v>
      </c>
      <c r="T175" s="40">
        <f t="shared" si="151"/>
        <v>-1.3123245189698984</v>
      </c>
      <c r="W175" s="10" t="str">
        <f t="shared" ref="W175:AB175" si="196">W30</f>
        <v>81 Process, plant and machine operatives</v>
      </c>
      <c r="X175" s="11">
        <f t="shared" si="196"/>
        <v>2.2784249317302652</v>
      </c>
      <c r="Y175" s="11">
        <f t="shared" si="196"/>
        <v>2.2329333111434098</v>
      </c>
      <c r="Z175" s="11">
        <f t="shared" si="196"/>
        <v>1.8772589300474707</v>
      </c>
      <c r="AA175" s="11">
        <f t="shared" si="196"/>
        <v>2.0556677682166651</v>
      </c>
      <c r="AB175" s="11">
        <f t="shared" si="196"/>
        <v>1.8461575549252067</v>
      </c>
      <c r="AD175" s="40">
        <f t="shared" si="153"/>
        <v>-3.7993755882433033</v>
      </c>
      <c r="AE175" s="40">
        <f t="shared" si="154"/>
        <v>-0.11131276911082733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11.711440519597978</v>
      </c>
      <c r="C176" s="11">
        <f t="shared" si="146"/>
        <v>12.940437769899894</v>
      </c>
      <c r="D176" s="11">
        <f t="shared" si="146"/>
        <v>11.638223424971748</v>
      </c>
      <c r="E176" s="11">
        <f t="shared" si="146"/>
        <v>11.697592070244028</v>
      </c>
      <c r="F176" s="11">
        <f t="shared" si="146"/>
        <v>11.630065347810795</v>
      </c>
      <c r="H176" s="40">
        <f t="shared" si="147"/>
        <v>-0.12534901842236046</v>
      </c>
      <c r="I176" s="40">
        <f t="shared" si="148"/>
        <v>-4.6746808593511879E-3</v>
      </c>
      <c r="L176" s="10" t="str">
        <f t="shared" ref="L176:Q176" si="197">L31</f>
        <v>82 Transport and mobile machine drivers and operatives</v>
      </c>
      <c r="M176" s="11">
        <f t="shared" si="197"/>
        <v>11.261942711848402</v>
      </c>
      <c r="N176" s="11">
        <f t="shared" si="197"/>
        <v>12.523957094042295</v>
      </c>
      <c r="O176" s="11">
        <f t="shared" si="197"/>
        <v>11.245554620006281</v>
      </c>
      <c r="P176" s="11">
        <f t="shared" si="197"/>
        <v>11.166680598734859</v>
      </c>
      <c r="Q176" s="11">
        <f t="shared" si="197"/>
        <v>11.016522722942488</v>
      </c>
      <c r="S176" s="40">
        <f t="shared" si="150"/>
        <v>-2.9120445045871524E-2</v>
      </c>
      <c r="T176" s="40">
        <f t="shared" si="151"/>
        <v>-0.13708391486836335</v>
      </c>
      <c r="W176" s="10" t="str">
        <f t="shared" ref="W176:AB176" si="198">W31</f>
        <v>82 Transport and mobile machine drivers and operatives</v>
      </c>
      <c r="X176" s="11">
        <f t="shared" si="198"/>
        <v>0.44949780774959225</v>
      </c>
      <c r="Y176" s="11">
        <f t="shared" si="198"/>
        <v>0.4164806758575918</v>
      </c>
      <c r="Z176" s="11">
        <f t="shared" si="198"/>
        <v>0.3926688049654683</v>
      </c>
      <c r="AA176" s="11">
        <f t="shared" si="198"/>
        <v>0.53091147150917339</v>
      </c>
      <c r="AB176" s="11">
        <f t="shared" si="198"/>
        <v>0.61354262486830091</v>
      </c>
      <c r="AD176" s="40">
        <f t="shared" si="153"/>
        <v>-2.6670772910408314</v>
      </c>
      <c r="AE176" s="40">
        <f t="shared" si="154"/>
        <v>3.0199233982980855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5.4396012405179466</v>
      </c>
      <c r="C177" s="11">
        <f t="shared" si="146"/>
        <v>4.9923162006738897</v>
      </c>
      <c r="D177" s="11">
        <f t="shared" si="146"/>
        <v>4.1435432093543927</v>
      </c>
      <c r="E177" s="11">
        <f t="shared" si="146"/>
        <v>7.1364174406762855</v>
      </c>
      <c r="F177" s="11">
        <f t="shared" si="146"/>
        <v>7.9783155627648306</v>
      </c>
      <c r="H177" s="40">
        <f t="shared" si="147"/>
        <v>-5.2976051648102036</v>
      </c>
      <c r="I177" s="40">
        <f t="shared" si="148"/>
        <v>4.4646345197384418</v>
      </c>
      <c r="L177" s="10" t="str">
        <f t="shared" ref="L177:Q178" si="199">L32</f>
        <v>91 Elementary trades and related occupations</v>
      </c>
      <c r="M177" s="11">
        <f t="shared" si="199"/>
        <v>4.1229980951029495</v>
      </c>
      <c r="N177" s="11">
        <f t="shared" si="199"/>
        <v>3.7950697659603581</v>
      </c>
      <c r="O177" s="11">
        <f t="shared" si="199"/>
        <v>3.2340961368686347</v>
      </c>
      <c r="P177" s="11">
        <f t="shared" si="199"/>
        <v>4.3043748239661275</v>
      </c>
      <c r="Q177" s="11">
        <f t="shared" si="199"/>
        <v>4.5992947742340267</v>
      </c>
      <c r="S177" s="40">
        <f t="shared" si="150"/>
        <v>-4.7405744350165087</v>
      </c>
      <c r="T177" s="40">
        <f t="shared" si="151"/>
        <v>2.375465134222754</v>
      </c>
      <c r="W177" s="10" t="str">
        <f t="shared" ref="W177:AB178" si="200">W32</f>
        <v>91 Elementary trades and related occupations</v>
      </c>
      <c r="X177" s="11">
        <f t="shared" si="200"/>
        <v>1.3166031454150084</v>
      </c>
      <c r="Y177" s="11">
        <f t="shared" si="200"/>
        <v>1.1972464347135294</v>
      </c>
      <c r="Z177" s="11">
        <f t="shared" si="200"/>
        <v>0.90944707248575674</v>
      </c>
      <c r="AA177" s="11">
        <f t="shared" si="200"/>
        <v>2.8320426167101642</v>
      </c>
      <c r="AB177" s="11">
        <f t="shared" si="200"/>
        <v>3.3790207885308048</v>
      </c>
      <c r="AD177" s="40">
        <f t="shared" si="153"/>
        <v>-7.1323388251099402</v>
      </c>
      <c r="AE177" s="40">
        <f t="shared" si="154"/>
        <v>9.1442587275756271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29.367477651620312</v>
      </c>
      <c r="C178" s="11">
        <f t="shared" si="146"/>
        <v>29.646301649568418</v>
      </c>
      <c r="D178" s="11">
        <f t="shared" si="146"/>
        <v>26.76110182581105</v>
      </c>
      <c r="E178" s="11">
        <f t="shared" si="146"/>
        <v>25.002682942530114</v>
      </c>
      <c r="F178" s="11">
        <f t="shared" si="146"/>
        <v>23.745493969971918</v>
      </c>
      <c r="H178" s="40">
        <f>IF(D$151-B$151 &lt;&gt; 0,(EXP(LN(D178/B178)/(D$151-B$151))-1)*100,0)</f>
        <v>-1.8416004470420244</v>
      </c>
      <c r="I178" s="40">
        <f t="shared" ref="I178" si="201">IF(F$151-D$151 &lt;&gt; 0,(EXP(LN(F178/D178)/(F$151-D$151))-1)*100,0)</f>
        <v>-0.79387618448225616</v>
      </c>
      <c r="L178" s="10" t="str">
        <f t="shared" si="199"/>
        <v>92 Elementary administration and service occupations</v>
      </c>
      <c r="M178" s="11">
        <f t="shared" si="199"/>
        <v>14.183707343993785</v>
      </c>
      <c r="N178" s="11">
        <f t="shared" si="199"/>
        <v>14.213588467933311</v>
      </c>
      <c r="O178" s="11">
        <f t="shared" si="199"/>
        <v>12.888275823383504</v>
      </c>
      <c r="P178" s="11">
        <f t="shared" si="199"/>
        <v>12.763384649232979</v>
      </c>
      <c r="Q178" s="11">
        <f t="shared" si="199"/>
        <v>12.1200405717412</v>
      </c>
      <c r="S178" s="40">
        <f t="shared" ref="S178" si="202">IF(O$151-M$151 &lt;&gt; 0,(EXP(LN(O178/M178)/(O$151-M$151))-1)*100,0)</f>
        <v>-1.897288310521883</v>
      </c>
      <c r="T178" s="40">
        <f t="shared" ref="T178" si="203">IF(Q$151-O$151 &lt;&gt; 0,(EXP(LN(Q178/O178)/(Q$151-O$151))-1)*100,0)</f>
        <v>-0.40887992757581149</v>
      </c>
      <c r="W178" s="10" t="str">
        <f t="shared" si="200"/>
        <v>92 Elementary administration and service occupations</v>
      </c>
      <c r="X178" s="11">
        <f t="shared" si="200"/>
        <v>15.183770307626512</v>
      </c>
      <c r="Y178" s="11">
        <f t="shared" si="200"/>
        <v>15.432713181635094</v>
      </c>
      <c r="Z178" s="11">
        <f t="shared" si="200"/>
        <v>13.872826002427519</v>
      </c>
      <c r="AA178" s="11">
        <f t="shared" si="200"/>
        <v>12.239298293297169</v>
      </c>
      <c r="AB178" s="11">
        <f t="shared" si="200"/>
        <v>11.625453398230743</v>
      </c>
      <c r="AD178" s="40">
        <f t="shared" ref="AD178" si="204">IF(Z$151-X$151 &lt;&gt; 0,(EXP(LN(Z178/X178)/(Z$151-X$151))-1)*100,0)</f>
        <v>-1.7896943218979833</v>
      </c>
      <c r="AE178" s="40">
        <f t="shared" ref="AE178" si="205">IF(AB$151-Z$151 &lt;&gt; 0,(EXP(LN(AB178/Z178)/(AB$151-Z$151))-1)*100,0)</f>
        <v>-1.1713194121159565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268.68700000000001</v>
      </c>
      <c r="C180" s="34">
        <f t="shared" si="206"/>
        <v>276.16100000000006</v>
      </c>
      <c r="D180" s="34">
        <f t="shared" si="206"/>
        <v>269.48800000000017</v>
      </c>
      <c r="E180" s="34">
        <f t="shared" si="206"/>
        <v>274.87100000000004</v>
      </c>
      <c r="F180" s="34">
        <f t="shared" si="206"/>
        <v>285.42900000000009</v>
      </c>
      <c r="H180" s="43">
        <f>IF(D$151-B$151 &lt;&gt; 0,(EXP(LN(D180/B180)/(D$151-B$151))-1)*100,0)</f>
        <v>5.9552307332566556E-2</v>
      </c>
      <c r="I180" s="43">
        <f t="shared" si="148"/>
        <v>0.38386454121832614</v>
      </c>
      <c r="L180" s="231" t="str">
        <f t="shared" ref="L180:Q180" si="207">L35</f>
        <v>All occupations</v>
      </c>
      <c r="M180" s="34">
        <f t="shared" si="207"/>
        <v>144.01653567368618</v>
      </c>
      <c r="N180" s="34">
        <f t="shared" si="207"/>
        <v>149.44874100114907</v>
      </c>
      <c r="O180" s="34">
        <f t="shared" si="207"/>
        <v>143.75040387344995</v>
      </c>
      <c r="P180" s="34">
        <f t="shared" si="207"/>
        <v>144.74027147674815</v>
      </c>
      <c r="Q180" s="34">
        <f t="shared" si="207"/>
        <v>147.76889434356741</v>
      </c>
      <c r="S180" s="43">
        <f t="shared" ref="S180" si="208">IF(O$151-M$151 &lt;&gt; 0,(EXP(LN(O180/M180)/(O$151-M$151))-1)*100,0)</f>
        <v>-3.69858550004043E-2</v>
      </c>
      <c r="T180" s="43">
        <f t="shared" ref="T180" si="209">IF(Q$151-O$151 &lt;&gt; 0,(EXP(LN(Q180/O180)/(Q$151-O$151))-1)*100,0)</f>
        <v>0.18397595768335773</v>
      </c>
      <c r="W180" s="231" t="str">
        <f t="shared" ref="W180:AB180" si="210">W35</f>
        <v>All occupations</v>
      </c>
      <c r="X180" s="34">
        <f t="shared" si="210"/>
        <v>124.6704643263139</v>
      </c>
      <c r="Y180" s="34">
        <f t="shared" si="210"/>
        <v>126.7122589988509</v>
      </c>
      <c r="Z180" s="34">
        <f t="shared" si="210"/>
        <v>125.73759612655009</v>
      </c>
      <c r="AA180" s="34">
        <f t="shared" si="210"/>
        <v>130.13072852325189</v>
      </c>
      <c r="AB180" s="34">
        <f t="shared" si="210"/>
        <v>137.66010565643271</v>
      </c>
      <c r="AD180" s="43">
        <f t="shared" ref="AD180" si="211">IF(Z$151-X$151 &lt;&gt; 0,(EXP(LN(Z180/X180)/(Z$151-X$151))-1)*100,0)</f>
        <v>0.17060925564866825</v>
      </c>
      <c r="AE180" s="43">
        <f t="shared" ref="AE180" si="212">IF(AB$151-Z$151 &lt;&gt; 0,(EXP(LN(AB180/Z180)/(AB$151-Z$151))-1)*100,0)</f>
        <v>0.60576390370381539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Cumbria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22.644214838203698</v>
      </c>
      <c r="C7" s="31">
        <f>'Occ T1'!C8</f>
        <v>25.007377533459273</v>
      </c>
      <c r="D7" s="31">
        <f>'Occ T1'!D8</f>
        <v>26.058076776020215</v>
      </c>
      <c r="E7" s="31">
        <f>'Occ T1'!E8</f>
        <v>24.345311577074732</v>
      </c>
      <c r="F7" s="31">
        <f>'Occ T1'!F8</f>
        <v>26.792414669359648</v>
      </c>
      <c r="H7" s="31">
        <f>C7-B7</f>
        <v>2.3631626952555749</v>
      </c>
      <c r="I7" s="31">
        <f>D7-C7</f>
        <v>1.0506992425609418</v>
      </c>
      <c r="J7" s="31">
        <f>E7-D7</f>
        <v>-1.7127651989454833</v>
      </c>
      <c r="K7" s="31">
        <f>F7-E7</f>
        <v>2.447103092284916</v>
      </c>
      <c r="L7" s="31">
        <f>F7-D7</f>
        <v>0.73433789333943267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14.075073793188905</v>
      </c>
      <c r="C8" s="32">
        <f>'Occ T2'!C8</f>
        <v>16.384307572261356</v>
      </c>
      <c r="D8" s="32">
        <f>'Occ T2'!D8</f>
        <v>16.825173418649669</v>
      </c>
      <c r="E8" s="32">
        <f>'Occ T2'!E8</f>
        <v>14.879429585065086</v>
      </c>
      <c r="F8" s="32">
        <f>'Occ T2'!F8</f>
        <v>16.032161181555789</v>
      </c>
      <c r="H8" s="31">
        <f t="shared" ref="H8:H9" si="0">C8-B8</f>
        <v>2.3092337790724518</v>
      </c>
      <c r="I8" s="31">
        <f t="shared" ref="I8:I9" si="1">D8-C8</f>
        <v>0.44086584638831283</v>
      </c>
      <c r="J8" s="31">
        <f t="shared" ref="J8:J9" si="2">E8-D8</f>
        <v>-1.9457438335845829</v>
      </c>
      <c r="K8" s="31">
        <f t="shared" ref="K8:K9" si="3">F8-E8</f>
        <v>1.1527315964907032</v>
      </c>
      <c r="L8" s="31">
        <f t="shared" ref="L8:L49" si="4">F8-D8</f>
        <v>-0.79301223709387969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8.5691410450147938</v>
      </c>
      <c r="C9" s="32">
        <f>'Occ T2'!C9</f>
        <v>8.6230699611979169</v>
      </c>
      <c r="D9" s="32">
        <f>'Occ T2'!D9</f>
        <v>9.2329033573705441</v>
      </c>
      <c r="E9" s="32">
        <f>'Occ T2'!E9</f>
        <v>9.4658819920096473</v>
      </c>
      <c r="F9" s="32">
        <f>'Occ T2'!F9</f>
        <v>10.760253487803858</v>
      </c>
      <c r="H9" s="31">
        <f t="shared" si="0"/>
        <v>5.3928916183123121E-2</v>
      </c>
      <c r="I9" s="31">
        <f t="shared" si="1"/>
        <v>0.60983339617262722</v>
      </c>
      <c r="J9" s="31">
        <f t="shared" si="2"/>
        <v>0.23297863463910318</v>
      </c>
      <c r="K9" s="31">
        <f t="shared" si="3"/>
        <v>1.294371495794211</v>
      </c>
      <c r="L9" s="31">
        <f t="shared" si="4"/>
        <v>1.5273501304333141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46.873976613216108</v>
      </c>
      <c r="C11" s="31">
        <f>'Occ T1'!C9</f>
        <v>50.065871081430778</v>
      </c>
      <c r="D11" s="31">
        <f>'Occ T1'!D9</f>
        <v>52.699578602756894</v>
      </c>
      <c r="E11" s="31">
        <f>'Occ T1'!E9</f>
        <v>56.269610767611894</v>
      </c>
      <c r="F11" s="31">
        <f>'Occ T1'!F9</f>
        <v>62.708991437277476</v>
      </c>
      <c r="H11" s="31">
        <f>C11-B11</f>
        <v>3.1918944682146702</v>
      </c>
      <c r="I11" s="31">
        <f t="shared" ref="I11:I49" si="5">D11-C11</f>
        <v>2.6337075213261159</v>
      </c>
      <c r="J11" s="31">
        <f>E11-D11</f>
        <v>3.5700321648550002</v>
      </c>
      <c r="K11" s="31">
        <f>F11-E11</f>
        <v>6.4393806696655815</v>
      </c>
      <c r="L11" s="31">
        <f t="shared" si="4"/>
        <v>10.009412834520582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12.661478123899217</v>
      </c>
      <c r="C12" s="10">
        <f>'Occ T2'!C10</f>
        <v>14.286470420528969</v>
      </c>
      <c r="D12" s="10">
        <f>'Occ T2'!D10</f>
        <v>14.717694455466303</v>
      </c>
      <c r="E12" s="10">
        <f>'Occ T2'!E10</f>
        <v>17.583794197967691</v>
      </c>
      <c r="F12" s="10">
        <f>'Occ T2'!F10</f>
        <v>19.664928880034861</v>
      </c>
      <c r="H12" s="11">
        <f t="shared" ref="H12:K14" si="6">C12-B12</f>
        <v>1.6249922966297525</v>
      </c>
      <c r="I12" s="31">
        <f t="shared" si="5"/>
        <v>0.4312240349373333</v>
      </c>
      <c r="J12" s="11">
        <f t="shared" si="6"/>
        <v>2.8660997425013885</v>
      </c>
      <c r="K12" s="11">
        <f t="shared" si="6"/>
        <v>2.0811346820671695</v>
      </c>
      <c r="L12" s="31">
        <f t="shared" si="4"/>
        <v>4.947234424568558</v>
      </c>
    </row>
    <row r="13" spans="1:12" x14ac:dyDescent="0.2">
      <c r="A13" s="10" t="str">
        <f>'Occ T2'!A11</f>
        <v>22 Health professionals</v>
      </c>
      <c r="B13" s="10">
        <f>'Occ T2'!B11</f>
        <v>10.492650563621149</v>
      </c>
      <c r="C13" s="10">
        <f>'Occ T2'!C11</f>
        <v>11.251308081476052</v>
      </c>
      <c r="D13" s="10">
        <f>'Occ T2'!D11</f>
        <v>11.374740430550816</v>
      </c>
      <c r="E13" s="10">
        <f>'Occ T2'!E11</f>
        <v>11.271638886092008</v>
      </c>
      <c r="F13" s="10">
        <f>'Occ T2'!F11</f>
        <v>12.430904392700821</v>
      </c>
      <c r="H13" s="11">
        <f t="shared" si="6"/>
        <v>0.75865751785490332</v>
      </c>
      <c r="I13" s="31">
        <f t="shared" si="5"/>
        <v>0.12343234907476308</v>
      </c>
      <c r="J13" s="11">
        <f t="shared" si="6"/>
        <v>-0.10310154445880748</v>
      </c>
      <c r="K13" s="11">
        <f t="shared" si="6"/>
        <v>1.1592655066088131</v>
      </c>
      <c r="L13" s="31">
        <f t="shared" si="4"/>
        <v>1.0561639621500056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12.46897762634195</v>
      </c>
      <c r="C14" s="10">
        <f>'Occ T2'!C12</f>
        <v>11.412934549200971</v>
      </c>
      <c r="D14" s="10">
        <f>'Occ T2'!D12</f>
        <v>12.17455162384074</v>
      </c>
      <c r="E14" s="10">
        <f>'Occ T2'!E12</f>
        <v>12.523993708835864</v>
      </c>
      <c r="F14" s="10">
        <f>'Occ T2'!F12</f>
        <v>14.063495951559963</v>
      </c>
      <c r="H14" s="11">
        <f t="shared" si="6"/>
        <v>-1.0560430771409788</v>
      </c>
      <c r="I14" s="31">
        <f t="shared" si="5"/>
        <v>0.76161707463976924</v>
      </c>
      <c r="J14" s="11">
        <f t="shared" si="6"/>
        <v>0.34944208499512364</v>
      </c>
      <c r="K14" s="11">
        <f t="shared" si="6"/>
        <v>1.5395022427240992</v>
      </c>
      <c r="L14" s="31">
        <f t="shared" si="4"/>
        <v>1.8889443277192228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11.250870299353791</v>
      </c>
      <c r="C15" s="10">
        <f>'Occ T2'!C13</f>
        <v>13.115158030224785</v>
      </c>
      <c r="D15" s="10">
        <f>'Occ T2'!D13</f>
        <v>14.432592092899037</v>
      </c>
      <c r="E15" s="10">
        <f>'Occ T2'!E13</f>
        <v>14.890183974716333</v>
      </c>
      <c r="F15" s="10">
        <f>'Occ T2'!F13</f>
        <v>16.549662212981826</v>
      </c>
      <c r="H15" s="11">
        <f t="shared" ref="H15" si="7">C15-B15</f>
        <v>1.8642877308709949</v>
      </c>
      <c r="I15" s="31">
        <f t="shared" si="5"/>
        <v>1.317434062674252</v>
      </c>
      <c r="J15" s="11">
        <f t="shared" ref="J15" si="8">E15-D15</f>
        <v>0.45759188181729549</v>
      </c>
      <c r="K15" s="11">
        <f t="shared" ref="K15" si="9">F15-E15</f>
        <v>1.6594782382654927</v>
      </c>
      <c r="L15" s="31">
        <f t="shared" si="4"/>
        <v>2.1170701200827882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26.92031941970324</v>
      </c>
      <c r="C17" s="31">
        <f>'Occ T1'!C10</f>
        <v>29.394156873250026</v>
      </c>
      <c r="D17" s="31">
        <f>'Occ T1'!D10</f>
        <v>30.275486770921177</v>
      </c>
      <c r="E17" s="31">
        <f>'Occ T1'!E10</f>
        <v>31.83403103991909</v>
      </c>
      <c r="F17" s="31">
        <f>'Occ T1'!F10</f>
        <v>35.053430709867172</v>
      </c>
      <c r="H17" s="31">
        <f t="shared" ref="H17:K21" si="10">C17-B17</f>
        <v>2.4738374535467855</v>
      </c>
      <c r="I17" s="31">
        <f t="shared" si="5"/>
        <v>0.88132989767115077</v>
      </c>
      <c r="J17" s="31">
        <f t="shared" si="10"/>
        <v>1.5585442689979132</v>
      </c>
      <c r="K17" s="31">
        <f t="shared" si="10"/>
        <v>3.219399669948082</v>
      </c>
      <c r="L17" s="31">
        <f t="shared" si="4"/>
        <v>4.7779439389459952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4.3682106990779275</v>
      </c>
      <c r="C18" s="10">
        <f>'Occ T2'!C14</f>
        <v>5.1064086395977606</v>
      </c>
      <c r="D18" s="10">
        <f>'Occ T2'!D14</f>
        <v>5.4955777649117534</v>
      </c>
      <c r="E18" s="10">
        <f>'Occ T2'!E14</f>
        <v>5.0243558394076935</v>
      </c>
      <c r="F18" s="10">
        <f>'Occ T2'!F14</f>
        <v>5.3085836083140485</v>
      </c>
      <c r="H18" s="11">
        <f t="shared" si="10"/>
        <v>0.73819794051983312</v>
      </c>
      <c r="I18" s="31">
        <f t="shared" si="5"/>
        <v>0.38916912531399284</v>
      </c>
      <c r="J18" s="11">
        <f t="shared" si="10"/>
        <v>-0.47122192550405995</v>
      </c>
      <c r="K18" s="11">
        <f t="shared" si="10"/>
        <v>0.28422776890635504</v>
      </c>
      <c r="L18" s="31">
        <f t="shared" si="4"/>
        <v>-0.18699415659770491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4.777698738719411</v>
      </c>
      <c r="C19" s="10">
        <f>'Occ T2'!C15</f>
        <v>4.9951212603164921</v>
      </c>
      <c r="D19" s="10">
        <f>'Occ T2'!D15</f>
        <v>5.1545961597983787</v>
      </c>
      <c r="E19" s="10">
        <f>'Occ T2'!E15</f>
        <v>8.282462745074648</v>
      </c>
      <c r="F19" s="10">
        <f>'Occ T2'!F15</f>
        <v>10.085317439850206</v>
      </c>
      <c r="H19" s="11">
        <f t="shared" si="10"/>
        <v>0.21742252159708109</v>
      </c>
      <c r="I19" s="31">
        <f t="shared" si="5"/>
        <v>0.15947489948188664</v>
      </c>
      <c r="J19" s="11">
        <f t="shared" si="10"/>
        <v>3.1278665852762693</v>
      </c>
      <c r="K19" s="11">
        <f t="shared" si="10"/>
        <v>1.8028546947755579</v>
      </c>
      <c r="L19" s="31">
        <f t="shared" si="4"/>
        <v>4.9307212800518272</v>
      </c>
    </row>
    <row r="20" spans="1:12" x14ac:dyDescent="0.2">
      <c r="A20" s="10" t="str">
        <f>'Occ T2'!A16</f>
        <v>33 Protective service occupations</v>
      </c>
      <c r="B20" s="10">
        <f>'Occ T2'!B16</f>
        <v>2.3054525607915193</v>
      </c>
      <c r="C20" s="10">
        <f>'Occ T2'!C16</f>
        <v>2.4132849854337026</v>
      </c>
      <c r="D20" s="10">
        <f>'Occ T2'!D16</f>
        <v>2.4720060155150008</v>
      </c>
      <c r="E20" s="10">
        <f>'Occ T2'!E16</f>
        <v>2.016007719192634</v>
      </c>
      <c r="F20" s="10">
        <f>'Occ T2'!F16</f>
        <v>2.1232377430957681</v>
      </c>
      <c r="H20" s="11">
        <f t="shared" si="10"/>
        <v>0.10783242464218334</v>
      </c>
      <c r="I20" s="31">
        <f t="shared" si="5"/>
        <v>5.8721030081298142E-2</v>
      </c>
      <c r="J20" s="11">
        <f t="shared" si="10"/>
        <v>-0.45599829632236677</v>
      </c>
      <c r="K20" s="11">
        <f t="shared" si="10"/>
        <v>0.10723002390313408</v>
      </c>
      <c r="L20" s="31">
        <f t="shared" si="4"/>
        <v>-0.34876827241923269</v>
      </c>
    </row>
    <row r="21" spans="1:12" x14ac:dyDescent="0.2">
      <c r="A21" s="10" t="str">
        <f>'Occ T2'!A17</f>
        <v>34 Culture, media and sports occupations</v>
      </c>
      <c r="B21" s="10">
        <f>'Occ T2'!B17</f>
        <v>2.8960758265384272</v>
      </c>
      <c r="C21" s="10">
        <f>'Occ T2'!C17</f>
        <v>3.3076295169597074</v>
      </c>
      <c r="D21" s="10">
        <f>'Occ T2'!D17</f>
        <v>3.1316325188481611</v>
      </c>
      <c r="E21" s="10">
        <f>'Occ T2'!E17</f>
        <v>2.6113917255293457</v>
      </c>
      <c r="F21" s="10">
        <f>'Occ T2'!F17</f>
        <v>2.8815002048705662</v>
      </c>
      <c r="H21" s="11">
        <f t="shared" si="10"/>
        <v>0.4115536904212802</v>
      </c>
      <c r="I21" s="31">
        <f t="shared" si="5"/>
        <v>-0.17599699811154634</v>
      </c>
      <c r="J21" s="11">
        <f t="shared" si="10"/>
        <v>-0.52024079331881534</v>
      </c>
      <c r="K21" s="11">
        <f t="shared" si="10"/>
        <v>0.27010847934122051</v>
      </c>
      <c r="L21" s="31">
        <f t="shared" si="4"/>
        <v>-0.25013231397759483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12.572881594575957</v>
      </c>
      <c r="C22" s="10">
        <f>'Occ T2'!C18</f>
        <v>13.57171247094236</v>
      </c>
      <c r="D22" s="10">
        <f>'Occ T2'!D18</f>
        <v>14.021674311847882</v>
      </c>
      <c r="E22" s="10">
        <f>'Occ T2'!E18</f>
        <v>13.899813010714771</v>
      </c>
      <c r="F22" s="10">
        <f>'Occ T2'!F18</f>
        <v>14.65479171373658</v>
      </c>
      <c r="H22" s="11">
        <f t="shared" ref="H22" si="11">C22-B22</f>
        <v>0.99883087636640333</v>
      </c>
      <c r="I22" s="31">
        <f t="shared" si="5"/>
        <v>0.44996184090552127</v>
      </c>
      <c r="J22" s="11">
        <f t="shared" ref="J22" si="12">E22-D22</f>
        <v>-0.12186130113311044</v>
      </c>
      <c r="K22" s="11">
        <f t="shared" ref="K22" si="13">F22-E22</f>
        <v>0.75497870302180914</v>
      </c>
      <c r="L22" s="31">
        <f t="shared" si="4"/>
        <v>0.63311740188869869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30.389402599468035</v>
      </c>
      <c r="C24" s="31">
        <f>'Occ T1'!C11</f>
        <v>29.728287184003083</v>
      </c>
      <c r="D24" s="31">
        <f>'Occ T1'!D11</f>
        <v>30.601504056976705</v>
      </c>
      <c r="E24" s="31">
        <f>'Occ T1'!E11</f>
        <v>31.128461412342503</v>
      </c>
      <c r="F24" s="31">
        <f>'Occ T1'!F11</f>
        <v>30.005318098536652</v>
      </c>
      <c r="H24" s="31">
        <f t="shared" ref="H24:K26" si="14">C24-B24</f>
        <v>-0.66111541546495189</v>
      </c>
      <c r="I24" s="31">
        <f t="shared" si="5"/>
        <v>0.87321687297362161</v>
      </c>
      <c r="J24" s="31">
        <f t="shared" si="14"/>
        <v>0.52695735536579846</v>
      </c>
      <c r="K24" s="31">
        <f t="shared" si="14"/>
        <v>-1.1231433138058513</v>
      </c>
      <c r="L24" s="31">
        <f t="shared" si="4"/>
        <v>-0.59618595844005284</v>
      </c>
    </row>
    <row r="25" spans="1:12" x14ac:dyDescent="0.2">
      <c r="A25" t="str">
        <f>'Occ T2'!A19</f>
        <v>41 Administrative occupations</v>
      </c>
      <c r="B25" s="32">
        <f>'Occ T2'!B19</f>
        <v>24.58661901131364</v>
      </c>
      <c r="C25" s="32">
        <f>'Occ T2'!C19</f>
        <v>24.481518372859121</v>
      </c>
      <c r="D25" s="32">
        <f>'Occ T2'!D19</f>
        <v>25.507102463300491</v>
      </c>
      <c r="E25" s="32">
        <f>'Occ T2'!E19</f>
        <v>26.345589402129168</v>
      </c>
      <c r="F25" s="32">
        <f>'Occ T2'!F19</f>
        <v>26.570023884572329</v>
      </c>
      <c r="H25" s="11">
        <f t="shared" si="14"/>
        <v>-0.10510063845451967</v>
      </c>
      <c r="I25" s="31">
        <f t="shared" si="5"/>
        <v>1.0255840904413702</v>
      </c>
      <c r="J25" s="11">
        <f t="shared" si="14"/>
        <v>0.83848693882867664</v>
      </c>
      <c r="K25" s="11">
        <f t="shared" si="14"/>
        <v>0.22443448244316144</v>
      </c>
      <c r="L25" s="31">
        <f t="shared" si="4"/>
        <v>1.0629214212718381</v>
      </c>
    </row>
    <row r="26" spans="1:12" x14ac:dyDescent="0.2">
      <c r="A26" t="str">
        <f>'Occ T2'!A20</f>
        <v>42 Secretarial and related occupations</v>
      </c>
      <c r="B26" s="32">
        <f>'Occ T2'!B20</f>
        <v>5.8027835881543925</v>
      </c>
      <c r="C26" s="32">
        <f>'Occ T2'!C20</f>
        <v>5.246768811143963</v>
      </c>
      <c r="D26" s="32">
        <f>'Occ T2'!D20</f>
        <v>5.0944015936762126</v>
      </c>
      <c r="E26" s="32">
        <f>'Occ T2'!E20</f>
        <v>4.7828720102133362</v>
      </c>
      <c r="F26" s="32">
        <f>'Occ T2'!F20</f>
        <v>3.4352942139643226</v>
      </c>
      <c r="H26" s="11">
        <f t="shared" si="14"/>
        <v>-0.55601477701042956</v>
      </c>
      <c r="I26" s="31">
        <f t="shared" si="5"/>
        <v>-0.15236721746775039</v>
      </c>
      <c r="J26" s="11">
        <f t="shared" si="14"/>
        <v>-0.3115295834628764</v>
      </c>
      <c r="K26" s="11">
        <f t="shared" si="14"/>
        <v>-1.3475777962490136</v>
      </c>
      <c r="L26" s="31">
        <f t="shared" si="4"/>
        <v>-1.65910737971189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32.759341224299042</v>
      </c>
      <c r="C28" s="31">
        <f>'Occ T1'!C12</f>
        <v>32.768599100136207</v>
      </c>
      <c r="D28" s="31">
        <f>'Occ T1'!D12</f>
        <v>28.868816855231621</v>
      </c>
      <c r="E28" s="31">
        <f>'Occ T1'!E12</f>
        <v>27.951940772031016</v>
      </c>
      <c r="F28" s="31">
        <f>'Occ T1'!F12</f>
        <v>26.27869473191004</v>
      </c>
      <c r="H28" s="31">
        <f t="shared" ref="H28:K30" si="15">C28-B28</f>
        <v>9.2578758371644199E-3</v>
      </c>
      <c r="I28" s="31">
        <f t="shared" si="5"/>
        <v>-3.8997822449045856</v>
      </c>
      <c r="J28" s="31">
        <f t="shared" si="15"/>
        <v>-0.91687608320060576</v>
      </c>
      <c r="K28" s="31">
        <f t="shared" si="15"/>
        <v>-1.6732460401209757</v>
      </c>
      <c r="L28" s="31">
        <f t="shared" si="4"/>
        <v>-2.5901221233215814</v>
      </c>
    </row>
    <row r="29" spans="1:12" x14ac:dyDescent="0.2">
      <c r="A29" s="10" t="str">
        <f>'Occ T2'!A21</f>
        <v>51 Skilled agricultural and related trades</v>
      </c>
      <c r="B29" s="10">
        <f>'Occ T2'!B21</f>
        <v>3.986301921323598</v>
      </c>
      <c r="C29" s="10">
        <f>'Occ T2'!C21</f>
        <v>4.0469041836870741</v>
      </c>
      <c r="D29" s="10">
        <f>'Occ T2'!D21</f>
        <v>3.8899838156549462</v>
      </c>
      <c r="E29" s="10">
        <f>'Occ T2'!E21</f>
        <v>3.7644710033966331</v>
      </c>
      <c r="F29" s="10">
        <f>'Occ T2'!F21</f>
        <v>3.9756364914269535</v>
      </c>
      <c r="H29" s="11">
        <f t="shared" si="15"/>
        <v>6.06022623634761E-2</v>
      </c>
      <c r="I29" s="31">
        <f t="shared" si="5"/>
        <v>-0.15692036803212783</v>
      </c>
      <c r="J29" s="11">
        <f t="shared" si="15"/>
        <v>-0.12551281225831312</v>
      </c>
      <c r="K29" s="11">
        <f t="shared" si="15"/>
        <v>0.21116548803032043</v>
      </c>
      <c r="L29" s="31">
        <f t="shared" si="4"/>
        <v>8.5652675772007303E-2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11.897006590629857</v>
      </c>
      <c r="C30" s="10">
        <f>'Occ T2'!C22</f>
        <v>12.457807997275248</v>
      </c>
      <c r="D30" s="10">
        <f>'Occ T2'!D22</f>
        <v>10.42504916640269</v>
      </c>
      <c r="E30" s="10">
        <f>'Occ T2'!E22</f>
        <v>9.7584543048784091</v>
      </c>
      <c r="F30" s="10">
        <f>'Occ T2'!F22</f>
        <v>8.7814121269106806</v>
      </c>
      <c r="H30" s="11">
        <f t="shared" si="15"/>
        <v>0.5608014066453908</v>
      </c>
      <c r="I30" s="31">
        <f t="shared" si="5"/>
        <v>-2.0327588308725577</v>
      </c>
      <c r="J30" s="11">
        <f t="shared" si="15"/>
        <v>-0.66659486152428116</v>
      </c>
      <c r="K30" s="11">
        <f t="shared" si="15"/>
        <v>-0.97704217796772852</v>
      </c>
      <c r="L30" s="31">
        <f t="shared" si="4"/>
        <v>-1.6436370394920097</v>
      </c>
    </row>
    <row r="31" spans="1:12" x14ac:dyDescent="0.2">
      <c r="A31" s="10" t="str">
        <f>'Occ T2'!A23</f>
        <v>53 Skilled construction and building trades</v>
      </c>
      <c r="B31" s="10">
        <f>'Occ T2'!B23</f>
        <v>9.4122050481344299</v>
      </c>
      <c r="C31" s="10">
        <f>'Occ T2'!C23</f>
        <v>9.84051187211697</v>
      </c>
      <c r="D31" s="10">
        <f>'Occ T2'!D23</f>
        <v>8.3415298827824031</v>
      </c>
      <c r="E31" s="10">
        <f>'Occ T2'!E23</f>
        <v>8.0513935175111033</v>
      </c>
      <c r="F31" s="10">
        <f>'Occ T2'!F23</f>
        <v>7.2642782533432806</v>
      </c>
      <c r="H31" s="11">
        <f t="shared" ref="H31:H32" si="16">C31-B31</f>
        <v>0.42830682398254005</v>
      </c>
      <c r="I31" s="31">
        <f t="shared" si="5"/>
        <v>-1.4989819893345668</v>
      </c>
      <c r="J31" s="11">
        <f t="shared" ref="J31:J32" si="17">E31-D31</f>
        <v>-0.29013636527129982</v>
      </c>
      <c r="K31" s="11">
        <f t="shared" ref="K31:K32" si="18">F31-E31</f>
        <v>-0.78711526416782274</v>
      </c>
      <c r="L31" s="31">
        <f t="shared" si="4"/>
        <v>-1.0772516294391226</v>
      </c>
    </row>
    <row r="32" spans="1:12" x14ac:dyDescent="0.2">
      <c r="A32" s="10" t="str">
        <f>'Occ T2'!A24</f>
        <v>54 Textiles, printing and other skilled trades</v>
      </c>
      <c r="B32" s="10">
        <f>'Occ T2'!B24</f>
        <v>7.4638276642111565</v>
      </c>
      <c r="C32" s="10">
        <f>'Occ T2'!C24</f>
        <v>6.4233750470569122</v>
      </c>
      <c r="D32" s="10">
        <f>'Occ T2'!D24</f>
        <v>6.2122539903915817</v>
      </c>
      <c r="E32" s="10">
        <f>'Occ T2'!E24</f>
        <v>6.3776219462448731</v>
      </c>
      <c r="F32" s="10">
        <f>'Occ T2'!F24</f>
        <v>6.2573678602291238</v>
      </c>
      <c r="H32" s="11">
        <f t="shared" si="16"/>
        <v>-1.0404526171542443</v>
      </c>
      <c r="I32" s="31">
        <f t="shared" si="5"/>
        <v>-0.21112105666533054</v>
      </c>
      <c r="J32" s="11">
        <f t="shared" si="17"/>
        <v>0.16536795585329145</v>
      </c>
      <c r="K32" s="11">
        <f t="shared" si="18"/>
        <v>-0.12025408601574927</v>
      </c>
      <c r="L32" s="31">
        <f t="shared" si="4"/>
        <v>4.5113869837542175E-2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27.260272574024544</v>
      </c>
      <c r="C34" s="31">
        <f>'Occ T1'!C13</f>
        <v>25.943112678774881</v>
      </c>
      <c r="D34" s="31">
        <f>'Occ T1'!D13</f>
        <v>24.822857492595823</v>
      </c>
      <c r="E34" s="31">
        <f>'Occ T1'!E13</f>
        <v>25.492291157696627</v>
      </c>
      <c r="F34" s="31">
        <f>'Occ T1'!F13</f>
        <v>27.764827754263496</v>
      </c>
      <c r="H34" s="31">
        <f t="shared" ref="H34:K36" si="19">C34-B34</f>
        <v>-1.317159895249663</v>
      </c>
      <c r="I34" s="31">
        <f t="shared" si="5"/>
        <v>-1.1202551861790582</v>
      </c>
      <c r="J34" s="31">
        <f t="shared" si="19"/>
        <v>0.66943366510080438</v>
      </c>
      <c r="K34" s="31">
        <f t="shared" si="19"/>
        <v>2.2725365965668693</v>
      </c>
      <c r="L34" s="31">
        <f t="shared" si="4"/>
        <v>2.9419702616676737</v>
      </c>
    </row>
    <row r="35" spans="1:12" x14ac:dyDescent="0.2">
      <c r="A35" s="10" t="str">
        <f>'Occ T2'!A25</f>
        <v>61 Caring personal service occupations</v>
      </c>
      <c r="B35" s="10">
        <f>'Occ T2'!B25</f>
        <v>20.725183578513199</v>
      </c>
      <c r="C35" s="10">
        <f>'Occ T2'!C25</f>
        <v>19.383813481317226</v>
      </c>
      <c r="D35" s="10">
        <f>'Occ T2'!D25</f>
        <v>19.085859329477699</v>
      </c>
      <c r="E35" s="10">
        <f>'Occ T2'!E25</f>
        <v>20.349434412744923</v>
      </c>
      <c r="F35" s="10">
        <f>'Occ T2'!F25</f>
        <v>22.630610727805507</v>
      </c>
      <c r="G35" s="10"/>
      <c r="H35" s="11">
        <f t="shared" si="19"/>
        <v>-1.3413700971959734</v>
      </c>
      <c r="I35" s="31">
        <f t="shared" si="5"/>
        <v>-0.29795415183952656</v>
      </c>
      <c r="J35" s="11">
        <f t="shared" si="19"/>
        <v>1.2635750832672237</v>
      </c>
      <c r="K35" s="11">
        <f t="shared" si="19"/>
        <v>2.2811763150605842</v>
      </c>
      <c r="L35" s="31">
        <f t="shared" si="4"/>
        <v>3.5447513983278078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6.2793451358129992</v>
      </c>
      <c r="C36" s="10">
        <f>'Occ T2'!C26</f>
        <v>6.3387349295005215</v>
      </c>
      <c r="D36" s="10">
        <f>'Occ T2'!D26</f>
        <v>5.4615116782519095</v>
      </c>
      <c r="E36" s="10">
        <f>'Occ T2'!E26</f>
        <v>4.950596376286911</v>
      </c>
      <c r="F36" s="10">
        <f>'Occ T2'!F26</f>
        <v>4.9181170432248704</v>
      </c>
      <c r="G36" s="10"/>
      <c r="H36" s="11">
        <f t="shared" si="19"/>
        <v>5.9389793687522285E-2</v>
      </c>
      <c r="I36" s="31">
        <f t="shared" si="5"/>
        <v>-0.877223251248612</v>
      </c>
      <c r="J36" s="11">
        <f t="shared" si="19"/>
        <v>-0.51091530196499857</v>
      </c>
      <c r="K36" s="11">
        <f t="shared" si="19"/>
        <v>-3.2479333062040538E-2</v>
      </c>
      <c r="L36" s="31">
        <f t="shared" si="4"/>
        <v>-0.54339463502703911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0.25574385969834518</v>
      </c>
      <c r="C37" s="10">
        <f>'Occ T2'!C27</f>
        <v>0.22056426795713324</v>
      </c>
      <c r="D37" s="10">
        <f>'Occ T2'!D27</f>
        <v>0.27548648486621213</v>
      </c>
      <c r="E37" s="10">
        <f>'Occ T2'!E27</f>
        <v>0.19226036866479426</v>
      </c>
      <c r="F37" s="10">
        <f>'Occ T2'!F27</f>
        <v>0.21609998323311955</v>
      </c>
      <c r="G37" s="10"/>
      <c r="H37" s="11">
        <f t="shared" ref="H37" si="20">C37-B37</f>
        <v>-3.5179591741211935E-2</v>
      </c>
      <c r="I37" s="31">
        <f t="shared" ref="I37" si="21">D37-C37</f>
        <v>5.4922216909078891E-2</v>
      </c>
      <c r="J37" s="11">
        <f t="shared" ref="J37" si="22">E37-D37</f>
        <v>-8.3226116201417871E-2</v>
      </c>
      <c r="K37" s="11">
        <f t="shared" ref="K37" si="23">F37-E37</f>
        <v>2.3839614568325285E-2</v>
      </c>
      <c r="L37" s="31">
        <f t="shared" ref="L37" si="24">F37-D37</f>
        <v>-5.9386501633092587E-2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25.5893396771664</v>
      </c>
      <c r="C39" s="31">
        <f>'Occ T1'!C14</f>
        <v>26.479025492854799</v>
      </c>
      <c r="D39" s="31">
        <f>'Occ T1'!D14</f>
        <v>25.776166497185955</v>
      </c>
      <c r="E39" s="31">
        <f>'Occ T1'!E14</f>
        <v>26.295590815453725</v>
      </c>
      <c r="F39" s="31">
        <f>'Occ T1'!F14</f>
        <v>26.732210208545105</v>
      </c>
      <c r="H39" s="31">
        <f>C39-B39</f>
        <v>0.88968581568839866</v>
      </c>
      <c r="I39" s="31">
        <f t="shared" si="5"/>
        <v>-0.70285899566884424</v>
      </c>
      <c r="J39" s="31">
        <f>E39-D39</f>
        <v>0.51942431826777025</v>
      </c>
      <c r="K39" s="31">
        <f>F39-E39</f>
        <v>0.4366193930913802</v>
      </c>
      <c r="L39" s="31">
        <f t="shared" si="4"/>
        <v>0.95604371135915045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21.245502340401707</v>
      </c>
      <c r="C40" s="126">
        <f>'Occ T2'!C28</f>
        <v>21.607904608318073</v>
      </c>
      <c r="D40" s="126">
        <f>'Occ T2'!D28</f>
        <v>20.874939952204585</v>
      </c>
      <c r="E40" s="126">
        <f>'Occ T2'!E28</f>
        <v>20.800818620200701</v>
      </c>
      <c r="F40" s="126">
        <f>'Occ T2'!F28</f>
        <v>20.426686824455405</v>
      </c>
      <c r="G40"/>
      <c r="H40" s="11">
        <f>C40-B40</f>
        <v>0.36240226791636587</v>
      </c>
      <c r="I40" s="31">
        <f t="shared" si="5"/>
        <v>-0.73296465611348793</v>
      </c>
      <c r="J40" s="11">
        <f t="shared" ref="J40" si="25">E40-D40</f>
        <v>-7.4121332003883822E-2</v>
      </c>
      <c r="K40" s="11">
        <f t="shared" ref="K40" si="26">F40-E40</f>
        <v>-0.37413179574529565</v>
      </c>
      <c r="L40" s="31">
        <f t="shared" si="4"/>
        <v>-0.44825312774917947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4.3438373367646914</v>
      </c>
      <c r="C41" s="126">
        <f>'Occ T2'!C29</f>
        <v>4.871120884536726</v>
      </c>
      <c r="D41" s="126">
        <f>'Occ T2'!D29</f>
        <v>4.9012265449813697</v>
      </c>
      <c r="E41" s="126">
        <f>'Occ T2'!E29</f>
        <v>5.4947721952530229</v>
      </c>
      <c r="F41" s="126">
        <f>'Occ T2'!F29</f>
        <v>6.3055233840896987</v>
      </c>
      <c r="G41"/>
      <c r="H41" s="11">
        <f t="shared" ref="H41" si="27">C41-B41</f>
        <v>0.52728354777203457</v>
      </c>
      <c r="I41" s="31">
        <f t="shared" si="5"/>
        <v>3.0105660444643689E-2</v>
      </c>
      <c r="J41" s="11">
        <f t="shared" ref="J41" si="28">E41-D41</f>
        <v>0.59354565027165318</v>
      </c>
      <c r="K41" s="11">
        <f t="shared" ref="K41" si="29">F41-E41</f>
        <v>0.81075118883667585</v>
      </c>
      <c r="L41" s="31">
        <f t="shared" si="4"/>
        <v>1.404296839108329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21.443054161780672</v>
      </c>
      <c r="C43" s="31">
        <f>'Occ T1'!C15</f>
        <v>22.135952205848682</v>
      </c>
      <c r="D43" s="31">
        <f>'Occ T1'!D15</f>
        <v>19.480867913146263</v>
      </c>
      <c r="E43" s="31">
        <f>'Occ T1'!E15</f>
        <v>19.414662074663994</v>
      </c>
      <c r="F43" s="31">
        <f>'Occ T1'!F15</f>
        <v>18.369302857503826</v>
      </c>
      <c r="H43" s="31">
        <f t="shared" ref="H43:K45" si="30">C43-B43</f>
        <v>0.69289804406800926</v>
      </c>
      <c r="I43" s="31">
        <f t="shared" si="5"/>
        <v>-2.6550842927024192</v>
      </c>
      <c r="J43" s="31">
        <f t="shared" si="30"/>
        <v>-6.6205838482268575E-2</v>
      </c>
      <c r="K43" s="31">
        <f t="shared" si="30"/>
        <v>-1.0453592171601684</v>
      </c>
      <c r="L43" s="31">
        <f t="shared" si="4"/>
        <v>-1.111565055642437</v>
      </c>
    </row>
    <row r="44" spans="1:12" x14ac:dyDescent="0.2">
      <c r="A44" s="10" t="str">
        <f>'Occ T2'!A30</f>
        <v>81 Process, plant and machine operatives</v>
      </c>
      <c r="B44" s="10">
        <f>'Occ T2'!B30</f>
        <v>9.731613642182694</v>
      </c>
      <c r="C44" s="10">
        <f>'Occ T2'!C30</f>
        <v>9.1955144359487857</v>
      </c>
      <c r="D44" s="10">
        <f>'Occ T2'!D30</f>
        <v>7.842644488174515</v>
      </c>
      <c r="E44" s="10">
        <f>'Occ T2'!E30</f>
        <v>7.7170700044199654</v>
      </c>
      <c r="F44" s="10">
        <f>'Occ T2'!F30</f>
        <v>6.7392375096930284</v>
      </c>
      <c r="H44" s="11">
        <f t="shared" si="30"/>
        <v>-0.53609920623390828</v>
      </c>
      <c r="I44" s="31">
        <f t="shared" si="5"/>
        <v>-1.3528699477742707</v>
      </c>
      <c r="J44" s="11">
        <f t="shared" si="30"/>
        <v>-0.1255744837545496</v>
      </c>
      <c r="K44" s="11">
        <f t="shared" si="30"/>
        <v>-0.97783249472693701</v>
      </c>
      <c r="L44" s="31">
        <f t="shared" si="4"/>
        <v>-1.1034069784814866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11.711440519597978</v>
      </c>
      <c r="C45" s="10">
        <f>'Occ T2'!C31</f>
        <v>12.940437769899894</v>
      </c>
      <c r="D45" s="10">
        <f>'Occ T2'!D31</f>
        <v>11.638223424971748</v>
      </c>
      <c r="E45" s="10">
        <f>'Occ T2'!E31</f>
        <v>11.697592070244028</v>
      </c>
      <c r="F45" s="10">
        <f>'Occ T2'!F31</f>
        <v>11.630065347810795</v>
      </c>
      <c r="H45" s="11">
        <f t="shared" si="30"/>
        <v>1.2289972503019158</v>
      </c>
      <c r="I45" s="31">
        <f t="shared" si="5"/>
        <v>-1.3022143449281458</v>
      </c>
      <c r="J45" s="11">
        <f t="shared" si="30"/>
        <v>5.9368645272279252E-2</v>
      </c>
      <c r="K45" s="11">
        <f t="shared" si="30"/>
        <v>-6.7526722433232322E-2</v>
      </c>
      <c r="L45" s="31">
        <f t="shared" si="4"/>
        <v>-8.15807716095307E-3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34.807078892138257</v>
      </c>
      <c r="C47" s="31">
        <f>'Occ T1'!C16</f>
        <v>34.638617850242305</v>
      </c>
      <c r="D47" s="31">
        <f>'Occ T1'!D16</f>
        <v>30.904645035165444</v>
      </c>
      <c r="E47" s="31">
        <f>'Occ T1'!E16</f>
        <v>32.139100383206397</v>
      </c>
      <c r="F47" s="31">
        <f>'Occ T1'!F16</f>
        <v>31.723809532736748</v>
      </c>
      <c r="H47" s="31">
        <f t="shared" ref="H47:K49" si="31">C47-B47</f>
        <v>-0.16846104189595223</v>
      </c>
      <c r="I47" s="31">
        <f t="shared" si="5"/>
        <v>-3.7339728150768607</v>
      </c>
      <c r="J47" s="31">
        <f t="shared" si="31"/>
        <v>1.234455348040953</v>
      </c>
      <c r="K47" s="31">
        <f t="shared" si="31"/>
        <v>-0.41529085046964909</v>
      </c>
      <c r="L47" s="31">
        <f t="shared" si="4"/>
        <v>0.81916449757130394</v>
      </c>
    </row>
    <row r="48" spans="1:12" x14ac:dyDescent="0.2">
      <c r="A48" s="10" t="str">
        <f>'Occ T2'!A32</f>
        <v>91 Elementary trades and related occupations</v>
      </c>
      <c r="B48" s="10">
        <f>'Occ T2'!B32</f>
        <v>5.4396012405179466</v>
      </c>
      <c r="C48" s="10">
        <f>'Occ T2'!C32</f>
        <v>4.9923162006738897</v>
      </c>
      <c r="D48" s="10">
        <f>'Occ T2'!D32</f>
        <v>4.1435432093543927</v>
      </c>
      <c r="E48" s="10">
        <f>'Occ T2'!E32</f>
        <v>7.1364174406762855</v>
      </c>
      <c r="F48" s="10">
        <f>'Occ T2'!F32</f>
        <v>7.9783155627648306</v>
      </c>
      <c r="H48" s="11">
        <f t="shared" si="31"/>
        <v>-0.44728503984405688</v>
      </c>
      <c r="I48" s="31">
        <f t="shared" si="5"/>
        <v>-0.84877299131949702</v>
      </c>
      <c r="J48" s="11">
        <f t="shared" si="31"/>
        <v>2.9928742313218928</v>
      </c>
      <c r="K48" s="11">
        <f t="shared" si="31"/>
        <v>0.84189812208854509</v>
      </c>
      <c r="L48" s="31">
        <f t="shared" si="4"/>
        <v>3.8347723534104379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29.367477651620312</v>
      </c>
      <c r="C49" s="10">
        <f>'Occ T2'!C33</f>
        <v>29.646301649568418</v>
      </c>
      <c r="D49" s="10">
        <f>'Occ T2'!D33</f>
        <v>26.76110182581105</v>
      </c>
      <c r="E49" s="10">
        <f>'Occ T2'!E33</f>
        <v>25.002682942530114</v>
      </c>
      <c r="F49" s="10">
        <f>'Occ T2'!F33</f>
        <v>23.745493969971918</v>
      </c>
      <c r="H49" s="11">
        <f t="shared" si="31"/>
        <v>0.27882399794810553</v>
      </c>
      <c r="I49" s="31">
        <f t="shared" si="5"/>
        <v>-2.8851998237573682</v>
      </c>
      <c r="J49" s="11">
        <f t="shared" si="31"/>
        <v>-1.7584188832809353</v>
      </c>
      <c r="K49" s="11">
        <f t="shared" si="31"/>
        <v>-1.2571889725581968</v>
      </c>
      <c r="L49" s="31">
        <f t="shared" si="4"/>
        <v>-3.0156078558391322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268.68700000000001</v>
      </c>
      <c r="C51" s="34">
        <f>'Occ T1'!C18</f>
        <v>276.16100000000006</v>
      </c>
      <c r="D51" s="34">
        <f>'Occ T1'!D18</f>
        <v>269.48800000000011</v>
      </c>
      <c r="E51" s="34">
        <f>'Occ T1'!E18</f>
        <v>274.87099999999998</v>
      </c>
      <c r="F51" s="34">
        <f>'Occ T1'!F18</f>
        <v>285.4290000000002</v>
      </c>
      <c r="G51" s="24"/>
      <c r="H51" s="34">
        <f>C51-B51</f>
        <v>7.4740000000000464</v>
      </c>
      <c r="I51" s="205">
        <f>D51-C51</f>
        <v>-6.672999999999945</v>
      </c>
      <c r="J51" s="34">
        <f>E51-D51</f>
        <v>5.3829999999998677</v>
      </c>
      <c r="K51" s="34">
        <f>F51-E51</f>
        <v>10.55800000000022</v>
      </c>
      <c r="L51" s="205">
        <f>F51-D51</f>
        <v>15.941000000000088</v>
      </c>
    </row>
    <row r="53" spans="1:12" ht="15.75" x14ac:dyDescent="0.25">
      <c r="A53" s="19" t="str">
        <f>CONCATENATE(A1," (Continued)")</f>
        <v>Occupation Table 3  Employment Change by Occupation in Occupation Group (SOC 2020), 2015-2035, Cumbria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2.5127115194334859</v>
      </c>
      <c r="C59" s="44">
        <f>IF(AND(D$5-C$5 &lt;&gt; 0,D7 &lt;&gt; 0,C7 &lt;&gt; 0),(EXP(LN(D7/C7)/(D$5-C$5))-1)*100,0)</f>
        <v>4.2015570851247075</v>
      </c>
      <c r="D59" s="44">
        <f>IF(AND(E$5-D$5 &lt;&gt; 0,E7 &lt;&gt; 0,D7 &lt;&gt; 0),(EXP(LN(E7/D7)/(E$5-D$5))-1)*100,0)</f>
        <v>-1.3505665172362069</v>
      </c>
      <c r="E59" s="44">
        <f>IF(AND(F$5-E$5 &lt;&gt; 0,F7 &lt;&gt; 0,E7 &lt;&gt; 0),(EXP(LN(F7/E7)/(F$5-E$5))-1)*100,0)</f>
        <v>0.9623967858107596</v>
      </c>
      <c r="F59" s="44">
        <f>IF(AND(F$5-D$5 &lt;&gt; 0,F7 &lt;&gt; 0,D7 &lt;&gt; 0),(EXP(LN(F7/D7)/(F$5-D$5))-1)*100,0)</f>
        <v>0.18544536163664915</v>
      </c>
      <c r="H59" s="44">
        <f>(B7/B$51)*100</f>
        <v>8.4277299751025154</v>
      </c>
      <c r="I59" s="44">
        <f>(C7/C$51)*100</f>
        <v>9.0553617395140034</v>
      </c>
      <c r="J59" s="44">
        <f>(D7/D$51)*100</f>
        <v>9.6694757377026814</v>
      </c>
      <c r="K59" s="44">
        <f>(E7/E$51)*100</f>
        <v>8.856995309463251</v>
      </c>
      <c r="L59" s="44">
        <f>(F7/F$51)*100</f>
        <v>9.386717771971183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3.8710096090514678</v>
      </c>
      <c r="C60" s="44">
        <f t="shared" si="32"/>
        <v>2.6907810686775724</v>
      </c>
      <c r="D60" s="44">
        <f t="shared" si="32"/>
        <v>-2.427968649587442</v>
      </c>
      <c r="E60" s="44">
        <f t="shared" si="32"/>
        <v>0.74896163425648421</v>
      </c>
      <c r="F60" s="44">
        <f>IF(AND(F$5-D$5 &lt;&gt; 0,F8 &lt;&gt; 0,D8 &lt;&gt; 0),(EXP(LN(F8/D8)/(F$5-D$5))-1)*100,0)</f>
        <v>-0.3213452712209075</v>
      </c>
      <c r="H60" s="44">
        <f t="shared" ref="H60:L60" si="33">(B8/B$51)*100</f>
        <v>5.2384647538544495</v>
      </c>
      <c r="I60" s="44">
        <f t="shared" si="33"/>
        <v>5.9328824751725815</v>
      </c>
      <c r="J60" s="44">
        <f t="shared" si="33"/>
        <v>6.2433850184979161</v>
      </c>
      <c r="K60" s="44">
        <f t="shared" si="33"/>
        <v>5.413240969423871</v>
      </c>
      <c r="L60" s="44">
        <f t="shared" si="33"/>
        <v>5.6168648531003429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0.15696470571067156</v>
      </c>
      <c r="C61" s="44">
        <f>IF(AND(D$5-C$5 &lt;&gt; 0,D9 &lt;&gt; 0,C9 &lt;&gt; 0),(EXP(LN(D9/C9)/(D$5-C$5))-1)*100,0)</f>
        <v>7.0721146751302699</v>
      </c>
      <c r="D61" s="44">
        <f t="shared" si="34"/>
        <v>0.49965230463839827</v>
      </c>
      <c r="E61" s="44">
        <f t="shared" si="34"/>
        <v>1.2898998323472188</v>
      </c>
      <c r="F61" s="44">
        <f>IF(AND(F$5-D$5 &lt;&gt; 0,F9 &lt;&gt; 0,D9 &lt;&gt; 0),(EXP(LN(F9/D9)/(F$5-D$5))-1)*100,0)</f>
        <v>1.0257959623301893</v>
      </c>
      <c r="H61" s="44">
        <f t="shared" ref="H61:L61" si="35">(B9/B$51)*100</f>
        <v>3.1892652212480668</v>
      </c>
      <c r="I61" s="44">
        <f t="shared" si="35"/>
        <v>3.1224792643414223</v>
      </c>
      <c r="J61" s="44">
        <f t="shared" si="35"/>
        <v>3.4260907192047663</v>
      </c>
      <c r="K61" s="44">
        <f t="shared" si="35"/>
        <v>3.4437543400393817</v>
      </c>
      <c r="L61" s="44">
        <f t="shared" si="35"/>
        <v>3.7698529188708405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1.6605592356072618</v>
      </c>
      <c r="C63" s="44">
        <f t="shared" si="36"/>
        <v>5.2604847662441889</v>
      </c>
      <c r="D63" s="44">
        <f t="shared" si="36"/>
        <v>1.3195736687120707</v>
      </c>
      <c r="E63" s="44">
        <f t="shared" si="36"/>
        <v>1.0893933959924995</v>
      </c>
      <c r="F63" s="44">
        <f>IF(AND(F$5-D$5 &lt;&gt; 0,F11 &lt;&gt; 0,D11 &lt;&gt; 0),(EXP(LN(F11/D11)/(F$5-D$5))-1)*100,0)</f>
        <v>1.1660619915827564</v>
      </c>
      <c r="H63" s="44">
        <f>(B11/B$51)*100</f>
        <v>17.445569236031556</v>
      </c>
      <c r="I63" s="44">
        <f>(C11/C$51)*100</f>
        <v>18.129232976934023</v>
      </c>
      <c r="J63" s="44">
        <f>(D11/D$51)*100</f>
        <v>19.555445364081841</v>
      </c>
      <c r="K63" s="44">
        <f>(E11/E$51)*100</f>
        <v>20.471279533894769</v>
      </c>
      <c r="L63" s="44">
        <f>(F11/F$51)*100</f>
        <v>21.970084132052957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3.0647453002620395</v>
      </c>
      <c r="C64" s="44">
        <f t="shared" si="36"/>
        <v>3.0184084818996704</v>
      </c>
      <c r="D64" s="49">
        <f t="shared" si="36"/>
        <v>3.6226183508226928</v>
      </c>
      <c r="E64" s="49">
        <f t="shared" si="36"/>
        <v>1.1248705776800261</v>
      </c>
      <c r="F64" s="44">
        <f>IF(AND(F$5-D$5 &lt;&gt; 0,F12 &lt;&gt; 0,D12 &lt;&gt; 0),(EXP(LN(F12/D12)/(F$5-D$5))-1)*100,0)</f>
        <v>1.9506908797621847</v>
      </c>
      <c r="H64" s="40">
        <f t="shared" ref="H64:L67" si="37">(B12/B$11)*100</f>
        <v>27.011743058149918</v>
      </c>
      <c r="I64" s="40">
        <f t="shared" si="37"/>
        <v>28.535347756743139</v>
      </c>
      <c r="J64" s="40">
        <f t="shared" si="37"/>
        <v>27.927537270091889</v>
      </c>
      <c r="K64" s="40">
        <f t="shared" si="37"/>
        <v>31.249183987760425</v>
      </c>
      <c r="L64" s="40">
        <f t="shared" si="37"/>
        <v>31.359025921671908</v>
      </c>
    </row>
    <row r="65" spans="1:12" x14ac:dyDescent="0.2">
      <c r="A65" t="str">
        <f>A13</f>
        <v>22 Health professionals</v>
      </c>
      <c r="B65" s="49">
        <f t="shared" si="36"/>
        <v>1.7605514292758695</v>
      </c>
      <c r="C65" s="44">
        <f t="shared" si="36"/>
        <v>1.0970488780587262</v>
      </c>
      <c r="D65" s="49">
        <f t="shared" si="36"/>
        <v>-0.1819424350428922</v>
      </c>
      <c r="E65" s="49">
        <f t="shared" si="36"/>
        <v>0.98376672115820796</v>
      </c>
      <c r="F65" s="44">
        <f>IF(AND(F$5-D$5 &lt;&gt; 0,F13 &lt;&gt; 0,D13 &lt;&gt; 0),(EXP(LN(F13/D13)/(F$5-D$5))-1)*100,0)</f>
        <v>0.59369218404226043</v>
      </c>
      <c r="H65" s="40">
        <f t="shared" si="37"/>
        <v>22.38480991318912</v>
      </c>
      <c r="I65" s="40">
        <f t="shared" si="37"/>
        <v>22.473009733868619</v>
      </c>
      <c r="J65" s="40">
        <f t="shared" si="37"/>
        <v>21.584120275974588</v>
      </c>
      <c r="K65" s="40">
        <f t="shared" si="37"/>
        <v>20.03148543650461</v>
      </c>
      <c r="L65" s="40">
        <f t="shared" si="37"/>
        <v>19.823161093468403</v>
      </c>
    </row>
    <row r="66" spans="1:12" x14ac:dyDescent="0.2">
      <c r="A66" t="str">
        <f>A14</f>
        <v>23 Teaching and other educational professionals</v>
      </c>
      <c r="B66" s="49">
        <f t="shared" si="36"/>
        <v>-2.1881168735974676</v>
      </c>
      <c r="C66" s="44">
        <f t="shared" si="36"/>
        <v>6.6732799645564445</v>
      </c>
      <c r="D66" s="49">
        <f t="shared" si="36"/>
        <v>0.56757384064993754</v>
      </c>
      <c r="E66" s="49">
        <f t="shared" si="36"/>
        <v>1.1661086441012491</v>
      </c>
      <c r="F66" s="44">
        <f>IF(AND(F$5-D$5 &lt;&gt; 0,F14 &lt;&gt; 0,D14 &lt;&gt; 0),(EXP(LN(F14/D14)/(F$5-D$5))-1)*100,0)</f>
        <v>0.96620228396406826</v>
      </c>
      <c r="H66" s="40">
        <f t="shared" si="37"/>
        <v>26.601066364030917</v>
      </c>
      <c r="I66" s="40">
        <f t="shared" si="37"/>
        <v>22.795837369209345</v>
      </c>
      <c r="J66" s="40">
        <f t="shared" si="37"/>
        <v>23.101800710041822</v>
      </c>
      <c r="K66" s="40">
        <f t="shared" si="37"/>
        <v>22.257118074903271</v>
      </c>
      <c r="L66" s="40">
        <f t="shared" si="37"/>
        <v>22.426602037805846</v>
      </c>
    </row>
    <row r="67" spans="1:12" x14ac:dyDescent="0.2">
      <c r="A67" t="str">
        <f>A15</f>
        <v>24 Business, media and public service professionals</v>
      </c>
      <c r="B67" s="49">
        <f t="shared" si="36"/>
        <v>3.9074896093605149</v>
      </c>
      <c r="C67" s="44">
        <f t="shared" si="36"/>
        <v>10.04512533999311</v>
      </c>
      <c r="D67" s="49">
        <f t="shared" si="36"/>
        <v>0.62621685710597674</v>
      </c>
      <c r="E67" s="49">
        <f t="shared" si="36"/>
        <v>1.0622369934971676</v>
      </c>
      <c r="F67" s="44">
        <f>IF(AND(F$5-D$5 &lt;&gt; 0,F15 &lt;&gt; 0,D15 &lt;&gt; 0),(EXP(LN(F15/D15)/(F$5-D$5))-1)*100,0)</f>
        <v>0.91668742856856333</v>
      </c>
      <c r="H67" s="40">
        <f t="shared" si="37"/>
        <v>24.002380664630042</v>
      </c>
      <c r="I67" s="40">
        <f t="shared" si="37"/>
        <v>26.195805140178901</v>
      </c>
      <c r="J67" s="40">
        <f t="shared" si="37"/>
        <v>27.386541743891708</v>
      </c>
      <c r="K67" s="40">
        <f t="shared" si="37"/>
        <v>26.462212500831694</v>
      </c>
      <c r="L67" s="40">
        <f t="shared" si="37"/>
        <v>26.391210947053835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2.2221944097711832</v>
      </c>
      <c r="C69" s="44">
        <f t="shared" si="39"/>
        <v>2.9983166432414388</v>
      </c>
      <c r="D69" s="44">
        <f t="shared" si="39"/>
        <v>1.0090066558779753</v>
      </c>
      <c r="E69" s="44">
        <f t="shared" si="39"/>
        <v>0.96803153633167049</v>
      </c>
      <c r="F69" s="44">
        <f t="shared" ref="F69:F74" si="40">IF(AND(F$5-D$5 &lt;&gt; 0,F17 &lt;&gt; 0,D17 &lt;&gt; 0),(EXP(LN(F17/D17)/(F$5-D$5))-1)*100,0)</f>
        <v>0.98168806230425343</v>
      </c>
      <c r="H69" s="44">
        <f>(B17/B$51)*100</f>
        <v>10.019211729522917</v>
      </c>
      <c r="I69" s="44">
        <f>(C17/C$51)*100</f>
        <v>10.643847926843407</v>
      </c>
      <c r="J69" s="44">
        <f>(D17/D$51)*100</f>
        <v>11.234447088894928</v>
      </c>
      <c r="K69" s="44">
        <f>(E17/E$51)*100</f>
        <v>11.581444037355375</v>
      </c>
      <c r="L69" s="44">
        <f>(F17/F$51)*100</f>
        <v>12.280963290298864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3.9807622998349723</v>
      </c>
      <c r="C70" s="44">
        <f t="shared" si="39"/>
        <v>7.6211904056438406</v>
      </c>
      <c r="D70" s="49">
        <f t="shared" si="39"/>
        <v>-1.7769520806042438</v>
      </c>
      <c r="E70" s="49">
        <f t="shared" si="39"/>
        <v>0.55179485735759037</v>
      </c>
      <c r="F70" s="44">
        <f t="shared" si="40"/>
        <v>-0.23052499432791862</v>
      </c>
      <c r="H70" s="40">
        <f t="shared" ref="H70:L74" si="41">(B18/B$17)*100</f>
        <v>16.226444534238301</v>
      </c>
      <c r="I70" s="40">
        <f t="shared" si="41"/>
        <v>17.372189519219777</v>
      </c>
      <c r="J70" s="40">
        <f t="shared" si="41"/>
        <v>18.151905554793967</v>
      </c>
      <c r="K70" s="40">
        <f t="shared" si="41"/>
        <v>15.782970849991553</v>
      </c>
      <c r="L70" s="40">
        <f t="shared" si="41"/>
        <v>15.144262632244262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1.1187793712101657</v>
      </c>
      <c r="C71" s="44">
        <f t="shared" si="39"/>
        <v>3.1926131753562625</v>
      </c>
      <c r="D71" s="49">
        <f t="shared" si="39"/>
        <v>9.9494266607220272</v>
      </c>
      <c r="E71" s="49">
        <f t="shared" si="39"/>
        <v>1.9889235772128755</v>
      </c>
      <c r="F71" s="44">
        <f t="shared" si="40"/>
        <v>4.5762333115498155</v>
      </c>
      <c r="H71" s="40">
        <f t="shared" si="41"/>
        <v>17.747555904639704</v>
      </c>
      <c r="I71" s="40">
        <f t="shared" si="41"/>
        <v>16.993585772355566</v>
      </c>
      <c r="J71" s="40">
        <f t="shared" si="41"/>
        <v>17.025642556304778</v>
      </c>
      <c r="K71" s="40">
        <f t="shared" si="41"/>
        <v>26.017637334991111</v>
      </c>
      <c r="L71" s="40">
        <f t="shared" si="41"/>
        <v>28.771270701932451</v>
      </c>
    </row>
    <row r="72" spans="1:12" x14ac:dyDescent="0.2">
      <c r="A72" t="str">
        <f t="shared" si="38"/>
        <v>33 Protective service occupations</v>
      </c>
      <c r="B72" s="49">
        <f t="shared" si="39"/>
        <v>1.1493520718736328</v>
      </c>
      <c r="C72" s="44">
        <f t="shared" si="39"/>
        <v>2.4332406009125007</v>
      </c>
      <c r="D72" s="49">
        <f t="shared" si="39"/>
        <v>-3.9961756925115166</v>
      </c>
      <c r="E72" s="49">
        <f t="shared" si="39"/>
        <v>0.5195749512041159</v>
      </c>
      <c r="F72" s="44">
        <f t="shared" si="40"/>
        <v>-1.0087959195973495</v>
      </c>
      <c r="H72" s="40">
        <f t="shared" si="41"/>
        <v>8.5639866483312836</v>
      </c>
      <c r="I72" s="40">
        <f t="shared" si="41"/>
        <v>8.2100840511941957</v>
      </c>
      <c r="J72" s="40">
        <f t="shared" si="41"/>
        <v>8.1650413557984436</v>
      </c>
      <c r="K72" s="40">
        <f t="shared" si="41"/>
        <v>6.3328697413928197</v>
      </c>
      <c r="L72" s="40">
        <f t="shared" si="41"/>
        <v>6.0571467616666093</v>
      </c>
    </row>
    <row r="73" spans="1:12" x14ac:dyDescent="0.2">
      <c r="A73" t="str">
        <f t="shared" si="38"/>
        <v>34 Culture, media and sports occupations</v>
      </c>
      <c r="B73" s="49">
        <f t="shared" si="39"/>
        <v>3.3776683501024474</v>
      </c>
      <c r="C73" s="44">
        <f t="shared" si="39"/>
        <v>-5.3209404865064318</v>
      </c>
      <c r="D73" s="49">
        <f t="shared" si="39"/>
        <v>-3.5682061033098011</v>
      </c>
      <c r="E73" s="49">
        <f t="shared" si="39"/>
        <v>0.98913749958062791</v>
      </c>
      <c r="F73" s="44">
        <f t="shared" si="40"/>
        <v>-0.55341881200591247</v>
      </c>
      <c r="H73" s="40">
        <f t="shared" si="41"/>
        <v>10.757954916458983</v>
      </c>
      <c r="I73" s="40">
        <f t="shared" si="41"/>
        <v>11.252676956248388</v>
      </c>
      <c r="J73" s="40">
        <f t="shared" si="41"/>
        <v>10.343789160331564</v>
      </c>
      <c r="K73" s="40">
        <f t="shared" si="41"/>
        <v>8.2031449999364661</v>
      </c>
      <c r="L73" s="40">
        <f t="shared" si="41"/>
        <v>8.2203086731235544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1.9295146191202095</v>
      </c>
      <c r="C74" s="44">
        <f t="shared" si="39"/>
        <v>3.3154389460350764</v>
      </c>
      <c r="D74" s="49">
        <f t="shared" si="39"/>
        <v>-0.17442590080986031</v>
      </c>
      <c r="E74" s="49">
        <f t="shared" si="39"/>
        <v>0.53032098826082397</v>
      </c>
      <c r="F74" s="44">
        <f t="shared" si="40"/>
        <v>0.29485426823865346</v>
      </c>
      <c r="H74" s="40">
        <f t="shared" si="41"/>
        <v>46.704057996331741</v>
      </c>
      <c r="I74" s="40">
        <f t="shared" si="41"/>
        <v>46.171463700982059</v>
      </c>
      <c r="J74" s="40">
        <f t="shared" si="41"/>
        <v>46.313621372771244</v>
      </c>
      <c r="K74" s="40">
        <f t="shared" si="41"/>
        <v>43.663377073688054</v>
      </c>
      <c r="L74" s="40">
        <f t="shared" si="41"/>
        <v>41.807011231033123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-0.54836411387877426</v>
      </c>
      <c r="C76" s="44">
        <f t="shared" si="42"/>
        <v>2.9373265522122161</v>
      </c>
      <c r="D76" s="44">
        <f t="shared" si="42"/>
        <v>0.34205163998943799</v>
      </c>
      <c r="E76" s="44">
        <f t="shared" si="42"/>
        <v>-0.36680484874415109</v>
      </c>
      <c r="F76" s="44">
        <f>IF(AND(F$5-D$5 &lt;&gt; 0,F24 &lt;&gt; 0,D24 &lt;&gt; 0),(EXP(LN(F24/D24)/(F$5-D$5))-1)*100,0)</f>
        <v>-0.13107751186122174</v>
      </c>
      <c r="H76" s="44">
        <f>(B24/B$51)*100</f>
        <v>11.310336041367105</v>
      </c>
      <c r="I76" s="44">
        <f>(C24/C$51)*100</f>
        <v>10.764839055479621</v>
      </c>
      <c r="J76" s="44">
        <f>(D24/D$51)*100</f>
        <v>11.355423639262858</v>
      </c>
      <c r="K76" s="44">
        <f>(E24/E$51)*100</f>
        <v>11.324752852189757</v>
      </c>
      <c r="L76" s="44">
        <f>(F24/F$51)*100</f>
        <v>10.512357923874809</v>
      </c>
    </row>
    <row r="77" spans="1:12" x14ac:dyDescent="0.2">
      <c r="A77" t="str">
        <f>A25</f>
        <v>41 Administrative occupations</v>
      </c>
      <c r="B77" s="49">
        <f t="shared" si="42"/>
        <v>-0.10703946092079919</v>
      </c>
      <c r="C77" s="44">
        <f t="shared" si="42"/>
        <v>4.1892176572608353</v>
      </c>
      <c r="D77" s="49">
        <f t="shared" si="42"/>
        <v>0.64897546903039949</v>
      </c>
      <c r="E77" s="49">
        <f t="shared" si="42"/>
        <v>8.4863817407088149E-2</v>
      </c>
      <c r="F77" s="44">
        <f>IF(AND(F$5-D$5 &lt;&gt; 0,F25 &lt;&gt; 0,D25 &lt;&gt; 0),(EXP(LN(F25/D25)/(F$5-D$5))-1)*100,0)</f>
        <v>0.27254885655652039</v>
      </c>
      <c r="H77" s="40">
        <f t="shared" ref="H77:L78" si="43">(B25/B$24)*100</f>
        <v>80.905239682941414</v>
      </c>
      <c r="I77" s="40">
        <f t="shared" si="43"/>
        <v>82.350921266774932</v>
      </c>
      <c r="J77" s="40">
        <f t="shared" si="43"/>
        <v>83.352447042501623</v>
      </c>
      <c r="K77" s="40">
        <f t="shared" si="43"/>
        <v>84.63505167551611</v>
      </c>
      <c r="L77" s="40">
        <f t="shared" si="43"/>
        <v>88.551048841798945</v>
      </c>
    </row>
    <row r="78" spans="1:12" x14ac:dyDescent="0.2">
      <c r="A78" t="str">
        <f>A26</f>
        <v>42 Secretarial and related occupations</v>
      </c>
      <c r="B78" s="49">
        <f t="shared" si="42"/>
        <v>-2.4866922162028682</v>
      </c>
      <c r="C78" s="44">
        <f t="shared" si="42"/>
        <v>-2.9040200350380907</v>
      </c>
      <c r="D78" s="49">
        <f t="shared" si="42"/>
        <v>-1.254090021676646</v>
      </c>
      <c r="E78" s="49">
        <f t="shared" si="42"/>
        <v>-3.25522523381514</v>
      </c>
      <c r="F78" s="44">
        <f>IF(AND(F$5-D$5 &lt;&gt; 0,F26 &lt;&gt; 0,D26 &lt;&gt; 0),(EXP(LN(F26/D26)/(F$5-D$5))-1)*100,0)</f>
        <v>-2.5927272350714459</v>
      </c>
      <c r="H78" s="40">
        <f t="shared" si="43"/>
        <v>19.094760317058583</v>
      </c>
      <c r="I78" s="40">
        <f t="shared" si="43"/>
        <v>17.649078733225075</v>
      </c>
      <c r="J78" s="40">
        <f t="shared" si="43"/>
        <v>16.647552957498384</v>
      </c>
      <c r="K78" s="40">
        <f t="shared" si="43"/>
        <v>15.364948324483899</v>
      </c>
      <c r="L78" s="40">
        <f t="shared" si="43"/>
        <v>11.448951158201053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7.0643170317241655E-3</v>
      </c>
      <c r="C80" s="44">
        <f t="shared" si="44"/>
        <v>-11.900973346426568</v>
      </c>
      <c r="D80" s="44">
        <f t="shared" si="44"/>
        <v>-0.64342860685853154</v>
      </c>
      <c r="E80" s="44">
        <f t="shared" si="44"/>
        <v>-0.61537983254185136</v>
      </c>
      <c r="F80" s="44">
        <f>IF(AND(F$5-D$5 &lt;&gt; 0,F28 &lt;&gt; 0,D28 &lt;&gt; 0),(EXP(LN(F28/D28)/(F$5-D$5))-1)*100,0)</f>
        <v>-0.62473030367992122</v>
      </c>
      <c r="H80" s="44">
        <f>(B28/B$51)*100</f>
        <v>12.192380436827625</v>
      </c>
      <c r="I80" s="44">
        <f>(C28/C$51)*100</f>
        <v>11.865759140550693</v>
      </c>
      <c r="J80" s="44">
        <f>(D28/D$51)*100</f>
        <v>10.71246840498709</v>
      </c>
      <c r="K80" s="44">
        <f>(E28/E$51)*100</f>
        <v>10.169112337071216</v>
      </c>
      <c r="L80" s="44">
        <f>(F28/F$51)*100</f>
        <v>9.2067360821465307</v>
      </c>
    </row>
    <row r="81" spans="1:12" x14ac:dyDescent="0.2">
      <c r="A81" t="str">
        <f>A29</f>
        <v>51 Skilled agricultural and related trades</v>
      </c>
      <c r="B81" s="49">
        <f t="shared" si="44"/>
        <v>0.37791794992436678</v>
      </c>
      <c r="C81" s="44">
        <f t="shared" si="44"/>
        <v>-3.8775409772405345</v>
      </c>
      <c r="D81" s="49">
        <f t="shared" si="44"/>
        <v>-0.653806314414207</v>
      </c>
      <c r="E81" s="49">
        <f t="shared" si="44"/>
        <v>0.54726717840407613</v>
      </c>
      <c r="F81" s="44">
        <f>IF(AND(F$5-D$5 &lt;&gt; 0,F29 &lt;&gt; 0,D29 &lt;&gt; 0),(EXP(LN(F29/D29)/(F$5-D$5))-1)*100,0)</f>
        <v>0.14530454353811617</v>
      </c>
      <c r="H81" s="40">
        <f t="shared" ref="H81:L84" si="45">(B29/B$28)*100</f>
        <v>12.168443480074572</v>
      </c>
      <c r="I81" s="40">
        <f t="shared" si="45"/>
        <v>12.349945663897035</v>
      </c>
      <c r="J81" s="40">
        <f t="shared" si="45"/>
        <v>13.474690823534743</v>
      </c>
      <c r="K81" s="40">
        <f t="shared" si="45"/>
        <v>13.467655194673995</v>
      </c>
      <c r="L81" s="40">
        <f t="shared" si="45"/>
        <v>15.128744148008863</v>
      </c>
    </row>
    <row r="82" spans="1:12" x14ac:dyDescent="0.2">
      <c r="A82" t="str">
        <f>A30</f>
        <v>52 Skilled metal, electrical and electronic trades</v>
      </c>
      <c r="B82" s="49">
        <f t="shared" si="44"/>
        <v>1.158174331067241</v>
      </c>
      <c r="C82" s="44">
        <f t="shared" si="44"/>
        <v>-16.317146895482416</v>
      </c>
      <c r="D82" s="49">
        <f t="shared" si="44"/>
        <v>-1.3128552059309517</v>
      </c>
      <c r="E82" s="49">
        <f t="shared" si="44"/>
        <v>-1.0494226138988871</v>
      </c>
      <c r="F82" s="44">
        <f>IF(AND(F$5-D$5 &lt;&gt; 0,F30 &lt;&gt; 0,D30 &lt;&gt; 0),(EXP(LN(F30/D30)/(F$5-D$5))-1)*100,0)</f>
        <v>-1.1373115186122607</v>
      </c>
      <c r="H82" s="40">
        <f t="shared" si="45"/>
        <v>36.316379225005065</v>
      </c>
      <c r="I82" s="40">
        <f t="shared" si="45"/>
        <v>38.017517804792163</v>
      </c>
      <c r="J82" s="40">
        <f t="shared" si="45"/>
        <v>36.111799173070224</v>
      </c>
      <c r="K82" s="40">
        <f t="shared" si="45"/>
        <v>34.911544727666325</v>
      </c>
      <c r="L82" s="40">
        <f t="shared" si="45"/>
        <v>33.416469944557299</v>
      </c>
    </row>
    <row r="83" spans="1:12" x14ac:dyDescent="0.2">
      <c r="A83" t="str">
        <f>A31</f>
        <v>53 Skilled construction and building trades</v>
      </c>
      <c r="B83" s="49">
        <f t="shared" si="44"/>
        <v>1.1187232453513385</v>
      </c>
      <c r="C83" s="44">
        <f t="shared" si="44"/>
        <v>-15.232764401025955</v>
      </c>
      <c r="D83" s="49">
        <f t="shared" si="44"/>
        <v>-0.70552846954198278</v>
      </c>
      <c r="E83" s="49">
        <f t="shared" si="44"/>
        <v>-1.0234887182877128</v>
      </c>
      <c r="F83" s="44">
        <f>IF(AND(F$5-D$5 &lt;&gt; 0,F31 &lt;&gt; 0,D31 &lt;&gt; 0),(EXP(LN(F31/D31)/(F$5-D$5))-1)*100,0)</f>
        <v>-0.91761526008942162</v>
      </c>
      <c r="H83" s="40">
        <f t="shared" si="45"/>
        <v>28.731362403444745</v>
      </c>
      <c r="I83" s="40">
        <f t="shared" si="45"/>
        <v>30.03030993801644</v>
      </c>
      <c r="J83" s="40">
        <f t="shared" si="45"/>
        <v>28.894602520819092</v>
      </c>
      <c r="K83" s="40">
        <f t="shared" si="45"/>
        <v>28.804416777984184</v>
      </c>
      <c r="L83" s="40">
        <f t="shared" si="45"/>
        <v>27.643223255386108</v>
      </c>
    </row>
    <row r="84" spans="1:12" x14ac:dyDescent="0.2">
      <c r="A84" t="str">
        <f>A32</f>
        <v>54 Textiles, printing and other skilled trades</v>
      </c>
      <c r="B84" s="49">
        <f t="shared" si="44"/>
        <v>-3.6835606150376621</v>
      </c>
      <c r="C84" s="44">
        <f t="shared" si="44"/>
        <v>-3.2867621012113046</v>
      </c>
      <c r="D84" s="49">
        <f t="shared" si="44"/>
        <v>0.52681281769648702</v>
      </c>
      <c r="E84" s="49">
        <f t="shared" si="44"/>
        <v>-0.1901755876068334</v>
      </c>
      <c r="F84" s="44">
        <f>IF(AND(F$5-D$5 &lt;&gt; 0,F32 &lt;&gt; 0,D32 &lt;&gt; 0),(EXP(LN(F32/D32)/(F$5-D$5))-1)*100,0)</f>
        <v>4.8250540639438455E-2</v>
      </c>
      <c r="H84" s="40">
        <f t="shared" si="45"/>
        <v>22.783814891475618</v>
      </c>
      <c r="I84" s="40">
        <f t="shared" si="45"/>
        <v>19.602226593294347</v>
      </c>
      <c r="J84" s="40">
        <f t="shared" si="45"/>
        <v>21.518907482575941</v>
      </c>
      <c r="K84" s="40">
        <f t="shared" si="45"/>
        <v>22.816383299675504</v>
      </c>
      <c r="L84" s="40">
        <f t="shared" si="45"/>
        <v>23.811562652047723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-1.2304734522960548</v>
      </c>
      <c r="C86" s="44">
        <f t="shared" si="46"/>
        <v>-4.318121730610935</v>
      </c>
      <c r="D86" s="44">
        <f t="shared" si="46"/>
        <v>0.53364277040897079</v>
      </c>
      <c r="E86" s="44">
        <f t="shared" si="46"/>
        <v>0.85759578294701821</v>
      </c>
      <c r="F86" s="44">
        <f>IF(AND(F$5-D$5 &lt;&gt; 0,F34 &lt;&gt; 0,D34 &lt;&gt; 0),(EXP(LN(F34/D34)/(F$5-D$5))-1)*100,0)</f>
        <v>0.74949562401960268</v>
      </c>
      <c r="H86" s="44">
        <f>(B34/B$51)*100</f>
        <v>10.145735586025577</v>
      </c>
      <c r="I86" s="44">
        <f>(C34/C$51)*100</f>
        <v>9.3941985576438647</v>
      </c>
      <c r="J86" s="44">
        <f>(D34/D$51)*100</f>
        <v>9.2111179320028391</v>
      </c>
      <c r="K86" s="44">
        <f>(E34/E$51)*100</f>
        <v>9.2742745352171134</v>
      </c>
      <c r="L86" s="44">
        <f>(F34/F$51)*100</f>
        <v>9.7274025254138436</v>
      </c>
    </row>
    <row r="87" spans="1:12" x14ac:dyDescent="0.2">
      <c r="A87" t="str">
        <f>A35</f>
        <v>61 Caring personal service occupations</v>
      </c>
      <c r="B87" s="49">
        <f t="shared" si="46"/>
        <v>-1.6588666649780981</v>
      </c>
      <c r="C87" s="44">
        <f t="shared" si="46"/>
        <v>-1.5371286569936582</v>
      </c>
      <c r="D87" s="49">
        <f t="shared" si="46"/>
        <v>1.2903623827828836</v>
      </c>
      <c r="E87" s="49">
        <f t="shared" si="46"/>
        <v>1.0681678935247074</v>
      </c>
      <c r="F87" s="44">
        <f>IF(AND(F$5-D$5 &lt;&gt; 0,F35 &lt;&gt; 0,D35 &lt;&gt; 0),(EXP(LN(F35/D35)/(F$5-D$5))-1)*100,0)</f>
        <v>1.1421785132428308</v>
      </c>
      <c r="H87" s="40">
        <f t="shared" ref="H87:L89" si="47">(B35/B$34)*100</f>
        <v>76.027059238804441</v>
      </c>
      <c r="I87" s="40">
        <f t="shared" si="47"/>
        <v>74.716606759280339</v>
      </c>
      <c r="J87" s="40">
        <f t="shared" si="47"/>
        <v>76.888244373842298</v>
      </c>
      <c r="K87" s="40">
        <f t="shared" si="47"/>
        <v>79.825835531464278</v>
      </c>
      <c r="L87" s="40">
        <f t="shared" si="47"/>
        <v>81.50819781091711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0.23561496931439052</v>
      </c>
      <c r="C88" s="44">
        <f t="shared" si="46"/>
        <v>-13.839090307531364</v>
      </c>
      <c r="D88" s="49">
        <f t="shared" si="46"/>
        <v>-1.9451836554279622</v>
      </c>
      <c r="E88" s="49">
        <f t="shared" si="46"/>
        <v>-6.5801410599120036E-2</v>
      </c>
      <c r="F88" s="44">
        <f>IF(AND(F$5-D$5 &lt;&gt; 0,F36 &lt;&gt; 0,D36 &lt;&gt; 0),(EXP(LN(F36/D36)/(F$5-D$5))-1)*100,0)</f>
        <v>-0.69623082532905833</v>
      </c>
      <c r="H88" s="40">
        <f t="shared" si="47"/>
        <v>23.034784845828689</v>
      </c>
      <c r="I88" s="40">
        <f t="shared" si="47"/>
        <v>24.433208952164399</v>
      </c>
      <c r="J88" s="40">
        <f t="shared" si="47"/>
        <v>22.001945907641669</v>
      </c>
      <c r="K88" s="40">
        <f t="shared" si="47"/>
        <v>19.419974241084358</v>
      </c>
      <c r="L88" s="40">
        <f t="shared" si="47"/>
        <v>17.713479394698055</v>
      </c>
    </row>
    <row r="89" spans="1:12" x14ac:dyDescent="0.2">
      <c r="A89" t="str">
        <f>A37</f>
        <v>63 Community and civil enforcement occupations</v>
      </c>
      <c r="B89" s="49">
        <f t="shared" si="46"/>
        <v>-3.6320799786478841</v>
      </c>
      <c r="C89" s="44">
        <f t="shared" si="46"/>
        <v>24.900777182890323</v>
      </c>
      <c r="D89" s="49">
        <f t="shared" si="46"/>
        <v>-6.9411042921049599</v>
      </c>
      <c r="E89" s="49">
        <f t="shared" si="46"/>
        <v>1.1757648658344166</v>
      </c>
      <c r="F89" s="44">
        <f>IF(AND(F$5-D$5 &lt;&gt; 0,F37 &lt;&gt; 0,D37 &lt;&gt; 0),(EXP(LN(F37/D37)/(F$5-D$5))-1)*100,0)</f>
        <v>-1.6056195013845254</v>
      </c>
      <c r="H89" s="40">
        <f t="shared" si="47"/>
        <v>0.93815591536687504</v>
      </c>
      <c r="I89" s="40">
        <f t="shared" si="47"/>
        <v>0.85018428855526595</v>
      </c>
      <c r="J89" s="40">
        <f t="shared" si="47"/>
        <v>1.1098097185160267</v>
      </c>
      <c r="K89" s="40">
        <f t="shared" si="47"/>
        <v>0.75419022745135655</v>
      </c>
      <c r="L89" s="40">
        <f t="shared" si="47"/>
        <v>0.77832279438483387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0.85808771812341256</v>
      </c>
      <c r="C91" s="44">
        <f t="shared" si="48"/>
        <v>-2.6543990293695141</v>
      </c>
      <c r="D91" s="44">
        <f t="shared" si="48"/>
        <v>0.39981693837616294</v>
      </c>
      <c r="E91" s="44">
        <f t="shared" si="48"/>
        <v>0.16481504741101549</v>
      </c>
      <c r="F91" s="44">
        <f t="shared" ref="F91:F93" si="49">IF(AND(F$5-D$5 &lt;&gt; 0,F39 &lt;&gt; 0,D39 &lt;&gt; 0),(EXP(LN(F39/D39)/(F$5-D$5))-1)*100,0)</f>
        <v>0.24308782965918319</v>
      </c>
      <c r="H91" s="44">
        <f>(B39/B$51)*100</f>
        <v>9.5238473305989491</v>
      </c>
      <c r="I91" s="44">
        <f>(C39/C$51)*100</f>
        <v>9.5882566665295954</v>
      </c>
      <c r="J91" s="44">
        <f>(D39/D$51)*100</f>
        <v>9.5648661525507421</v>
      </c>
      <c r="K91" s="44">
        <f>(E39/E$51)*100</f>
        <v>9.5665205916425258</v>
      </c>
      <c r="L91" s="44">
        <f>(F39/F$51)*100</f>
        <v>9.3656251497027583</v>
      </c>
    </row>
    <row r="92" spans="1:12" s="30" customFormat="1" x14ac:dyDescent="0.2">
      <c r="A92" t="str">
        <f>A40</f>
        <v>71 Sales occupations</v>
      </c>
      <c r="B92" s="49">
        <f t="shared" si="48"/>
        <v>0.42374485617255875</v>
      </c>
      <c r="C92" s="44">
        <f t="shared" si="48"/>
        <v>-3.3921135315977402</v>
      </c>
      <c r="D92" s="49">
        <f t="shared" si="48"/>
        <v>-7.1115731137716409E-2</v>
      </c>
      <c r="E92" s="49">
        <f t="shared" si="48"/>
        <v>-0.18133657692168681</v>
      </c>
      <c r="F92" s="44">
        <f t="shared" si="49"/>
        <v>-0.14460980970941728</v>
      </c>
      <c r="G92"/>
      <c r="H92" s="40">
        <f>(B40/B$34)*100</f>
        <v>77.935766352702856</v>
      </c>
      <c r="I92" s="40">
        <f t="shared" ref="H92:L93" si="50">(C40/C$34)*100</f>
        <v>83.289560801223288</v>
      </c>
      <c r="J92" s="40">
        <f t="shared" si="50"/>
        <v>84.09563628374039</v>
      </c>
      <c r="K92" s="40">
        <f t="shared" si="50"/>
        <v>81.59650496507264</v>
      </c>
      <c r="L92" s="40">
        <f t="shared" si="50"/>
        <v>73.57037113734205</v>
      </c>
    </row>
    <row r="93" spans="1:12" s="30" customFormat="1" x14ac:dyDescent="0.2">
      <c r="A93" t="str">
        <f>A41</f>
        <v>72 Customer service occupations</v>
      </c>
      <c r="B93" s="49">
        <f t="shared" si="48"/>
        <v>2.9055595250158106</v>
      </c>
      <c r="C93" s="44">
        <f t="shared" si="48"/>
        <v>0.61804379645378216</v>
      </c>
      <c r="D93" s="49">
        <f t="shared" si="48"/>
        <v>2.3125674332051371</v>
      </c>
      <c r="E93" s="49">
        <f t="shared" si="48"/>
        <v>1.3858029150242146</v>
      </c>
      <c r="F93" s="44">
        <f t="shared" si="49"/>
        <v>1.6937878915953997</v>
      </c>
      <c r="G93"/>
      <c r="H93" s="40">
        <f t="shared" si="50"/>
        <v>15.934680495101864</v>
      </c>
      <c r="I93" s="40">
        <f t="shared" si="50"/>
        <v>18.776162077582885</v>
      </c>
      <c r="J93" s="40">
        <f t="shared" si="50"/>
        <v>19.744812000162796</v>
      </c>
      <c r="K93" s="40">
        <f t="shared" si="50"/>
        <v>21.554642386837962</v>
      </c>
      <c r="L93" s="40">
        <f t="shared" si="50"/>
        <v>22.710471823911959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0.79822661948958373</v>
      </c>
      <c r="C95" s="44">
        <f t="shared" si="51"/>
        <v>-11.99444355504572</v>
      </c>
      <c r="D95" s="44">
        <f t="shared" si="51"/>
        <v>-6.8062699362725354E-2</v>
      </c>
      <c r="E95" s="44">
        <f t="shared" si="51"/>
        <v>-0.55194723505224141</v>
      </c>
      <c r="F95" s="44">
        <f>IF(AND(F$5-D$5 &lt;&gt; 0,F43 &lt;&gt; 0,D43 &lt;&gt; 0),(EXP(LN(F43/D43)/(F$5-D$5))-1)*100,0)</f>
        <v>-0.39091328913626322</v>
      </c>
      <c r="H95" s="44">
        <f>(B43/B$51)*100</f>
        <v>7.9806816711566517</v>
      </c>
      <c r="I95" s="44">
        <f>(C43/C$51)*100</f>
        <v>8.01559677356639</v>
      </c>
      <c r="J95" s="44">
        <f>(D43/D$51)*100</f>
        <v>7.2288442947909566</v>
      </c>
      <c r="K95" s="44">
        <f>(E43/E$51)*100</f>
        <v>7.0631903964637939</v>
      </c>
      <c r="L95" s="44">
        <f>(F43/F$51)*100</f>
        <v>6.4356820286319225</v>
      </c>
    </row>
    <row r="96" spans="1:12" x14ac:dyDescent="0.2">
      <c r="A96" t="str">
        <f>A44</f>
        <v>81 Process, plant and machine operatives</v>
      </c>
      <c r="B96" s="49">
        <f t="shared" si="51"/>
        <v>-1.4066114760719728</v>
      </c>
      <c r="C96" s="44">
        <f t="shared" si="51"/>
        <v>-14.712281267107629</v>
      </c>
      <c r="D96" s="49">
        <f t="shared" si="51"/>
        <v>-0.32230599073860278</v>
      </c>
      <c r="E96" s="49">
        <f t="shared" si="51"/>
        <v>-1.3457425124604794</v>
      </c>
      <c r="F96" s="44">
        <f>IF(AND(F$5-D$5 &lt;&gt; 0,F44 &lt;&gt; 0,D44 &lt;&gt; 0),(EXP(LN(F44/D44)/(F$5-D$5))-1)*100,0)</f>
        <v>-1.005769931025946</v>
      </c>
      <c r="H96" s="40">
        <f>(B44/B$43)*100</f>
        <v>45.38352404821125</v>
      </c>
      <c r="I96" s="40">
        <f t="shared" ref="H96:L97" si="52">(C44/C$43)*100</f>
        <v>41.541083710504125</v>
      </c>
      <c r="J96" s="40">
        <f t="shared" si="52"/>
        <v>40.258188306292389</v>
      </c>
      <c r="K96" s="40">
        <f t="shared" si="52"/>
        <v>39.748670230478496</v>
      </c>
      <c r="L96" s="40">
        <f t="shared" si="52"/>
        <v>36.687497407883733</v>
      </c>
    </row>
    <row r="97" spans="1:12" x14ac:dyDescent="0.2">
      <c r="A97" t="str">
        <f>A45</f>
        <v>82 Transport and mobile machine drivers and operatives</v>
      </c>
      <c r="B97" s="49">
        <f t="shared" si="51"/>
        <v>2.5261532039720036</v>
      </c>
      <c r="C97" s="44">
        <f t="shared" si="51"/>
        <v>-10.063139810904708</v>
      </c>
      <c r="D97" s="49">
        <f t="shared" si="51"/>
        <v>0.10181601187968514</v>
      </c>
      <c r="E97" s="49">
        <f t="shared" si="51"/>
        <v>-5.7877536944106467E-2</v>
      </c>
      <c r="F97" s="44">
        <f>IF(AND(F$5-D$5 &lt;&gt; 0,F45 &lt;&gt; 0,D45 &lt;&gt; 0),(EXP(LN(F45/D45)/(F$5-D$5))-1)*100,0)</f>
        <v>-4.6746808593511879E-3</v>
      </c>
      <c r="H97" s="40">
        <f t="shared" si="52"/>
        <v>54.616475951788757</v>
      </c>
      <c r="I97" s="40">
        <f t="shared" si="52"/>
        <v>58.458916289495868</v>
      </c>
      <c r="J97" s="40">
        <f t="shared" si="52"/>
        <v>59.741811693707611</v>
      </c>
      <c r="K97" s="40">
        <f t="shared" si="52"/>
        <v>60.251329769521497</v>
      </c>
      <c r="L97" s="40">
        <f t="shared" si="52"/>
        <v>63.31250259211626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-0.12121647425412663</v>
      </c>
      <c r="C99" s="44">
        <f t="shared" si="53"/>
        <v>-10.779797367263432</v>
      </c>
      <c r="D99" s="44">
        <f t="shared" si="53"/>
        <v>0.78641355425197457</v>
      </c>
      <c r="E99" s="44">
        <f t="shared" si="53"/>
        <v>-0.12997427052362509</v>
      </c>
      <c r="F99" s="44">
        <f>IF(AND(F$5-D$5 &lt;&gt; 0,F47 &lt;&gt; 0,D47 &lt;&gt; 0),(EXP(LN(F47/D47)/(F$5-D$5))-1)*100,0)</f>
        <v>0.17455878310330686</v>
      </c>
      <c r="H99" s="44">
        <f>(B47/B$51)*100</f>
        <v>12.954507993367098</v>
      </c>
      <c r="I99" s="44">
        <f>(C47/C$51)*100</f>
        <v>12.542907162938393</v>
      </c>
      <c r="J99" s="44">
        <f>(D47/D$51)*100</f>
        <v>11.467911385726055</v>
      </c>
      <c r="K99" s="44">
        <f>(E47/E$51)*100</f>
        <v>11.692430406702197</v>
      </c>
      <c r="L99" s="44">
        <f>(F47/F$51)*100</f>
        <v>11.114431095907118</v>
      </c>
    </row>
    <row r="100" spans="1:12" x14ac:dyDescent="0.2">
      <c r="A100" t="str">
        <f>A48</f>
        <v>91 Elementary trades and related occupations</v>
      </c>
      <c r="B100" s="49">
        <f t="shared" si="53"/>
        <v>-2.1223000699979511</v>
      </c>
      <c r="C100" s="44">
        <f t="shared" si="53"/>
        <v>-17.001587183218181</v>
      </c>
      <c r="D100" s="49">
        <f t="shared" si="53"/>
        <v>11.486344257881353</v>
      </c>
      <c r="E100" s="49">
        <f t="shared" si="53"/>
        <v>1.1214052875144098</v>
      </c>
      <c r="F100" s="44">
        <f>IF(AND(F$5-D$5 &lt;&gt; 0,F48 &lt;&gt; 0,D48 &lt;&gt; 0),(EXP(LN(F48/D48)/(F$5-D$5))-1)*100,0)</f>
        <v>4.4646345197384418</v>
      </c>
      <c r="H100" s="40">
        <f t="shared" ref="H100:L101" si="54">(B48/B$47)*100</f>
        <v>15.627859083993883</v>
      </c>
      <c r="I100" s="40">
        <f t="shared" si="54"/>
        <v>14.412573337244075</v>
      </c>
      <c r="J100" s="40">
        <f t="shared" si="54"/>
        <v>13.40750946868855</v>
      </c>
      <c r="K100" s="40">
        <f t="shared" si="54"/>
        <v>22.204782820882158</v>
      </c>
      <c r="L100" s="40">
        <f t="shared" si="54"/>
        <v>25.149298524604269</v>
      </c>
    </row>
    <row r="101" spans="1:12" x14ac:dyDescent="0.2">
      <c r="A101" t="str">
        <f>A49</f>
        <v>92 Elementary administration and service occupations</v>
      </c>
      <c r="B101" s="49">
        <f t="shared" si="53"/>
        <v>0.23651737122822869</v>
      </c>
      <c r="C101" s="44">
        <f t="shared" si="53"/>
        <v>-9.7320733555963486</v>
      </c>
      <c r="D101" s="49">
        <f t="shared" si="53"/>
        <v>-1.3501283309677814</v>
      </c>
      <c r="E101" s="49">
        <f t="shared" si="53"/>
        <v>-0.51457502247671538</v>
      </c>
      <c r="F101" s="44">
        <f>IF(AND(F$5-D$5 &lt;&gt; 0,F49 &lt;&gt; 0,D49 &lt;&gt; 0),(EXP(LN(F49/D49)/(F$5-D$5))-1)*100,0)</f>
        <v>-0.79387618448225616</v>
      </c>
      <c r="H101" s="40">
        <f t="shared" si="54"/>
        <v>84.372140916006117</v>
      </c>
      <c r="I101" s="40">
        <f t="shared" si="54"/>
        <v>85.587426662755931</v>
      </c>
      <c r="J101" s="40">
        <f t="shared" si="54"/>
        <v>86.592490531311455</v>
      </c>
      <c r="K101" s="40">
        <f t="shared" si="54"/>
        <v>77.795217179117842</v>
      </c>
      <c r="L101" s="40">
        <f t="shared" si="54"/>
        <v>74.850701475395738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0.68828022604123795</v>
      </c>
      <c r="C103" s="206">
        <f t="shared" ref="C103" si="56">IF(AND(D$5-C$5 &lt;&gt; 0,D51 &lt;&gt; 0,C51 &lt;&gt; 0),(EXP(LN(D51/C51)/(D$5-C$5))-1)*100,0)</f>
        <v>-2.4163440891363908</v>
      </c>
      <c r="D103" s="50">
        <f>IF(AND(E$5-D$5 &lt;&gt; 0,E51 &lt;&gt; 0,D51 &lt;&gt; 0),(EXP(LN(E51/D51)/(E$5-D$5))-1)*100,0)</f>
        <v>0.39634405872064349</v>
      </c>
      <c r="E103" s="50">
        <f>IF(AND(F$5-E$5 &lt;&gt; 0,F51 &lt;&gt; 0,E51 &lt;&gt; 0),(EXP(LN(F51/E51)/(F$5-E$5))-1)*100,0)</f>
        <v>0.37762536419250203</v>
      </c>
      <c r="F103" s="206">
        <f>IF(AND(F$5-D$5 &lt;&gt; 0,F51 &lt;&gt; 0,D51 &lt;&gt; 0),(EXP(LN(F51/D51)/(F$5-D$5))-1)*100,0)</f>
        <v>0.38386454121834834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3.8353689966142106</v>
      </c>
      <c r="C9" s="330">
        <v>10.239704796574689</v>
      </c>
      <c r="D9" s="330">
        <f>SUM(B9:C9)</f>
        <v>14.075073793188899</v>
      </c>
      <c r="E9" s="331"/>
      <c r="F9" s="330">
        <v>5.2777828287934598</v>
      </c>
      <c r="G9" s="330">
        <v>11.547390589856205</v>
      </c>
      <c r="H9" s="330">
        <f>SUM(F9:G9)</f>
        <v>16.825173418649666</v>
      </c>
      <c r="I9" s="331"/>
      <c r="J9" s="330">
        <v>6.0410233561541951</v>
      </c>
      <c r="K9" s="330">
        <v>9.9911378254015961</v>
      </c>
      <c r="L9" s="330">
        <f>SUM(J9:K9)</f>
        <v>16.032161181555793</v>
      </c>
      <c r="M9" s="236"/>
      <c r="N9" s="328">
        <f>IF(B9&gt;0,(EXP(LN(F9/B9)/($F$6-$B$6))-1)*100,0)</f>
        <v>6.5930459344349934</v>
      </c>
      <c r="O9" s="328">
        <f>IF(F9&gt;0,(EXP(LN(J9/F9)/($J$6-$F$6))-1)*100,0)</f>
        <v>0.9045151480633784</v>
      </c>
      <c r="P9" s="328"/>
      <c r="Q9" s="328">
        <f>IF(C9&gt;0,(EXP(LN(G9/C9)/($F$6-$B$6))-1)*100,0)</f>
        <v>2.4328565144405179</v>
      </c>
      <c r="R9" s="328">
        <f>IF(G9&gt;0,(EXP(LN(K9/G9)/($J$6-$F$6))-1)*100,0)</f>
        <v>-0.96043148397884082</v>
      </c>
      <c r="S9" s="327"/>
      <c r="T9" s="328">
        <f>IF(D9&gt;0,(EXP(LN(H9/D9)/($F$6-$B$6))-1)*100,0)</f>
        <v>3.6338837059003648</v>
      </c>
      <c r="U9" s="328">
        <f>IF(H9&gt;0,(EXP(LN(L9/H9)/($J$6-$F$6))-1)*100,0)</f>
        <v>-0.3213452712209075</v>
      </c>
    </row>
    <row r="10" spans="1:21" x14ac:dyDescent="0.2">
      <c r="A10" s="329" t="str">
        <f>name!D5</f>
        <v>12 Other managers and proprietors</v>
      </c>
      <c r="B10" s="330">
        <v>3.3642369740494646</v>
      </c>
      <c r="C10" s="330">
        <v>5.2049040709653296</v>
      </c>
      <c r="D10" s="330">
        <f t="shared" ref="D10:D33" si="0">SUM(B10:C10)</f>
        <v>8.5691410450147938</v>
      </c>
      <c r="E10" s="331"/>
      <c r="F10" s="330">
        <v>3.8287499635436353</v>
      </c>
      <c r="G10" s="330">
        <v>5.4041533938269088</v>
      </c>
      <c r="H10" s="330">
        <f t="shared" ref="H10:H33" si="1">SUM(F10:G10)</f>
        <v>9.2329033573705441</v>
      </c>
      <c r="I10" s="331"/>
      <c r="J10" s="330">
        <v>3.9507431639995927</v>
      </c>
      <c r="K10" s="330">
        <v>6.8095103238042496</v>
      </c>
      <c r="L10" s="330">
        <f t="shared" ref="L10:L33" si="2">SUM(J10:K10)</f>
        <v>10.760253487803842</v>
      </c>
      <c r="M10" s="236"/>
      <c r="N10" s="328">
        <f t="shared" ref="N10:N36" si="3">IF(B10&gt;0,(EXP(LN(F10/B10)/($F$6-$B$6))-1)*100,0)</f>
        <v>2.6204902837370536</v>
      </c>
      <c r="O10" s="328">
        <f t="shared" ref="O10:O34" si="4">IF(F10&gt;0,(EXP(LN(J10/F10)/($J$6-$F$6))-1)*100,0)</f>
        <v>0.20932100022283961</v>
      </c>
      <c r="P10" s="328"/>
      <c r="Q10" s="328">
        <f t="shared" ref="Q10:Q34" si="5">IF(C10&gt;0,(EXP(LN(G10/C10)/($F$6-$B$6))-1)*100,0)</f>
        <v>0.75416023499521589</v>
      </c>
      <c r="R10" s="328">
        <f t="shared" ref="R10:R34" si="6">IF(G10&gt;0,(EXP(LN(K10/G10)/($J$6-$F$6))-1)*100,0)</f>
        <v>1.5529509274997633</v>
      </c>
      <c r="S10" s="327"/>
      <c r="T10" s="328">
        <f t="shared" ref="T10:T34" si="7">IF(D10&gt;0,(EXP(LN(H10/D10)/($F$6-$B$6))-1)*100,0)</f>
        <v>1.5033088262734307</v>
      </c>
      <c r="U10" s="328">
        <f t="shared" ref="U10:U34" si="8">IF(H10&gt;0,(EXP(LN(L10/H10)/($J$6-$F$6))-1)*100,0)</f>
        <v>1.0257959623301671</v>
      </c>
    </row>
    <row r="11" spans="1:21" x14ac:dyDescent="0.2">
      <c r="A11" s="329" t="str">
        <f>name!D6</f>
        <v>21 Science, research, engineering and technology professionals</v>
      </c>
      <c r="B11" s="330">
        <v>2.0897727836574451</v>
      </c>
      <c r="C11" s="330">
        <v>10.571705340241774</v>
      </c>
      <c r="D11" s="330">
        <f t="shared" si="0"/>
        <v>12.661478123899219</v>
      </c>
      <c r="E11" s="331"/>
      <c r="F11" s="330">
        <v>2.7979152505840044</v>
      </c>
      <c r="G11" s="330">
        <v>11.919779204882307</v>
      </c>
      <c r="H11" s="330">
        <f t="shared" si="1"/>
        <v>14.717694455466312</v>
      </c>
      <c r="I11" s="331"/>
      <c r="J11" s="330">
        <v>4.6970766334566276</v>
      </c>
      <c r="K11" s="330">
        <v>14.967852246578236</v>
      </c>
      <c r="L11" s="330">
        <f t="shared" si="2"/>
        <v>19.664928880034864</v>
      </c>
      <c r="M11" s="236"/>
      <c r="N11" s="328">
        <f t="shared" si="3"/>
        <v>6.0100641552121914</v>
      </c>
      <c r="O11" s="328">
        <f t="shared" si="4"/>
        <v>3.5141068731693759</v>
      </c>
      <c r="P11" s="328"/>
      <c r="Q11" s="328">
        <f t="shared" si="5"/>
        <v>2.4294008158285862</v>
      </c>
      <c r="R11" s="328">
        <f t="shared" si="6"/>
        <v>1.5296179052572523</v>
      </c>
      <c r="S11" s="327"/>
      <c r="T11" s="328">
        <f t="shared" si="7"/>
        <v>3.055476269536439</v>
      </c>
      <c r="U11" s="328">
        <f t="shared" si="8"/>
        <v>1.9506908797621847</v>
      </c>
    </row>
    <row r="12" spans="1:21" x14ac:dyDescent="0.2">
      <c r="A12" s="329" t="str">
        <f>name!D7</f>
        <v>22 Health professionals</v>
      </c>
      <c r="B12" s="330">
        <v>7.6130360746343406</v>
      </c>
      <c r="C12" s="330">
        <v>2.8796144889868063</v>
      </c>
      <c r="D12" s="330">
        <f t="shared" si="0"/>
        <v>10.492650563621147</v>
      </c>
      <c r="E12" s="331"/>
      <c r="F12" s="330">
        <v>8.2270326931811333</v>
      </c>
      <c r="G12" s="330">
        <v>3.14770773736968</v>
      </c>
      <c r="H12" s="330">
        <f t="shared" si="1"/>
        <v>11.374740430550814</v>
      </c>
      <c r="I12" s="331"/>
      <c r="J12" s="330">
        <v>9.0619092902376508</v>
      </c>
      <c r="K12" s="330">
        <v>3.3689951024631788</v>
      </c>
      <c r="L12" s="330">
        <f t="shared" si="2"/>
        <v>12.43090439270083</v>
      </c>
      <c r="M12" s="236"/>
      <c r="N12" s="328">
        <f t="shared" si="3"/>
        <v>1.5633616297975106</v>
      </c>
      <c r="O12" s="328">
        <f t="shared" si="4"/>
        <v>0.64644337873625002</v>
      </c>
      <c r="P12" s="328"/>
      <c r="Q12" s="328">
        <f t="shared" si="5"/>
        <v>1.7963040689005449</v>
      </c>
      <c r="R12" s="328">
        <f t="shared" si="6"/>
        <v>0.45396079555546365</v>
      </c>
      <c r="S12" s="327"/>
      <c r="T12" s="328">
        <f t="shared" si="7"/>
        <v>1.6275034635262919</v>
      </c>
      <c r="U12" s="328">
        <f t="shared" si="8"/>
        <v>0.59369218404226043</v>
      </c>
    </row>
    <row r="13" spans="1:21" x14ac:dyDescent="0.2">
      <c r="A13" s="329" t="str">
        <f>name!D8</f>
        <v>23 Teaching and other educational professionals</v>
      </c>
      <c r="B13" s="330">
        <v>8.261023541141606</v>
      </c>
      <c r="C13" s="330">
        <v>4.2079540852003543</v>
      </c>
      <c r="D13" s="330">
        <f t="shared" si="0"/>
        <v>12.46897762634196</v>
      </c>
      <c r="E13" s="331"/>
      <c r="F13" s="330">
        <v>8.1008402357842453</v>
      </c>
      <c r="G13" s="330">
        <v>4.0737113880564966</v>
      </c>
      <c r="H13" s="330">
        <f t="shared" si="1"/>
        <v>12.174551623840742</v>
      </c>
      <c r="I13" s="331"/>
      <c r="J13" s="330">
        <v>9.2948213712970915</v>
      </c>
      <c r="K13" s="330">
        <v>4.7686745802628563</v>
      </c>
      <c r="L13" s="330">
        <f t="shared" si="2"/>
        <v>14.063495951559947</v>
      </c>
      <c r="M13" s="236"/>
      <c r="N13" s="328">
        <f t="shared" si="3"/>
        <v>-0.39084831463276348</v>
      </c>
      <c r="O13" s="328">
        <f t="shared" si="4"/>
        <v>0.9208110460743768</v>
      </c>
      <c r="P13" s="328"/>
      <c r="Q13" s="328">
        <f t="shared" si="5"/>
        <v>-0.64634397630588536</v>
      </c>
      <c r="R13" s="328">
        <f t="shared" si="6"/>
        <v>1.055625675427363</v>
      </c>
      <c r="S13" s="327"/>
      <c r="T13" s="328">
        <f t="shared" si="7"/>
        <v>-0.47677836611644819</v>
      </c>
      <c r="U13" s="328">
        <f t="shared" si="8"/>
        <v>0.96620228396404606</v>
      </c>
    </row>
    <row r="14" spans="1:21" x14ac:dyDescent="0.2">
      <c r="A14" s="329" t="str">
        <f>name!D9</f>
        <v>24 Business, media and public service professionals</v>
      </c>
      <c r="B14" s="330">
        <v>4.4332384413420858</v>
      </c>
      <c r="C14" s="330">
        <v>6.8176318580117306</v>
      </c>
      <c r="D14" s="330">
        <f t="shared" si="0"/>
        <v>11.250870299353817</v>
      </c>
      <c r="E14" s="331"/>
      <c r="F14" s="330">
        <v>6.1679834536986888</v>
      </c>
      <c r="G14" s="330">
        <v>8.2646086392003681</v>
      </c>
      <c r="H14" s="330">
        <f t="shared" si="1"/>
        <v>14.432592092899057</v>
      </c>
      <c r="I14" s="331"/>
      <c r="J14" s="330">
        <v>7.4946192167746881</v>
      </c>
      <c r="K14" s="330">
        <v>9.0550429962071401</v>
      </c>
      <c r="L14" s="330">
        <f t="shared" si="2"/>
        <v>16.549662212981829</v>
      </c>
      <c r="M14" s="236"/>
      <c r="N14" s="328">
        <f t="shared" si="3"/>
        <v>6.8278337591813454</v>
      </c>
      <c r="O14" s="328">
        <f t="shared" si="4"/>
        <v>1.3072262747322982</v>
      </c>
      <c r="P14" s="328"/>
      <c r="Q14" s="328">
        <f t="shared" si="5"/>
        <v>3.9244534839763423</v>
      </c>
      <c r="R14" s="328">
        <f t="shared" si="6"/>
        <v>0.6107874866191354</v>
      </c>
      <c r="S14" s="327"/>
      <c r="T14" s="328">
        <f t="shared" si="7"/>
        <v>5.1070008137564793</v>
      </c>
      <c r="U14" s="328">
        <f t="shared" si="8"/>
        <v>0.91668742856856333</v>
      </c>
    </row>
    <row r="15" spans="1:21" x14ac:dyDescent="0.2">
      <c r="A15" s="329" t="str">
        <f>name!D10</f>
        <v>31 Science, engineering and technology associate professionals</v>
      </c>
      <c r="B15" s="330">
        <v>1.0087018915055244</v>
      </c>
      <c r="C15" s="330">
        <v>3.3595088075724027</v>
      </c>
      <c r="D15" s="330">
        <f t="shared" si="0"/>
        <v>4.3682106990779275</v>
      </c>
      <c r="E15" s="331"/>
      <c r="F15" s="330">
        <v>1.2712171010349262</v>
      </c>
      <c r="G15" s="330">
        <v>4.224360663876829</v>
      </c>
      <c r="H15" s="330">
        <f t="shared" si="1"/>
        <v>5.4955777649117552</v>
      </c>
      <c r="I15" s="331"/>
      <c r="J15" s="330">
        <v>1.6046455274022819</v>
      </c>
      <c r="K15" s="330">
        <v>3.7039380809117612</v>
      </c>
      <c r="L15" s="330">
        <f t="shared" si="2"/>
        <v>5.3085836083140432</v>
      </c>
      <c r="M15" s="236"/>
      <c r="N15" s="328">
        <f t="shared" si="3"/>
        <v>4.7348893622794153</v>
      </c>
      <c r="O15" s="328">
        <f t="shared" si="4"/>
        <v>1.5649733486966078</v>
      </c>
      <c r="P15" s="328"/>
      <c r="Q15" s="328">
        <f t="shared" si="5"/>
        <v>4.6880333208749958</v>
      </c>
      <c r="R15" s="328">
        <f t="shared" si="6"/>
        <v>-0.87264566656054532</v>
      </c>
      <c r="S15" s="327"/>
      <c r="T15" s="328">
        <f t="shared" si="7"/>
        <v>4.6988607108398028</v>
      </c>
      <c r="U15" s="328">
        <f t="shared" si="8"/>
        <v>-0.23052499432792972</v>
      </c>
    </row>
    <row r="16" spans="1:21" x14ac:dyDescent="0.2">
      <c r="A16" s="329" t="str">
        <f>name!D11</f>
        <v>32 Health and social care associate professionals</v>
      </c>
      <c r="B16" s="330">
        <v>3.6135974976222944</v>
      </c>
      <c r="C16" s="330">
        <v>1.1641012410971208</v>
      </c>
      <c r="D16" s="330">
        <f t="shared" si="0"/>
        <v>4.7776987387194154</v>
      </c>
      <c r="E16" s="331"/>
      <c r="F16" s="330">
        <v>4.000400706421023</v>
      </c>
      <c r="G16" s="330">
        <v>1.1541954533773628</v>
      </c>
      <c r="H16" s="330">
        <f t="shared" si="1"/>
        <v>5.1545961597983858</v>
      </c>
      <c r="I16" s="331"/>
      <c r="J16" s="330">
        <v>8.3090117712706153</v>
      </c>
      <c r="K16" s="330">
        <v>1.7763056685795893</v>
      </c>
      <c r="L16" s="330">
        <f t="shared" si="2"/>
        <v>10.085317439850204</v>
      </c>
      <c r="M16" s="236"/>
      <c r="N16" s="328">
        <f t="shared" si="3"/>
        <v>2.0546373287923636</v>
      </c>
      <c r="O16" s="328">
        <f t="shared" si="4"/>
        <v>4.9936559945096048</v>
      </c>
      <c r="P16" s="328"/>
      <c r="Q16" s="328">
        <f t="shared" si="5"/>
        <v>-0.17076998835707791</v>
      </c>
      <c r="R16" s="328">
        <f t="shared" si="6"/>
        <v>2.9159189253831652</v>
      </c>
      <c r="S16" s="327"/>
      <c r="T16" s="328">
        <f t="shared" si="7"/>
        <v>1.5301848476741986</v>
      </c>
      <c r="U16" s="328">
        <f t="shared" si="8"/>
        <v>4.5762333115498155</v>
      </c>
    </row>
    <row r="17" spans="1:21" x14ac:dyDescent="0.2">
      <c r="A17" s="329" t="str">
        <f>name!D12</f>
        <v>33 Protective service occupations</v>
      </c>
      <c r="B17" s="330">
        <v>0.44928905395258956</v>
      </c>
      <c r="C17" s="330">
        <v>1.8561635068389248</v>
      </c>
      <c r="D17" s="330">
        <f t="shared" si="0"/>
        <v>2.3054525607915144</v>
      </c>
      <c r="E17" s="331"/>
      <c r="F17" s="330">
        <v>0.54925613805026308</v>
      </c>
      <c r="G17" s="330">
        <v>1.9227498774647376</v>
      </c>
      <c r="H17" s="330">
        <f t="shared" si="1"/>
        <v>2.4720060155150008</v>
      </c>
      <c r="I17" s="331"/>
      <c r="J17" s="330">
        <v>0.60926571654663764</v>
      </c>
      <c r="K17" s="330">
        <v>1.5139720265491288</v>
      </c>
      <c r="L17" s="330">
        <f t="shared" si="2"/>
        <v>2.1232377430957663</v>
      </c>
      <c r="M17" s="236"/>
      <c r="N17" s="328">
        <f t="shared" si="3"/>
        <v>4.0997810786836064</v>
      </c>
      <c r="O17" s="328">
        <f t="shared" si="4"/>
        <v>0.69365875909457309</v>
      </c>
      <c r="P17" s="328"/>
      <c r="Q17" s="328">
        <f t="shared" si="5"/>
        <v>0.7073834678442692</v>
      </c>
      <c r="R17" s="328">
        <f t="shared" si="6"/>
        <v>-1.5808362557492739</v>
      </c>
      <c r="S17" s="327"/>
      <c r="T17" s="328">
        <f t="shared" si="7"/>
        <v>1.4048359075424566</v>
      </c>
      <c r="U17" s="328">
        <f t="shared" si="8"/>
        <v>-1.0087959195973495</v>
      </c>
    </row>
    <row r="18" spans="1:21" x14ac:dyDescent="0.2">
      <c r="A18" s="329" t="str">
        <f>name!D13</f>
        <v>34 Culture, media and sports occupations</v>
      </c>
      <c r="B18" s="330">
        <v>1.2865341538294257</v>
      </c>
      <c r="C18" s="330">
        <v>1.6095416727090004</v>
      </c>
      <c r="D18" s="330">
        <f t="shared" si="0"/>
        <v>2.8960758265384259</v>
      </c>
      <c r="E18" s="331"/>
      <c r="F18" s="330">
        <v>1.4393803047166749</v>
      </c>
      <c r="G18" s="330">
        <v>1.6922522141314833</v>
      </c>
      <c r="H18" s="330">
        <f t="shared" si="1"/>
        <v>3.131632518848158</v>
      </c>
      <c r="I18" s="331"/>
      <c r="J18" s="330">
        <v>1.4653210756188619</v>
      </c>
      <c r="K18" s="330">
        <v>1.4161791292517016</v>
      </c>
      <c r="L18" s="330">
        <f t="shared" si="2"/>
        <v>2.8815002048705636</v>
      </c>
      <c r="M18" s="236"/>
      <c r="N18" s="328">
        <f t="shared" si="3"/>
        <v>2.2706101981141646</v>
      </c>
      <c r="O18" s="328">
        <f t="shared" si="4"/>
        <v>0.11914896394111807</v>
      </c>
      <c r="P18" s="327"/>
      <c r="Q18" s="328">
        <f t="shared" si="5"/>
        <v>1.0072560077553527</v>
      </c>
      <c r="R18" s="328">
        <f t="shared" si="6"/>
        <v>-1.1802979962939331</v>
      </c>
      <c r="S18" s="327"/>
      <c r="T18" s="328">
        <f t="shared" si="7"/>
        <v>1.5762494470561217</v>
      </c>
      <c r="U18" s="328">
        <f t="shared" si="8"/>
        <v>-0.55341881200591247</v>
      </c>
    </row>
    <row r="19" spans="1:21" x14ac:dyDescent="0.2">
      <c r="A19" s="329" t="str">
        <f>name!D14</f>
        <v>35 Business and public service associate professionals</v>
      </c>
      <c r="B19" s="330">
        <v>5.7144051956622022</v>
      </c>
      <c r="C19" s="330">
        <v>6.8584763989137674</v>
      </c>
      <c r="D19" s="330">
        <f t="shared" si="0"/>
        <v>12.57288159457597</v>
      </c>
      <c r="E19" s="331"/>
      <c r="F19" s="330">
        <v>6.5514430520475671</v>
      </c>
      <c r="G19" s="330">
        <v>7.4702312598003271</v>
      </c>
      <c r="H19" s="330">
        <f t="shared" si="1"/>
        <v>14.021674311847894</v>
      </c>
      <c r="I19" s="331"/>
      <c r="J19" s="330">
        <v>7.4105818981751366</v>
      </c>
      <c r="K19" s="330">
        <v>7.2442098155614554</v>
      </c>
      <c r="L19" s="330">
        <f t="shared" si="2"/>
        <v>14.654791713736593</v>
      </c>
      <c r="M19" s="236"/>
      <c r="N19" s="328">
        <f t="shared" si="3"/>
        <v>2.7716165097107837</v>
      </c>
      <c r="O19" s="328">
        <f t="shared" si="4"/>
        <v>0.82487433685154432</v>
      </c>
      <c r="P19" s="327"/>
      <c r="Q19" s="328">
        <f t="shared" si="5"/>
        <v>1.7234965126559532</v>
      </c>
      <c r="R19" s="328">
        <f t="shared" si="6"/>
        <v>-0.20461340405329986</v>
      </c>
      <c r="S19" s="327"/>
      <c r="T19" s="328">
        <f t="shared" si="7"/>
        <v>2.2052041265893996</v>
      </c>
      <c r="U19" s="328">
        <f t="shared" si="8"/>
        <v>0.29485426823865346</v>
      </c>
    </row>
    <row r="20" spans="1:21" x14ac:dyDescent="0.2">
      <c r="A20" s="329" t="str">
        <f>name!D15</f>
        <v>41 Administrative occupations</v>
      </c>
      <c r="B20" s="330">
        <v>16.338149247862074</v>
      </c>
      <c r="C20" s="330">
        <v>8.2484697634515722</v>
      </c>
      <c r="D20" s="330">
        <f t="shared" si="0"/>
        <v>24.586619011313644</v>
      </c>
      <c r="E20" s="331"/>
      <c r="F20" s="330">
        <v>16.038636176938063</v>
      </c>
      <c r="G20" s="330">
        <v>9.4684662863624194</v>
      </c>
      <c r="H20" s="330">
        <f t="shared" si="1"/>
        <v>25.507102463300484</v>
      </c>
      <c r="I20" s="331"/>
      <c r="J20" s="330">
        <v>15.076957736390993</v>
      </c>
      <c r="K20" s="330">
        <v>11.493066148181338</v>
      </c>
      <c r="L20" s="330">
        <f t="shared" si="2"/>
        <v>26.570023884572329</v>
      </c>
      <c r="M20" s="236"/>
      <c r="N20" s="328">
        <f t="shared" si="3"/>
        <v>-0.36936108645383436</v>
      </c>
      <c r="O20" s="328">
        <f t="shared" si="4"/>
        <v>-0.41137135263443758</v>
      </c>
      <c r="P20" s="327"/>
      <c r="Q20" s="328">
        <f t="shared" si="5"/>
        <v>2.7971916249092121</v>
      </c>
      <c r="R20" s="328">
        <f t="shared" si="6"/>
        <v>1.3002268567868569</v>
      </c>
      <c r="S20" s="327"/>
      <c r="T20" s="328">
        <f t="shared" si="7"/>
        <v>0.73780021278839758</v>
      </c>
      <c r="U20" s="328">
        <f t="shared" si="8"/>
        <v>0.2725488565565426</v>
      </c>
    </row>
    <row r="21" spans="1:21" x14ac:dyDescent="0.2">
      <c r="A21" s="329" t="str">
        <f>name!D16</f>
        <v>42 Secretarial and related occupations</v>
      </c>
      <c r="B21" s="330">
        <v>5.2808507016617474</v>
      </c>
      <c r="C21" s="330">
        <v>0.52193288649264336</v>
      </c>
      <c r="D21" s="330">
        <f t="shared" si="0"/>
        <v>5.8027835881543908</v>
      </c>
      <c r="E21" s="331"/>
      <c r="F21" s="330">
        <v>4.6614259333950674</v>
      </c>
      <c r="G21" s="330">
        <v>0.43297566028114398</v>
      </c>
      <c r="H21" s="330">
        <f t="shared" si="1"/>
        <v>5.0944015936762117</v>
      </c>
      <c r="I21" s="331"/>
      <c r="J21" s="330">
        <v>2.9907972267260576</v>
      </c>
      <c r="K21" s="330">
        <v>0.44449698723826486</v>
      </c>
      <c r="L21" s="330">
        <f t="shared" si="2"/>
        <v>3.4352942139643226</v>
      </c>
      <c r="M21" s="236"/>
      <c r="N21" s="328">
        <f t="shared" si="3"/>
        <v>-2.4644404723150215</v>
      </c>
      <c r="O21" s="328">
        <f t="shared" si="4"/>
        <v>-2.9152063029566633</v>
      </c>
      <c r="P21" s="327"/>
      <c r="Q21" s="328">
        <f t="shared" si="5"/>
        <v>-3.6681802895740412</v>
      </c>
      <c r="R21" s="328">
        <f t="shared" si="6"/>
        <v>0.17523176816576225</v>
      </c>
      <c r="S21" s="327"/>
      <c r="T21" s="328">
        <f t="shared" si="7"/>
        <v>-2.5703010310396013</v>
      </c>
      <c r="U21" s="328">
        <f t="shared" si="8"/>
        <v>-2.5927272350714459</v>
      </c>
    </row>
    <row r="22" spans="1:21" x14ac:dyDescent="0.2">
      <c r="A22" s="329" t="str">
        <f>name!D17</f>
        <v>51 Skilled agricultural and related trades</v>
      </c>
      <c r="B22" s="330">
        <v>0.95898985193436626</v>
      </c>
      <c r="C22" s="330">
        <v>3.0273120693892372</v>
      </c>
      <c r="D22" s="330">
        <f t="shared" si="0"/>
        <v>3.9863019213236033</v>
      </c>
      <c r="E22" s="331"/>
      <c r="F22" s="330">
        <v>0.74506649274865411</v>
      </c>
      <c r="G22" s="330">
        <v>3.1449173229062932</v>
      </c>
      <c r="H22" s="330">
        <f t="shared" si="1"/>
        <v>3.8899838156549471</v>
      </c>
      <c r="I22" s="331"/>
      <c r="J22" s="330">
        <v>0.83533459038430324</v>
      </c>
      <c r="K22" s="330">
        <v>3.1403019010426489</v>
      </c>
      <c r="L22" s="330">
        <f t="shared" si="2"/>
        <v>3.9756364914269522</v>
      </c>
      <c r="M22" s="236"/>
      <c r="N22" s="328">
        <f t="shared" si="3"/>
        <v>-4.9228392178172982</v>
      </c>
      <c r="O22" s="328">
        <f t="shared" si="4"/>
        <v>0.76530618000580919</v>
      </c>
      <c r="P22" s="327"/>
      <c r="Q22" s="328">
        <f t="shared" si="5"/>
        <v>0.76516214568795871</v>
      </c>
      <c r="R22" s="328">
        <f t="shared" si="6"/>
        <v>-9.7905823949528958E-3</v>
      </c>
      <c r="S22" s="327"/>
      <c r="T22" s="328">
        <f t="shared" si="7"/>
        <v>-0.48798481124697757</v>
      </c>
      <c r="U22" s="328">
        <f t="shared" si="8"/>
        <v>0.14530454353809397</v>
      </c>
    </row>
    <row r="23" spans="1:21" x14ac:dyDescent="0.2">
      <c r="A23" s="329" t="str">
        <f>name!D18</f>
        <v>52 Skilled metal, electrical and electronic trades</v>
      </c>
      <c r="B23" s="330">
        <v>0.13734798556729283</v>
      </c>
      <c r="C23" s="330">
        <v>11.759658605062565</v>
      </c>
      <c r="D23" s="330">
        <f t="shared" si="0"/>
        <v>11.897006590629859</v>
      </c>
      <c r="E23" s="331"/>
      <c r="F23" s="330">
        <v>0.16668822935140318</v>
      </c>
      <c r="G23" s="330">
        <v>10.258360937051282</v>
      </c>
      <c r="H23" s="330">
        <f t="shared" si="1"/>
        <v>10.425049166402685</v>
      </c>
      <c r="I23" s="331"/>
      <c r="J23" s="330">
        <v>0.36669556448432733</v>
      </c>
      <c r="K23" s="330">
        <v>8.4147165624263582</v>
      </c>
      <c r="L23" s="330">
        <f t="shared" si="2"/>
        <v>8.781412126910686</v>
      </c>
      <c r="M23" s="236"/>
      <c r="N23" s="328">
        <f t="shared" si="3"/>
        <v>3.9480933645103633</v>
      </c>
      <c r="O23" s="328">
        <f t="shared" si="4"/>
        <v>5.3966276050131379</v>
      </c>
      <c r="P23" s="327"/>
      <c r="Q23" s="328">
        <f t="shared" si="5"/>
        <v>-2.6946649653817545</v>
      </c>
      <c r="R23" s="328">
        <f t="shared" si="6"/>
        <v>-1.3120560369590639</v>
      </c>
      <c r="S23" s="327"/>
      <c r="T23" s="328">
        <f t="shared" si="7"/>
        <v>-2.6069241321036163</v>
      </c>
      <c r="U23" s="328">
        <f t="shared" si="8"/>
        <v>-1.1373115186122607</v>
      </c>
    </row>
    <row r="24" spans="1:21" x14ac:dyDescent="0.2">
      <c r="A24" s="329" t="str">
        <f>name!D19</f>
        <v>53 Skilled construction and building trades</v>
      </c>
      <c r="B24" s="330">
        <v>9.8750251735128233E-2</v>
      </c>
      <c r="C24" s="330">
        <v>9.3134547963993057</v>
      </c>
      <c r="D24" s="330">
        <f t="shared" si="0"/>
        <v>9.4122050481344335</v>
      </c>
      <c r="E24" s="331"/>
      <c r="F24" s="330">
        <v>0.13239990509830207</v>
      </c>
      <c r="G24" s="330">
        <v>8.2091299776840998</v>
      </c>
      <c r="H24" s="330">
        <f t="shared" si="1"/>
        <v>8.3415298827824014</v>
      </c>
      <c r="I24" s="331"/>
      <c r="J24" s="330">
        <v>8.117906156774049E-2</v>
      </c>
      <c r="K24" s="330">
        <v>7.1830991917755354</v>
      </c>
      <c r="L24" s="330">
        <f t="shared" si="2"/>
        <v>7.2642782533432761</v>
      </c>
      <c r="M24" s="236"/>
      <c r="N24" s="328">
        <f t="shared" si="3"/>
        <v>6.0400423431445027</v>
      </c>
      <c r="O24" s="328">
        <f t="shared" si="4"/>
        <v>-3.2085289929011607</v>
      </c>
      <c r="P24" s="327"/>
      <c r="Q24" s="328">
        <f t="shared" si="5"/>
        <v>-2.4926700684131164</v>
      </c>
      <c r="R24" s="328">
        <f t="shared" si="6"/>
        <v>-0.88615704109330506</v>
      </c>
      <c r="S24" s="327"/>
      <c r="T24" s="328">
        <f t="shared" si="7"/>
        <v>-2.3862794987840386</v>
      </c>
      <c r="U24" s="328">
        <f t="shared" si="8"/>
        <v>-0.91761526008943273</v>
      </c>
    </row>
    <row r="25" spans="1:21" x14ac:dyDescent="0.2">
      <c r="A25" s="329" t="str">
        <f>name!D20</f>
        <v>54 Textiles, printing and other skilled trades</v>
      </c>
      <c r="B25" s="330">
        <v>2.7584153422214817</v>
      </c>
      <c r="C25" s="330">
        <v>4.7054123219896695</v>
      </c>
      <c r="D25" s="330">
        <f t="shared" si="0"/>
        <v>7.4638276642111512</v>
      </c>
      <c r="E25" s="331"/>
      <c r="F25" s="330">
        <v>2.5582328232446256</v>
      </c>
      <c r="G25" s="330">
        <v>3.6540211671469645</v>
      </c>
      <c r="H25" s="330">
        <f t="shared" si="1"/>
        <v>6.2122539903915897</v>
      </c>
      <c r="I25" s="331"/>
      <c r="J25" s="330">
        <v>2.6617105719909411</v>
      </c>
      <c r="K25" s="330">
        <v>3.5956572882381845</v>
      </c>
      <c r="L25" s="330">
        <f t="shared" si="2"/>
        <v>6.2573678602291256</v>
      </c>
      <c r="M25" s="236"/>
      <c r="N25" s="328">
        <f t="shared" si="3"/>
        <v>-1.4954976141760334</v>
      </c>
      <c r="O25" s="328">
        <f t="shared" si="4"/>
        <v>0.26469818590939553</v>
      </c>
      <c r="P25" s="327"/>
      <c r="Q25" s="328">
        <f t="shared" si="5"/>
        <v>-4.9319305698764744</v>
      </c>
      <c r="R25" s="328">
        <f t="shared" si="6"/>
        <v>-0.1072853570376342</v>
      </c>
      <c r="S25" s="327"/>
      <c r="T25" s="328">
        <f t="shared" si="7"/>
        <v>-3.6043313664220977</v>
      </c>
      <c r="U25" s="328">
        <f t="shared" si="8"/>
        <v>4.8250540639416251E-2</v>
      </c>
    </row>
    <row r="26" spans="1:21" x14ac:dyDescent="0.2">
      <c r="A26" s="329" t="str">
        <f>name!D21</f>
        <v>61 Caring personal service occupations</v>
      </c>
      <c r="B26" s="330">
        <v>17.741012845725127</v>
      </c>
      <c r="C26" s="330">
        <v>2.9841707327880735</v>
      </c>
      <c r="D26" s="330">
        <f t="shared" si="0"/>
        <v>20.725183578513199</v>
      </c>
      <c r="E26" s="331"/>
      <c r="F26" s="330">
        <v>16.397028546720833</v>
      </c>
      <c r="G26" s="330">
        <v>2.6888307827568552</v>
      </c>
      <c r="H26" s="330">
        <f t="shared" si="1"/>
        <v>19.085859329477689</v>
      </c>
      <c r="I26" s="331"/>
      <c r="J26" s="330">
        <v>18.826502020087137</v>
      </c>
      <c r="K26" s="330">
        <v>3.8041087077183686</v>
      </c>
      <c r="L26" s="330">
        <f t="shared" si="2"/>
        <v>22.630610727805504</v>
      </c>
      <c r="M26" s="236"/>
      <c r="N26" s="328">
        <f t="shared" si="3"/>
        <v>-1.563231428643308</v>
      </c>
      <c r="O26" s="328">
        <f t="shared" si="4"/>
        <v>0.92535805282665251</v>
      </c>
      <c r="P26" s="327"/>
      <c r="Q26" s="328">
        <f t="shared" si="5"/>
        <v>-2.0627374306290136</v>
      </c>
      <c r="R26" s="328">
        <f t="shared" si="6"/>
        <v>2.3401297315922331</v>
      </c>
      <c r="S26" s="327"/>
      <c r="T26" s="328">
        <f t="shared" si="7"/>
        <v>-1.634531110543147</v>
      </c>
      <c r="U26" s="328">
        <f t="shared" si="8"/>
        <v>1.1421785132428308</v>
      </c>
    </row>
    <row r="27" spans="1:21" x14ac:dyDescent="0.2">
      <c r="A27" s="329" t="str">
        <f>name!D22</f>
        <v>62 Leisure, travel and related personal service occupations</v>
      </c>
      <c r="B27" s="330">
        <v>4.5213182726990935</v>
      </c>
      <c r="C27" s="330">
        <v>1.7580268631139047</v>
      </c>
      <c r="D27" s="330">
        <f t="shared" si="0"/>
        <v>6.2793451358129984</v>
      </c>
      <c r="E27" s="331"/>
      <c r="F27" s="330">
        <v>3.7426836947236799</v>
      </c>
      <c r="G27" s="330">
        <v>1.7188279835282323</v>
      </c>
      <c r="H27" s="330">
        <f t="shared" si="1"/>
        <v>5.4615116782519122</v>
      </c>
      <c r="I27" s="331"/>
      <c r="J27" s="330">
        <v>3.2504174740998724</v>
      </c>
      <c r="K27" s="330">
        <v>1.6676995691249961</v>
      </c>
      <c r="L27" s="330">
        <f t="shared" si="2"/>
        <v>4.9181170432248686</v>
      </c>
      <c r="M27" s="236"/>
      <c r="N27" s="328">
        <f t="shared" si="3"/>
        <v>-3.7094629190830619</v>
      </c>
      <c r="O27" s="328">
        <f t="shared" si="4"/>
        <v>-0.9357244481000393</v>
      </c>
      <c r="P27" s="327"/>
      <c r="Q27" s="328">
        <f t="shared" si="5"/>
        <v>-0.44997309393788321</v>
      </c>
      <c r="R27" s="328">
        <f t="shared" si="6"/>
        <v>-0.2011140298943781</v>
      </c>
      <c r="S27" s="327"/>
      <c r="T27" s="328">
        <f t="shared" si="7"/>
        <v>-2.7522185247972009</v>
      </c>
      <c r="U27" s="328">
        <f t="shared" si="8"/>
        <v>-0.69623082532906944</v>
      </c>
    </row>
    <row r="28" spans="1:21" x14ac:dyDescent="0.2">
      <c r="A28" s="329" t="str">
        <f>name!D23</f>
        <v>63 Community and civil enforcement occupations</v>
      </c>
      <c r="B28" s="330">
        <v>5.0105966786894184E-2</v>
      </c>
      <c r="C28" s="330">
        <v>0.20563789291145079</v>
      </c>
      <c r="D28" s="330">
        <f t="shared" si="0"/>
        <v>0.25574385969834496</v>
      </c>
      <c r="E28" s="331"/>
      <c r="F28" s="330">
        <v>5.1619836895162863E-2</v>
      </c>
      <c r="G28" s="330">
        <v>0.22386664797104955</v>
      </c>
      <c r="H28" s="330">
        <f t="shared" si="1"/>
        <v>0.27548648486621241</v>
      </c>
      <c r="I28" s="331"/>
      <c r="J28" s="330">
        <v>6.6086009516147015E-2</v>
      </c>
      <c r="K28" s="330">
        <v>0.15001397371697256</v>
      </c>
      <c r="L28" s="330">
        <f>SUM(J28:K28)</f>
        <v>0.21609998323311957</v>
      </c>
      <c r="M28" s="236"/>
      <c r="N28" s="328">
        <f t="shared" si="3"/>
        <v>0.59709426395986309</v>
      </c>
      <c r="O28" s="328">
        <f t="shared" si="4"/>
        <v>1.6606448185136902</v>
      </c>
      <c r="P28" s="327"/>
      <c r="Q28" s="328">
        <f t="shared" si="5"/>
        <v>1.7131841654604463</v>
      </c>
      <c r="R28" s="328">
        <f t="shared" si="6"/>
        <v>-2.633515903548489</v>
      </c>
      <c r="S28" s="327"/>
      <c r="T28" s="328">
        <f t="shared" si="7"/>
        <v>1.4983579996717067</v>
      </c>
      <c r="U28" s="328">
        <f t="shared" si="8"/>
        <v>-1.6056195013845254</v>
      </c>
    </row>
    <row r="29" spans="1:21" x14ac:dyDescent="0.2">
      <c r="A29" s="329" t="str">
        <f>name!D24</f>
        <v>71 Sales occupations</v>
      </c>
      <c r="B29" s="330">
        <v>13.459624879963405</v>
      </c>
      <c r="C29" s="330">
        <v>7.7858774604383223</v>
      </c>
      <c r="D29" s="330">
        <f t="shared" si="0"/>
        <v>21.245502340401728</v>
      </c>
      <c r="E29" s="331"/>
      <c r="F29" s="330">
        <v>13.164779229727461</v>
      </c>
      <c r="G29" s="330">
        <v>7.7101607224770783</v>
      </c>
      <c r="H29" s="330">
        <f t="shared" si="1"/>
        <v>20.874939952204539</v>
      </c>
      <c r="I29" s="331"/>
      <c r="J29" s="330">
        <v>12.944285461281055</v>
      </c>
      <c r="K29" s="330">
        <v>7.4824013631743194</v>
      </c>
      <c r="L29" s="330">
        <f t="shared" si="2"/>
        <v>20.426686824455373</v>
      </c>
      <c r="M29" s="236"/>
      <c r="N29" s="328">
        <f t="shared" si="3"/>
        <v>-0.44200887786339793</v>
      </c>
      <c r="O29" s="328">
        <f t="shared" si="4"/>
        <v>-0.11254069000941058</v>
      </c>
      <c r="P29" s="327"/>
      <c r="Q29" s="328">
        <f t="shared" si="5"/>
        <v>-0.19525866738194786</v>
      </c>
      <c r="R29" s="328">
        <f t="shared" si="6"/>
        <v>-0.19970202970150952</v>
      </c>
      <c r="S29" s="327"/>
      <c r="T29" s="328">
        <f t="shared" si="7"/>
        <v>-0.35129798383697342</v>
      </c>
      <c r="U29" s="328">
        <f t="shared" si="8"/>
        <v>-0.14460980970941728</v>
      </c>
    </row>
    <row r="30" spans="1:21" x14ac:dyDescent="0.2">
      <c r="A30" s="329" t="str">
        <f>name!D25</f>
        <v>72 Customer service occupations</v>
      </c>
      <c r="B30" s="330">
        <v>2.4283981836247444</v>
      </c>
      <c r="C30" s="330">
        <v>1.9154391531399479</v>
      </c>
      <c r="D30" s="330">
        <f t="shared" si="0"/>
        <v>4.3438373367646923</v>
      </c>
      <c r="E30" s="331"/>
      <c r="F30" s="330">
        <v>2.8148327199250009</v>
      </c>
      <c r="G30" s="330">
        <v>2.0863938250563576</v>
      </c>
      <c r="H30" s="330">
        <f t="shared" si="1"/>
        <v>4.901226544981359</v>
      </c>
      <c r="I30" s="331"/>
      <c r="J30" s="330">
        <v>3.1569465524157039</v>
      </c>
      <c r="K30" s="330">
        <v>3.1485768316739913</v>
      </c>
      <c r="L30" s="330">
        <f t="shared" si="2"/>
        <v>6.3055233840896951</v>
      </c>
      <c r="M30" s="236"/>
      <c r="N30" s="328">
        <f t="shared" si="3"/>
        <v>2.9974655674126272</v>
      </c>
      <c r="O30" s="328">
        <f t="shared" si="4"/>
        <v>0.76761412863921574</v>
      </c>
      <c r="P30" s="327"/>
      <c r="Q30" s="328">
        <f t="shared" si="5"/>
        <v>1.7245050989159294</v>
      </c>
      <c r="R30" s="328">
        <f t="shared" si="6"/>
        <v>2.7814011373959335</v>
      </c>
      <c r="S30" s="327"/>
      <c r="T30" s="328">
        <f t="shared" si="7"/>
        <v>2.4439332786641899</v>
      </c>
      <c r="U30" s="328">
        <f t="shared" si="8"/>
        <v>1.6937878915954219</v>
      </c>
    </row>
    <row r="31" spans="1:21" x14ac:dyDescent="0.2">
      <c r="A31" s="329" t="str">
        <f>name!D26</f>
        <v>81 Process, plant and machine operatives</v>
      </c>
      <c r="B31" s="330">
        <v>2.2784249317302652</v>
      </c>
      <c r="C31" s="330">
        <v>7.4531887104524301</v>
      </c>
      <c r="D31" s="330">
        <f t="shared" si="0"/>
        <v>9.7316136421826958</v>
      </c>
      <c r="E31" s="331"/>
      <c r="F31" s="330">
        <v>1.8772589300474707</v>
      </c>
      <c r="G31" s="330">
        <v>5.9653855581270498</v>
      </c>
      <c r="H31" s="330">
        <f t="shared" si="1"/>
        <v>7.8426444881745203</v>
      </c>
      <c r="I31" s="331"/>
      <c r="J31" s="330">
        <v>1.8461575549252067</v>
      </c>
      <c r="K31" s="330">
        <v>4.893079954767817</v>
      </c>
      <c r="L31" s="330">
        <f t="shared" si="2"/>
        <v>6.7392375096930239</v>
      </c>
      <c r="M31" s="236"/>
      <c r="N31" s="328">
        <f t="shared" si="3"/>
        <v>-3.7993755882433033</v>
      </c>
      <c r="O31" s="328">
        <f t="shared" si="4"/>
        <v>-0.11131276911082733</v>
      </c>
      <c r="P31" s="327"/>
      <c r="Q31" s="328">
        <f t="shared" si="5"/>
        <v>-4.3556587723951328</v>
      </c>
      <c r="R31" s="328">
        <f t="shared" si="6"/>
        <v>-1.3123245189698984</v>
      </c>
      <c r="S31" s="327"/>
      <c r="T31" s="328">
        <f t="shared" si="7"/>
        <v>-4.2242560693868221</v>
      </c>
      <c r="U31" s="328">
        <f t="shared" si="8"/>
        <v>-1.005769931025946</v>
      </c>
    </row>
    <row r="32" spans="1:21" x14ac:dyDescent="0.2">
      <c r="A32" s="329" t="str">
        <f>name!D27</f>
        <v>82 Transport and mobile machine drivers and operatives</v>
      </c>
      <c r="B32" s="330">
        <v>0.44949780774959225</v>
      </c>
      <c r="C32" s="330">
        <v>11.261942711848402</v>
      </c>
      <c r="D32" s="330">
        <f t="shared" si="0"/>
        <v>11.711440519597994</v>
      </c>
      <c r="E32" s="331"/>
      <c r="F32" s="330">
        <v>0.3926688049654683</v>
      </c>
      <c r="G32" s="330">
        <v>11.245554620006281</v>
      </c>
      <c r="H32" s="330">
        <f t="shared" si="1"/>
        <v>11.63822342497175</v>
      </c>
      <c r="I32" s="331"/>
      <c r="J32" s="330">
        <v>0.61354262486830091</v>
      </c>
      <c r="K32" s="330">
        <v>11.016522722942488</v>
      </c>
      <c r="L32" s="330">
        <f t="shared" si="2"/>
        <v>11.630065347810788</v>
      </c>
      <c r="M32" s="236"/>
      <c r="N32" s="328">
        <f t="shared" si="3"/>
        <v>-2.6670772910408314</v>
      </c>
      <c r="O32" s="328">
        <f t="shared" si="4"/>
        <v>3.0199233982980855</v>
      </c>
      <c r="P32" s="327"/>
      <c r="Q32" s="328">
        <f t="shared" si="5"/>
        <v>-2.9120445045871524E-2</v>
      </c>
      <c r="R32" s="328">
        <f t="shared" si="6"/>
        <v>-0.13708391486836335</v>
      </c>
      <c r="S32" s="327"/>
      <c r="T32" s="328">
        <f t="shared" si="7"/>
        <v>-0.12534901842238266</v>
      </c>
      <c r="U32" s="328">
        <f t="shared" si="8"/>
        <v>-4.6746808593622902E-3</v>
      </c>
    </row>
    <row r="33" spans="1:21" x14ac:dyDescent="0.2">
      <c r="A33" s="329" t="str">
        <f>name!D28</f>
        <v>91 Elementary trades and related occupations</v>
      </c>
      <c r="B33" s="330">
        <v>1.3166031454150084</v>
      </c>
      <c r="C33" s="330">
        <v>4.1229980951029495</v>
      </c>
      <c r="D33" s="330">
        <f t="shared" si="0"/>
        <v>5.4396012405179581</v>
      </c>
      <c r="E33" s="331"/>
      <c r="F33" s="330">
        <v>0.90944707248575674</v>
      </c>
      <c r="G33" s="330">
        <v>3.2340961368686347</v>
      </c>
      <c r="H33" s="330">
        <f t="shared" si="1"/>
        <v>4.1435432093543918</v>
      </c>
      <c r="I33" s="331"/>
      <c r="J33" s="330">
        <v>3.3790207885308048</v>
      </c>
      <c r="K33" s="330">
        <v>4.5992947742340267</v>
      </c>
      <c r="L33" s="330">
        <f t="shared" si="2"/>
        <v>7.9783155627648314</v>
      </c>
      <c r="M33" s="236"/>
      <c r="N33" s="328">
        <f t="shared" si="3"/>
        <v>-7.1323388251099402</v>
      </c>
      <c r="O33" s="328">
        <f t="shared" si="4"/>
        <v>9.1442587275756271</v>
      </c>
      <c r="P33" s="327"/>
      <c r="Q33" s="328">
        <f t="shared" si="5"/>
        <v>-4.7405744350165087</v>
      </c>
      <c r="R33" s="328">
        <f t="shared" si="6"/>
        <v>2.375465134222754</v>
      </c>
      <c r="S33" s="327"/>
      <c r="T33" s="328">
        <f t="shared" si="7"/>
        <v>-5.297605164810248</v>
      </c>
      <c r="U33" s="328">
        <f t="shared" si="8"/>
        <v>4.4646345197384418</v>
      </c>
    </row>
    <row r="34" spans="1:21" x14ac:dyDescent="0.2">
      <c r="A34" s="329" t="str">
        <f>name!D29</f>
        <v>92 Elementary administration and service occupations</v>
      </c>
      <c r="B34" s="330">
        <v>15.183770307626512</v>
      </c>
      <c r="C34" s="330">
        <v>14.183707343993785</v>
      </c>
      <c r="D34" s="330">
        <f t="shared" ref="D34" si="9">SUM(B34:C34)</f>
        <v>29.367477651620298</v>
      </c>
      <c r="E34" s="331"/>
      <c r="F34" s="330">
        <v>13.872826002427519</v>
      </c>
      <c r="G34" s="330">
        <v>12.888275823383504</v>
      </c>
      <c r="H34" s="330">
        <f t="shared" ref="H34" si="10">SUM(F34:G34)</f>
        <v>26.761101825811025</v>
      </c>
      <c r="I34" s="331"/>
      <c r="J34" s="330">
        <v>11.625453398230743</v>
      </c>
      <c r="K34" s="330">
        <v>12.1200405717412</v>
      </c>
      <c r="L34" s="330">
        <f t="shared" ref="L34" si="11">SUM(J34:K34)</f>
        <v>23.745493969971943</v>
      </c>
      <c r="M34" s="236"/>
      <c r="N34" s="328">
        <f t="shared" si="3"/>
        <v>-1.7896943218979833</v>
      </c>
      <c r="O34" s="328">
        <f t="shared" si="4"/>
        <v>-1.1713194121159565</v>
      </c>
      <c r="P34" s="327"/>
      <c r="Q34" s="328">
        <f t="shared" si="5"/>
        <v>-1.897288310521883</v>
      </c>
      <c r="R34" s="328">
        <f t="shared" si="6"/>
        <v>-0.40887992757581149</v>
      </c>
      <c r="S34" s="327"/>
      <c r="T34" s="328">
        <f t="shared" si="7"/>
        <v>-1.8416004470420355</v>
      </c>
      <c r="U34" s="328">
        <f t="shared" si="8"/>
        <v>-0.79387618448224506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124.6704643263139</v>
      </c>
      <c r="C36" s="333">
        <f t="shared" ref="C36:D36" si="12">SUM(C9:C34)</f>
        <v>144.01653567368618</v>
      </c>
      <c r="D36" s="333">
        <f t="shared" si="12"/>
        <v>268.68700000000013</v>
      </c>
      <c r="E36" s="333"/>
      <c r="F36" s="333">
        <f>SUM(F9:F34)</f>
        <v>125.73759612655009</v>
      </c>
      <c r="G36" s="333">
        <f t="shared" ref="G36:H36" si="13">SUM(G9:G34)</f>
        <v>143.75040387344995</v>
      </c>
      <c r="H36" s="333">
        <f t="shared" si="13"/>
        <v>269.48800000000011</v>
      </c>
      <c r="I36" s="333"/>
      <c r="J36" s="333">
        <f>SUM(J9:J34)</f>
        <v>137.66010565643271</v>
      </c>
      <c r="K36" s="333">
        <f t="shared" ref="K36:L36" si="14">SUM(K9:K34)</f>
        <v>147.76889434356741</v>
      </c>
      <c r="L36" s="333">
        <f t="shared" si="14"/>
        <v>285.42900000000003</v>
      </c>
      <c r="M36" s="258"/>
      <c r="N36" s="334">
        <f t="shared" si="3"/>
        <v>0.17060925564866825</v>
      </c>
      <c r="O36" s="334">
        <f>IF(F36&gt;0,(EXP(LN(J36/F36)/($J$6-$F$6))-1)*100,0)</f>
        <v>0.60576390370381539</v>
      </c>
      <c r="P36" s="335"/>
      <c r="Q36" s="334">
        <f t="shared" ref="Q36" si="15">IF(C36&gt;0,(EXP(LN(G36/C36)/($F$6-$B$6))-1)*100,0)</f>
        <v>-3.69858550004043E-2</v>
      </c>
      <c r="R36" s="334">
        <f t="shared" ref="R36" si="16">IF(G36&gt;0,(EXP(LN(K36/G36)/($J$6-$F$6))-1)*100,0)</f>
        <v>0.18397595768335773</v>
      </c>
      <c r="S36" s="335"/>
      <c r="T36" s="334">
        <f t="shared" ref="T36" si="17">IF(D36&gt;0,(EXP(LN(H36/D36)/($F$6-$B$6))-1)*100,0)</f>
        <v>5.9552307332544352E-2</v>
      </c>
      <c r="U36" s="334">
        <f t="shared" ref="U36" si="18">IF(H36&gt;0,(EXP(LN(L36/H36)/($J$6-$F$6))-1)*100,0)</f>
        <v>0.38386454121834834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Cumbria</v>
      </c>
      <c r="Q1" s="19" t="str">
        <f>CONCATENATE("Occupation Table 5.1  Males: Employment Change by Status (SOC 2020), ",B$5,"-",L$5,", ",Info!B5)</f>
        <v>Occupation Table 5.1  Males: Employment Change by Status (SOC 2020), 2015-2035, Cumbria</v>
      </c>
      <c r="AG1" s="19" t="str">
        <f>CONCATENATE("Occupation Table 5.2  Females: Employment Change by Status (SOC 2020), ",R$5,"-",AB$5,", ",Info!B5)</f>
        <v>Occupation Table 5.2  Females: Employment Change by Status (SOC 2020), 2015-2035, Cumbria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16.324875891857776</v>
      </c>
      <c r="C8" s="11">
        <v>2.1604326183105012</v>
      </c>
      <c r="D8" s="11">
        <v>4.1589063280354273</v>
      </c>
      <c r="E8" s="11">
        <f>SUM(B8:D8)</f>
        <v>22.644214838203705</v>
      </c>
      <c r="F8" s="11"/>
      <c r="G8" s="11">
        <v>18.158451391563084</v>
      </c>
      <c r="H8" s="11">
        <v>3.3246422393150015</v>
      </c>
      <c r="I8" s="11">
        <v>4.5749831451420961</v>
      </c>
      <c r="J8" s="11">
        <f>SUM(G8:I8)</f>
        <v>26.058076776020179</v>
      </c>
      <c r="K8" s="11"/>
      <c r="L8" s="11">
        <v>17.804913454725916</v>
      </c>
      <c r="M8" s="11">
        <v>3.88337907791818</v>
      </c>
      <c r="N8" s="11">
        <v>5.1041221367155538</v>
      </c>
      <c r="O8" s="11">
        <f>SUM(L8:N8)</f>
        <v>26.792414669359651</v>
      </c>
      <c r="Q8" s="10" t="str">
        <f>name!E4</f>
        <v>Managers, directors and senior officials</v>
      </c>
      <c r="R8" s="11">
        <v>11.67811147994467</v>
      </c>
      <c r="S8" s="11">
        <v>0.70792289577743495</v>
      </c>
      <c r="T8" s="11">
        <v>3.0585744918179283</v>
      </c>
      <c r="U8" s="11">
        <f>SUM(R8:T8)</f>
        <v>15.444608867540033</v>
      </c>
      <c r="V8" s="11"/>
      <c r="W8" s="11">
        <v>12.747821654263221</v>
      </c>
      <c r="X8" s="11">
        <v>1.1735697607008941</v>
      </c>
      <c r="Y8" s="11">
        <v>3.0301525687189832</v>
      </c>
      <c r="Z8" s="11">
        <f>SUM(W8:Y8)</f>
        <v>16.951543983683099</v>
      </c>
      <c r="AA8" s="11"/>
      <c r="AB8" s="11">
        <v>12.141476956534104</v>
      </c>
      <c r="AC8" s="11">
        <v>1.3409730241340312</v>
      </c>
      <c r="AD8" s="11">
        <v>3.3181981685377133</v>
      </c>
      <c r="AE8" s="11">
        <f>SUM(AB8:AD8)</f>
        <v>16.800648149205848</v>
      </c>
      <c r="AG8" s="10" t="str">
        <f>name!E4</f>
        <v>Managers, directors and senior officials</v>
      </c>
      <c r="AH8" s="11">
        <v>4.6467644119131055</v>
      </c>
      <c r="AI8" s="11">
        <v>1.4525097225330665</v>
      </c>
      <c r="AJ8" s="11">
        <v>1.1003318362174987</v>
      </c>
      <c r="AK8" s="11">
        <f>SUM(AH8:AJ8)</f>
        <v>7.1996059706636704</v>
      </c>
      <c r="AL8" s="11"/>
      <c r="AM8" s="11">
        <v>5.4106297372998657</v>
      </c>
      <c r="AN8" s="11">
        <v>2.1510724786141089</v>
      </c>
      <c r="AO8" s="11">
        <v>1.5448305764231141</v>
      </c>
      <c r="AP8" s="11">
        <f>SUM(AM8:AO8)</f>
        <v>9.1065327923370898</v>
      </c>
      <c r="AQ8" s="11"/>
      <c r="AR8" s="11">
        <v>5.6634364981918059</v>
      </c>
      <c r="AS8" s="11">
        <v>2.5424060537841471</v>
      </c>
      <c r="AT8" s="11">
        <v>1.7859239681778423</v>
      </c>
      <c r="AU8" s="11">
        <f>SUM(AR8:AT8)</f>
        <v>9.9917665201537957</v>
      </c>
    </row>
    <row r="9" spans="1:47" x14ac:dyDescent="0.2">
      <c r="A9" t="str">
        <f>name!E5</f>
        <v>Professional occupations</v>
      </c>
      <c r="B9" s="11">
        <v>34.196464189260361</v>
      </c>
      <c r="C9" s="11">
        <v>7.9120744687645921</v>
      </c>
      <c r="D9" s="11">
        <v>4.7654379551911692</v>
      </c>
      <c r="E9" s="11">
        <f t="shared" ref="E9:E18" si="0">SUM(B9:D9)</f>
        <v>46.873976613216122</v>
      </c>
      <c r="F9" s="11"/>
      <c r="G9" s="11">
        <v>38.622050480154932</v>
      </c>
      <c r="H9" s="11">
        <v>9.3154354786429838</v>
      </c>
      <c r="I9" s="11">
        <v>4.7620926439589812</v>
      </c>
      <c r="J9" s="11">
        <f t="shared" ref="J9:J16" si="1">SUM(G9:I9)</f>
        <v>52.699578602756894</v>
      </c>
      <c r="K9" s="11"/>
      <c r="L9" s="11">
        <v>46.417012281139179</v>
      </c>
      <c r="M9" s="11">
        <v>11.443863295886306</v>
      </c>
      <c r="N9" s="11">
        <v>4.8481158602520367</v>
      </c>
      <c r="O9" s="11">
        <f t="shared" ref="O9:O16" si="2">SUM(L9:N9)</f>
        <v>62.708991437277518</v>
      </c>
      <c r="Q9" s="10" t="str">
        <f>name!E5</f>
        <v>Professional occupations</v>
      </c>
      <c r="R9" s="11">
        <v>19.742870851720767</v>
      </c>
      <c r="S9" s="11">
        <v>1.6539307434959571</v>
      </c>
      <c r="T9" s="11">
        <v>3.0801041772239319</v>
      </c>
      <c r="U9" s="11">
        <f t="shared" ref="U9:U16" si="3">SUM(R9:T9)</f>
        <v>24.476905772440652</v>
      </c>
      <c r="V9" s="11"/>
      <c r="W9" s="11">
        <v>22.591365402995869</v>
      </c>
      <c r="X9" s="11">
        <v>2.2645194413542531</v>
      </c>
      <c r="Y9" s="11">
        <v>2.5499221251587274</v>
      </c>
      <c r="Z9" s="11">
        <f t="shared" ref="Z9:Z16" si="4">SUM(W9:Y9)</f>
        <v>27.405806969508848</v>
      </c>
      <c r="AA9" s="11"/>
      <c r="AB9" s="11">
        <v>26.966193976400966</v>
      </c>
      <c r="AC9" s="11">
        <v>3.0713833519433407</v>
      </c>
      <c r="AD9" s="11">
        <v>2.1229875971671328</v>
      </c>
      <c r="AE9" s="11">
        <f t="shared" ref="AE9:AE16" si="5">SUM(AB9:AD9)</f>
        <v>32.160564925511437</v>
      </c>
      <c r="AG9" s="10" t="str">
        <f>name!E5</f>
        <v>Professional occupations</v>
      </c>
      <c r="AH9" s="11">
        <v>14.453593337539594</v>
      </c>
      <c r="AI9" s="11">
        <v>6.2581437252686358</v>
      </c>
      <c r="AJ9" s="11">
        <v>1.6853337779672357</v>
      </c>
      <c r="AK9" s="11">
        <f t="shared" ref="AK9:AK18" si="6">SUM(AH9:AJ9)</f>
        <v>22.397070840775466</v>
      </c>
      <c r="AL9" s="11"/>
      <c r="AM9" s="11">
        <v>16.030685077159056</v>
      </c>
      <c r="AN9" s="11">
        <v>7.0509160372887294</v>
      </c>
      <c r="AO9" s="11">
        <v>2.2121705188002547</v>
      </c>
      <c r="AP9" s="11">
        <f t="shared" ref="AP9:AP18" si="7">SUM(AM9:AO9)</f>
        <v>25.293771633248042</v>
      </c>
      <c r="AQ9" s="11"/>
      <c r="AR9" s="11">
        <v>19.450818304738206</v>
      </c>
      <c r="AS9" s="11">
        <v>8.3724799439429667</v>
      </c>
      <c r="AT9" s="11">
        <v>2.7251282630849039</v>
      </c>
      <c r="AU9" s="11">
        <f t="shared" ref="AU9:AU18" si="8">SUM(AR9:AT9)</f>
        <v>30.548426511766078</v>
      </c>
    </row>
    <row r="10" spans="1:47" x14ac:dyDescent="0.2">
      <c r="A10" t="str">
        <f>name!E6</f>
        <v>Associate professional occupations</v>
      </c>
      <c r="B10" s="11">
        <v>18.72739750961717</v>
      </c>
      <c r="C10" s="11">
        <v>4.9863651757931926</v>
      </c>
      <c r="D10" s="11">
        <v>3.2065567342928798</v>
      </c>
      <c r="E10" s="11">
        <f t="shared" si="0"/>
        <v>26.92031941970324</v>
      </c>
      <c r="F10" s="11"/>
      <c r="G10" s="11">
        <v>21.20279868152819</v>
      </c>
      <c r="H10" s="11">
        <v>5.9416136555834154</v>
      </c>
      <c r="I10" s="11">
        <v>3.1310744338095819</v>
      </c>
      <c r="J10" s="11">
        <f t="shared" si="1"/>
        <v>30.275486770921184</v>
      </c>
      <c r="K10" s="11"/>
      <c r="L10" s="11">
        <v>23.907573446533728</v>
      </c>
      <c r="M10" s="11">
        <v>7.7603139932013709</v>
      </c>
      <c r="N10" s="11">
        <v>3.3855432701320627</v>
      </c>
      <c r="O10" s="11">
        <f t="shared" si="2"/>
        <v>35.053430709867165</v>
      </c>
      <c r="Q10" s="10" t="str">
        <f>name!E6</f>
        <v>Associate professional occupations</v>
      </c>
      <c r="R10" s="11">
        <v>11.879555703254374</v>
      </c>
      <c r="S10" s="11">
        <v>1.1809464915799592</v>
      </c>
      <c r="T10" s="11">
        <v>1.7872894322968755</v>
      </c>
      <c r="U10" s="11">
        <f t="shared" si="3"/>
        <v>14.847791627131208</v>
      </c>
      <c r="V10" s="11"/>
      <c r="W10" s="11">
        <v>13.181998156005934</v>
      </c>
      <c r="X10" s="11">
        <v>1.6755311122137928</v>
      </c>
      <c r="Y10" s="11">
        <v>1.6062602004310129</v>
      </c>
      <c r="Z10" s="11">
        <f t="shared" si="4"/>
        <v>16.463789468650738</v>
      </c>
      <c r="AA10" s="11"/>
      <c r="AB10" s="11">
        <v>12.303636044507352</v>
      </c>
      <c r="AC10" s="11">
        <v>1.7763585975917329</v>
      </c>
      <c r="AD10" s="11">
        <v>1.5746100787545458</v>
      </c>
      <c r="AE10" s="11">
        <f t="shared" si="5"/>
        <v>15.65460472085363</v>
      </c>
      <c r="AG10" s="10" t="str">
        <f>name!E6</f>
        <v>Associate professional occupations</v>
      </c>
      <c r="AH10" s="11">
        <v>6.8478418063627959</v>
      </c>
      <c r="AI10" s="11">
        <v>3.8054186842132349</v>
      </c>
      <c r="AJ10" s="11">
        <v>1.4192673019960038</v>
      </c>
      <c r="AK10" s="11">
        <f t="shared" si="6"/>
        <v>12.072527792572036</v>
      </c>
      <c r="AL10" s="11"/>
      <c r="AM10" s="11">
        <v>8.0208005255222563</v>
      </c>
      <c r="AN10" s="11">
        <v>4.2660825433696212</v>
      </c>
      <c r="AO10" s="11">
        <v>1.5248142333785697</v>
      </c>
      <c r="AP10" s="11">
        <f t="shared" si="7"/>
        <v>13.811697302270447</v>
      </c>
      <c r="AQ10" s="11"/>
      <c r="AR10" s="11">
        <v>11.603937402026375</v>
      </c>
      <c r="AS10" s="11">
        <v>5.9839553956096383</v>
      </c>
      <c r="AT10" s="11">
        <v>1.8109331913775188</v>
      </c>
      <c r="AU10" s="11">
        <f t="shared" si="8"/>
        <v>19.398825989013531</v>
      </c>
    </row>
    <row r="11" spans="1:47" x14ac:dyDescent="0.2">
      <c r="A11" t="str">
        <f>name!E7</f>
        <v>Administrative and secretarial occupations</v>
      </c>
      <c r="B11" s="11">
        <v>17.747027297876862</v>
      </c>
      <c r="C11" s="11">
        <v>11.659248174752069</v>
      </c>
      <c r="D11" s="11">
        <v>0.98312712683910197</v>
      </c>
      <c r="E11" s="11">
        <f t="shared" si="0"/>
        <v>30.389402599468031</v>
      </c>
      <c r="F11" s="11"/>
      <c r="G11" s="11">
        <v>17.581938854105168</v>
      </c>
      <c r="H11" s="11">
        <v>12.087842083769937</v>
      </c>
      <c r="I11" s="11">
        <v>0.93172311910158967</v>
      </c>
      <c r="J11" s="11">
        <f t="shared" si="1"/>
        <v>30.601504056976694</v>
      </c>
      <c r="K11" s="11"/>
      <c r="L11" s="11">
        <v>18.177723451197203</v>
      </c>
      <c r="M11" s="11">
        <v>11.006265047049487</v>
      </c>
      <c r="N11" s="11">
        <v>0.82132960028996216</v>
      </c>
      <c r="O11" s="11">
        <f t="shared" si="2"/>
        <v>30.005318098536655</v>
      </c>
      <c r="Q11" s="10" t="str">
        <f>name!E7</f>
        <v>Administrative and secretarial occupations</v>
      </c>
      <c r="R11" s="11">
        <v>6.5957065515407605</v>
      </c>
      <c r="S11" s="11">
        <v>1.8357750766460705</v>
      </c>
      <c r="T11" s="11">
        <v>0.33892102175738298</v>
      </c>
      <c r="U11" s="11">
        <f t="shared" si="3"/>
        <v>8.7704026499442129</v>
      </c>
      <c r="V11" s="11"/>
      <c r="W11" s="11">
        <v>7.053997701862504</v>
      </c>
      <c r="X11" s="11">
        <v>2.5909529795508677</v>
      </c>
      <c r="Y11" s="11">
        <v>0.25649126523018767</v>
      </c>
      <c r="Z11" s="11">
        <f t="shared" si="4"/>
        <v>9.9014419466435601</v>
      </c>
      <c r="AA11" s="11"/>
      <c r="AB11" s="11">
        <v>8.8385966877892752</v>
      </c>
      <c r="AC11" s="11">
        <v>2.7658007280068659</v>
      </c>
      <c r="AD11" s="11">
        <v>0.3331657196234632</v>
      </c>
      <c r="AE11" s="11">
        <f t="shared" si="5"/>
        <v>11.937563135419605</v>
      </c>
      <c r="AG11" s="10" t="str">
        <f>name!E7</f>
        <v>Administrative and secretarial occupations</v>
      </c>
      <c r="AH11" s="11">
        <v>11.151320746336111</v>
      </c>
      <c r="AI11" s="11">
        <v>9.8234730981059979</v>
      </c>
      <c r="AJ11" s="11">
        <v>0.64420610508171905</v>
      </c>
      <c r="AK11" s="11">
        <f t="shared" si="6"/>
        <v>21.618999949523829</v>
      </c>
      <c r="AL11" s="11"/>
      <c r="AM11" s="11">
        <v>10.527941152242656</v>
      </c>
      <c r="AN11" s="11">
        <v>9.4968891042190666</v>
      </c>
      <c r="AO11" s="11">
        <v>0.67523185387140183</v>
      </c>
      <c r="AP11" s="11">
        <f t="shared" si="7"/>
        <v>20.700062110333125</v>
      </c>
      <c r="AQ11" s="11"/>
      <c r="AR11" s="11">
        <v>9.3391267634079309</v>
      </c>
      <c r="AS11" s="11">
        <v>8.2404643190426139</v>
      </c>
      <c r="AT11" s="11">
        <v>0.48816388066649929</v>
      </c>
      <c r="AU11" s="11">
        <f t="shared" si="8"/>
        <v>18.067754963117043</v>
      </c>
    </row>
    <row r="12" spans="1:47" x14ac:dyDescent="0.2">
      <c r="A12" t="str">
        <f>name!E8</f>
        <v>Skilled trades occupations</v>
      </c>
      <c r="B12" s="11">
        <v>20.281497002344754</v>
      </c>
      <c r="C12" s="11">
        <v>3.2397656753570487</v>
      </c>
      <c r="D12" s="11">
        <v>9.2380785465972473</v>
      </c>
      <c r="E12" s="11">
        <f t="shared" si="0"/>
        <v>32.75934122429905</v>
      </c>
      <c r="F12" s="11"/>
      <c r="G12" s="11">
        <v>17.237686337712169</v>
      </c>
      <c r="H12" s="11">
        <v>2.8790614572286306</v>
      </c>
      <c r="I12" s="11">
        <v>8.7520690602908218</v>
      </c>
      <c r="J12" s="11">
        <f t="shared" si="1"/>
        <v>28.868816855231621</v>
      </c>
      <c r="K12" s="11"/>
      <c r="L12" s="11">
        <v>13.870406351623767</v>
      </c>
      <c r="M12" s="11">
        <v>3.5432677619901134</v>
      </c>
      <c r="N12" s="11">
        <v>8.8650206182961586</v>
      </c>
      <c r="O12" s="11">
        <f t="shared" si="2"/>
        <v>26.278694731910036</v>
      </c>
      <c r="Q12" s="10" t="str">
        <f>name!E8</f>
        <v>Skilled trades occupations</v>
      </c>
      <c r="R12" s="11">
        <v>18.683269093804249</v>
      </c>
      <c r="S12" s="11">
        <v>2.1088918595060004</v>
      </c>
      <c r="T12" s="11">
        <v>8.0136768395305307</v>
      </c>
      <c r="U12" s="11">
        <f t="shared" si="3"/>
        <v>28.805837792840784</v>
      </c>
      <c r="V12" s="11"/>
      <c r="W12" s="11">
        <v>15.772042913748166</v>
      </c>
      <c r="X12" s="11">
        <v>1.8728053027306655</v>
      </c>
      <c r="Y12" s="11">
        <v>7.6215811883097908</v>
      </c>
      <c r="Z12" s="11">
        <f t="shared" si="4"/>
        <v>25.266429404788621</v>
      </c>
      <c r="AA12" s="11"/>
      <c r="AB12" s="11">
        <v>12.420709474048644</v>
      </c>
      <c r="AC12" s="11">
        <v>2.2482078772618546</v>
      </c>
      <c r="AD12" s="11">
        <v>7.6648575921722273</v>
      </c>
      <c r="AE12" s="11">
        <f t="shared" si="5"/>
        <v>22.333774943482727</v>
      </c>
      <c r="AG12" s="10" t="str">
        <f>name!E8</f>
        <v>Skilled trades occupations</v>
      </c>
      <c r="AH12" s="11">
        <v>1.598227908540502</v>
      </c>
      <c r="AI12" s="11">
        <v>1.1308738158510472</v>
      </c>
      <c r="AJ12" s="11">
        <v>1.2244017070667195</v>
      </c>
      <c r="AK12" s="11">
        <f t="shared" si="6"/>
        <v>3.9535034314582687</v>
      </c>
      <c r="AL12" s="11"/>
      <c r="AM12" s="11">
        <v>1.4656434239639902</v>
      </c>
      <c r="AN12" s="11">
        <v>1.0062561544979638</v>
      </c>
      <c r="AO12" s="11">
        <v>1.1304878719810312</v>
      </c>
      <c r="AP12" s="11">
        <f t="shared" si="7"/>
        <v>3.6023874504429854</v>
      </c>
      <c r="AQ12" s="11"/>
      <c r="AR12" s="11">
        <v>1.4496968775751216</v>
      </c>
      <c r="AS12" s="11">
        <v>1.2950598847282577</v>
      </c>
      <c r="AT12" s="11">
        <v>1.200163026123934</v>
      </c>
      <c r="AU12" s="11">
        <f t="shared" si="8"/>
        <v>3.9449197884273133</v>
      </c>
    </row>
    <row r="13" spans="1:47" x14ac:dyDescent="0.2">
      <c r="A13" t="str">
        <f>name!E9</f>
        <v>Caring, leisure and other service occupations</v>
      </c>
      <c r="B13" s="11">
        <v>13.114680878210587</v>
      </c>
      <c r="C13" s="11">
        <v>11.720901793058955</v>
      </c>
      <c r="D13" s="11">
        <v>2.4246899027550235</v>
      </c>
      <c r="E13" s="11">
        <f t="shared" si="0"/>
        <v>27.260272574024565</v>
      </c>
      <c r="F13" s="11"/>
      <c r="G13" s="11">
        <v>11.562591875446913</v>
      </c>
      <c r="H13" s="11">
        <v>10.680932798155789</v>
      </c>
      <c r="I13" s="11">
        <v>2.5793328189931071</v>
      </c>
      <c r="J13" s="11">
        <f t="shared" si="1"/>
        <v>24.822857492595809</v>
      </c>
      <c r="K13" s="11"/>
      <c r="L13" s="11">
        <v>13.666239085494867</v>
      </c>
      <c r="M13" s="11">
        <v>11.175402266835956</v>
      </c>
      <c r="N13" s="11">
        <v>2.9231864019326936</v>
      </c>
      <c r="O13" s="11">
        <f t="shared" si="2"/>
        <v>27.764827754263518</v>
      </c>
      <c r="Q13" s="10" t="str">
        <f>name!E9</f>
        <v>Caring, leisure and other service occupations</v>
      </c>
      <c r="R13" s="11">
        <v>3.0827583104497087</v>
      </c>
      <c r="S13" s="11">
        <v>1.4202053704635358</v>
      </c>
      <c r="T13" s="11">
        <v>0.44487180790018116</v>
      </c>
      <c r="U13" s="11">
        <f t="shared" si="3"/>
        <v>4.9478354888134257</v>
      </c>
      <c r="V13" s="11"/>
      <c r="W13" s="11">
        <v>2.8113611025372056</v>
      </c>
      <c r="X13" s="11">
        <v>1.4004720320209811</v>
      </c>
      <c r="Y13" s="11">
        <v>0.41969227969794975</v>
      </c>
      <c r="Z13" s="11">
        <f t="shared" si="4"/>
        <v>4.6315254142561368</v>
      </c>
      <c r="AA13" s="11"/>
      <c r="AB13" s="11">
        <v>3.2005227123880324</v>
      </c>
      <c r="AC13" s="11">
        <v>1.8369438924134383</v>
      </c>
      <c r="AD13" s="11">
        <v>0.58435564575886956</v>
      </c>
      <c r="AE13" s="11">
        <f t="shared" si="5"/>
        <v>5.6218222505603404</v>
      </c>
      <c r="AG13" s="10" t="str">
        <f>name!E9</f>
        <v>Caring, leisure and other service occupations</v>
      </c>
      <c r="AH13" s="11">
        <v>10.031922567760883</v>
      </c>
      <c r="AI13" s="11">
        <v>10.30069642259542</v>
      </c>
      <c r="AJ13" s="11">
        <v>1.9798180948548418</v>
      </c>
      <c r="AK13" s="11">
        <f t="shared" si="6"/>
        <v>22.312437085211144</v>
      </c>
      <c r="AL13" s="11"/>
      <c r="AM13" s="11">
        <v>8.751230772909711</v>
      </c>
      <c r="AN13" s="11">
        <v>9.2804607661348086</v>
      </c>
      <c r="AO13" s="11">
        <v>2.1596405392951574</v>
      </c>
      <c r="AP13" s="11">
        <f t="shared" si="7"/>
        <v>20.191332078339677</v>
      </c>
      <c r="AQ13" s="11"/>
      <c r="AR13" s="11">
        <v>10.465716373106835</v>
      </c>
      <c r="AS13" s="11">
        <v>9.3384583744225171</v>
      </c>
      <c r="AT13" s="11">
        <v>2.3388307561738233</v>
      </c>
      <c r="AU13" s="11">
        <f t="shared" si="8"/>
        <v>22.143005503703176</v>
      </c>
    </row>
    <row r="14" spans="1:47" x14ac:dyDescent="0.2">
      <c r="A14" t="str">
        <f>name!E10</f>
        <v>Sales and customer service occupations</v>
      </c>
      <c r="B14" s="11">
        <v>9.8934547139998621</v>
      </c>
      <c r="C14" s="11">
        <v>14.081085421887993</v>
      </c>
      <c r="D14" s="11">
        <v>1.614799541278565</v>
      </c>
      <c r="E14" s="11">
        <f t="shared" si="0"/>
        <v>25.589339677166421</v>
      </c>
      <c r="F14" s="11"/>
      <c r="G14" s="11">
        <v>9.2030495200958775</v>
      </c>
      <c r="H14" s="11">
        <v>15.28055451372815</v>
      </c>
      <c r="I14" s="11">
        <v>1.2925624633618864</v>
      </c>
      <c r="J14" s="11">
        <f t="shared" si="1"/>
        <v>25.776166497185915</v>
      </c>
      <c r="K14" s="11"/>
      <c r="L14" s="11">
        <v>9.1625845887681869</v>
      </c>
      <c r="M14" s="11">
        <v>16.56570549441971</v>
      </c>
      <c r="N14" s="11">
        <v>1.0039201253571748</v>
      </c>
      <c r="O14" s="11">
        <f t="shared" si="2"/>
        <v>26.732210208545073</v>
      </c>
      <c r="Q14" s="10" t="str">
        <f>name!E10</f>
        <v>Sales and customer service occupations</v>
      </c>
      <c r="R14" s="11">
        <v>4.7202852566536038</v>
      </c>
      <c r="S14" s="11">
        <v>3.985871801798909</v>
      </c>
      <c r="T14" s="11">
        <v>0.99515955512575682</v>
      </c>
      <c r="U14" s="11">
        <f t="shared" si="3"/>
        <v>9.7013166135782694</v>
      </c>
      <c r="V14" s="11"/>
      <c r="W14" s="11">
        <v>4.4318887678171137</v>
      </c>
      <c r="X14" s="11">
        <v>4.6133945323385444</v>
      </c>
      <c r="Y14" s="11">
        <v>0.75127124737778206</v>
      </c>
      <c r="Z14" s="11">
        <f t="shared" si="4"/>
        <v>9.7965545475334395</v>
      </c>
      <c r="AA14" s="11"/>
      <c r="AB14" s="11">
        <v>4.7583391663958734</v>
      </c>
      <c r="AC14" s="11">
        <v>5.2558487168256587</v>
      </c>
      <c r="AD14" s="11">
        <v>0.616790311626774</v>
      </c>
      <c r="AE14" s="11">
        <f t="shared" si="5"/>
        <v>10.630978194848305</v>
      </c>
      <c r="AG14" s="10" t="str">
        <f>name!E10</f>
        <v>Sales and customer service occupations</v>
      </c>
      <c r="AH14" s="11">
        <v>5.173169457346253</v>
      </c>
      <c r="AI14" s="11">
        <v>10.095213620089085</v>
      </c>
      <c r="AJ14" s="11">
        <v>0.61963998615280891</v>
      </c>
      <c r="AK14" s="11">
        <f t="shared" si="6"/>
        <v>15.888023063588147</v>
      </c>
      <c r="AL14" s="11"/>
      <c r="AM14" s="11">
        <v>4.771160752278762</v>
      </c>
      <c r="AN14" s="11">
        <v>10.667159981389602</v>
      </c>
      <c r="AO14" s="11">
        <v>0.54129121598410501</v>
      </c>
      <c r="AP14" s="11">
        <f t="shared" si="7"/>
        <v>15.979611949652469</v>
      </c>
      <c r="AQ14" s="11"/>
      <c r="AR14" s="11">
        <v>4.4042454223723073</v>
      </c>
      <c r="AS14" s="11">
        <v>11.309856777594057</v>
      </c>
      <c r="AT14" s="11">
        <v>0.38712981373040017</v>
      </c>
      <c r="AU14" s="11">
        <f t="shared" si="8"/>
        <v>16.101232013696762</v>
      </c>
    </row>
    <row r="15" spans="1:47" x14ac:dyDescent="0.2">
      <c r="A15" t="str">
        <f>name!E11</f>
        <v>Process, plant and machine operatives</v>
      </c>
      <c r="B15" s="11">
        <v>16.21108942063503</v>
      </c>
      <c r="C15" s="11">
        <v>2.5253938197928059</v>
      </c>
      <c r="D15" s="11">
        <v>2.7065709213528448</v>
      </c>
      <c r="E15" s="11">
        <f t="shared" si="0"/>
        <v>21.443054161780683</v>
      </c>
      <c r="F15" s="11"/>
      <c r="G15" s="11">
        <v>13.854674082732853</v>
      </c>
      <c r="H15" s="11">
        <v>2.8004205285335662</v>
      </c>
      <c r="I15" s="11">
        <v>2.8257733018798472</v>
      </c>
      <c r="J15" s="11">
        <f t="shared" si="1"/>
        <v>19.48086791314627</v>
      </c>
      <c r="K15" s="11"/>
      <c r="L15" s="11">
        <v>11.42677758880877</v>
      </c>
      <c r="M15" s="11">
        <v>3.5800619729045531</v>
      </c>
      <c r="N15" s="11">
        <v>3.3624632957904894</v>
      </c>
      <c r="O15" s="11">
        <f t="shared" si="2"/>
        <v>18.369302857503815</v>
      </c>
      <c r="Q15" s="10" t="str">
        <f>name!E11</f>
        <v>Process, plant and machine operatives</v>
      </c>
      <c r="R15" s="11">
        <v>14.327042559402047</v>
      </c>
      <c r="S15" s="11">
        <v>1.865782263864753</v>
      </c>
      <c r="T15" s="11">
        <v>2.5223065990340272</v>
      </c>
      <c r="U15" s="11">
        <f t="shared" si="3"/>
        <v>18.715131422300828</v>
      </c>
      <c r="V15" s="11"/>
      <c r="W15" s="11">
        <v>12.326130042375468</v>
      </c>
      <c r="X15" s="11">
        <v>2.315452054877142</v>
      </c>
      <c r="Y15" s="11">
        <v>2.5693580808807246</v>
      </c>
      <c r="Z15" s="11">
        <f t="shared" si="4"/>
        <v>17.210940178133335</v>
      </c>
      <c r="AA15" s="11"/>
      <c r="AB15" s="11">
        <v>10.008341566824317</v>
      </c>
      <c r="AC15" s="11">
        <v>2.8313239835508428</v>
      </c>
      <c r="AD15" s="11">
        <v>3.0699371273351406</v>
      </c>
      <c r="AE15" s="11">
        <f t="shared" si="5"/>
        <v>15.9096026777103</v>
      </c>
      <c r="AG15" s="10" t="str">
        <f>name!E11</f>
        <v>Process, plant and machine operatives</v>
      </c>
      <c r="AH15" s="11">
        <v>1.884046861232985</v>
      </c>
      <c r="AI15" s="11">
        <v>0.65961155592805254</v>
      </c>
      <c r="AJ15" s="11">
        <v>0.18426432231881879</v>
      </c>
      <c r="AK15" s="11">
        <f t="shared" si="6"/>
        <v>2.7279227394798564</v>
      </c>
      <c r="AL15" s="11"/>
      <c r="AM15" s="11">
        <v>1.528544040357392</v>
      </c>
      <c r="AN15" s="11">
        <v>0.48496847365642543</v>
      </c>
      <c r="AO15" s="11">
        <v>0.25641522099912217</v>
      </c>
      <c r="AP15" s="11">
        <f t="shared" si="7"/>
        <v>2.2699277350129394</v>
      </c>
      <c r="AQ15" s="11"/>
      <c r="AR15" s="11">
        <v>1.4184360219844512</v>
      </c>
      <c r="AS15" s="11">
        <v>0.74873798935370828</v>
      </c>
      <c r="AT15" s="11">
        <v>0.29252616845534896</v>
      </c>
      <c r="AU15" s="11">
        <f t="shared" si="8"/>
        <v>2.4597001797935083</v>
      </c>
    </row>
    <row r="16" spans="1:47" x14ac:dyDescent="0.2">
      <c r="A16" t="str">
        <f>name!E12</f>
        <v>Elementary occupations</v>
      </c>
      <c r="B16" s="11">
        <v>15.292544611609937</v>
      </c>
      <c r="C16" s="11">
        <v>17.353605362514248</v>
      </c>
      <c r="D16" s="11">
        <v>2.1609289180140459</v>
      </c>
      <c r="E16" s="11">
        <f t="shared" si="0"/>
        <v>34.807078892138229</v>
      </c>
      <c r="F16" s="11"/>
      <c r="G16" s="11">
        <v>12.784903272128348</v>
      </c>
      <c r="H16" s="11">
        <v>16.201560509578552</v>
      </c>
      <c r="I16" s="11">
        <v>1.9181812534585194</v>
      </c>
      <c r="J16" s="11">
        <f t="shared" si="1"/>
        <v>30.904645035165423</v>
      </c>
      <c r="K16" s="11"/>
      <c r="L16" s="11">
        <v>14.302720008118278</v>
      </c>
      <c r="M16" s="11">
        <v>14.856996077541254</v>
      </c>
      <c r="N16" s="11">
        <v>2.5640934470772225</v>
      </c>
      <c r="O16" s="11">
        <f t="shared" si="2"/>
        <v>31.723809532736755</v>
      </c>
      <c r="Q16" s="10" t="str">
        <f>name!E12</f>
        <v>Elementary occupations</v>
      </c>
      <c r="R16" s="11">
        <v>11.172779338514658</v>
      </c>
      <c r="S16" s="11">
        <v>5.8004511405965475</v>
      </c>
      <c r="T16" s="11">
        <v>1.3334749599855131</v>
      </c>
      <c r="U16" s="11">
        <f t="shared" si="3"/>
        <v>18.306705439096717</v>
      </c>
      <c r="V16" s="11"/>
      <c r="W16" s="11">
        <v>9.2454935909047471</v>
      </c>
      <c r="X16" s="11">
        <v>5.6451345588438535</v>
      </c>
      <c r="Y16" s="11">
        <v>1.2317438105035499</v>
      </c>
      <c r="Z16" s="11">
        <f t="shared" si="4"/>
        <v>16.122371960252149</v>
      </c>
      <c r="AA16" s="11"/>
      <c r="AB16" s="11">
        <v>10.076319935392762</v>
      </c>
      <c r="AC16" s="11">
        <v>5.0033111447454468</v>
      </c>
      <c r="AD16" s="11">
        <v>1.6397042658370065</v>
      </c>
      <c r="AE16" s="11">
        <f t="shared" si="5"/>
        <v>16.719335345975217</v>
      </c>
      <c r="AG16" s="10" t="str">
        <f>name!E12</f>
        <v>Elementary occupations</v>
      </c>
      <c r="AH16" s="11">
        <v>4.1197652730952905</v>
      </c>
      <c r="AI16" s="11">
        <v>11.553154221917696</v>
      </c>
      <c r="AJ16" s="11">
        <v>0.82745395802853206</v>
      </c>
      <c r="AK16" s="11">
        <f t="shared" si="6"/>
        <v>16.500373453041519</v>
      </c>
      <c r="AL16" s="11"/>
      <c r="AM16" s="11">
        <v>3.5394096812235967</v>
      </c>
      <c r="AN16" s="11">
        <v>10.556425950734713</v>
      </c>
      <c r="AO16" s="11">
        <v>0.68643744295496978</v>
      </c>
      <c r="AP16" s="11">
        <f t="shared" si="7"/>
        <v>14.782273074913279</v>
      </c>
      <c r="AQ16" s="11"/>
      <c r="AR16" s="11">
        <v>4.2264000727255171</v>
      </c>
      <c r="AS16" s="11">
        <v>9.8536849327958098</v>
      </c>
      <c r="AT16" s="11">
        <v>0.9243891812402153</v>
      </c>
      <c r="AU16" s="11">
        <f t="shared" si="8"/>
        <v>15.004474186761541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161.78903151541235</v>
      </c>
      <c r="C18" s="34">
        <f t="shared" ref="C18:D18" si="9">SUM(C8:C16)</f>
        <v>75.638872510231408</v>
      </c>
      <c r="D18" s="34">
        <f t="shared" si="9"/>
        <v>31.259095974356306</v>
      </c>
      <c r="E18" s="34">
        <f t="shared" si="0"/>
        <v>268.68700000000007</v>
      </c>
      <c r="F18" s="34"/>
      <c r="G18" s="34">
        <f>SUM(G8:G16)</f>
        <v>160.20814449546756</v>
      </c>
      <c r="H18" s="34">
        <f t="shared" ref="H18:I18" si="10">SUM(H8:H16)</f>
        <v>78.512063264536025</v>
      </c>
      <c r="I18" s="34">
        <f t="shared" si="10"/>
        <v>30.767792239996432</v>
      </c>
      <c r="J18" s="34">
        <f t="shared" ref="J18" si="11">SUM(G18:I18)</f>
        <v>269.488</v>
      </c>
      <c r="K18" s="34"/>
      <c r="L18" s="34">
        <f>SUM(L8:L16)</f>
        <v>168.73595025640992</v>
      </c>
      <c r="M18" s="34">
        <f t="shared" ref="M18:N18" si="12">SUM(M8:M16)</f>
        <v>83.815254987746926</v>
      </c>
      <c r="N18" s="34">
        <f t="shared" si="12"/>
        <v>32.877794755843354</v>
      </c>
      <c r="O18" s="34">
        <f>SUM(L18:N18)</f>
        <v>285.4290000000002</v>
      </c>
      <c r="Q18" s="231" t="str">
        <f>name!E3</f>
        <v>All occupations</v>
      </c>
      <c r="R18" s="34">
        <f>SUM(R8:R16)</f>
        <v>101.88237914528484</v>
      </c>
      <c r="S18" s="34">
        <f t="shared" ref="S18:T18" si="13">SUM(S8:S16)</f>
        <v>20.55977764372917</v>
      </c>
      <c r="T18" s="34">
        <f t="shared" si="13"/>
        <v>21.574378884672129</v>
      </c>
      <c r="U18" s="34">
        <f t="shared" ref="U18" si="14">SUM(R18:T18)</f>
        <v>144.01653567368612</v>
      </c>
      <c r="V18" s="34"/>
      <c r="W18" s="34">
        <f>SUM(W8:W16)</f>
        <v>100.16209933251022</v>
      </c>
      <c r="X18" s="34">
        <f t="shared" ref="X18:Y18" si="15">SUM(X8:X16)</f>
        <v>23.551831774630998</v>
      </c>
      <c r="Y18" s="34">
        <f t="shared" si="15"/>
        <v>20.036472766308709</v>
      </c>
      <c r="Z18" s="34">
        <f t="shared" ref="Z18" si="16">SUM(W18:Y18)</f>
        <v>143.75040387344993</v>
      </c>
      <c r="AA18" s="34"/>
      <c r="AB18" s="34">
        <f>SUM(AB8:AB16)</f>
        <v>100.71413652028133</v>
      </c>
      <c r="AC18" s="34">
        <f t="shared" ref="AC18:AD18" si="17">SUM(AC8:AC16)</f>
        <v>26.13015131647321</v>
      </c>
      <c r="AD18" s="34">
        <f t="shared" si="17"/>
        <v>20.924606506812871</v>
      </c>
      <c r="AE18" s="34">
        <f t="shared" ref="AE18" si="18">SUM(AB18:AD18)</f>
        <v>147.76889434356741</v>
      </c>
      <c r="AG18" s="231" t="str">
        <f>name!E3</f>
        <v>All occupations</v>
      </c>
      <c r="AH18" s="34">
        <f>SUM(AH8:AH16)</f>
        <v>59.90665237012751</v>
      </c>
      <c r="AI18" s="34">
        <f t="shared" ref="AI18:AJ18" si="19">SUM(AI8:AI16)</f>
        <v>55.079094866502231</v>
      </c>
      <c r="AJ18" s="34">
        <f t="shared" si="19"/>
        <v>9.6847170896841774</v>
      </c>
      <c r="AK18" s="34">
        <f t="shared" si="6"/>
        <v>124.67046432631392</v>
      </c>
      <c r="AL18" s="34"/>
      <c r="AM18" s="34">
        <f>SUM(AM8:AM16)</f>
        <v>60.046045162957277</v>
      </c>
      <c r="AN18" s="34">
        <f t="shared" ref="AN18:AO18" si="20">SUM(AN8:AN16)</f>
        <v>54.960231489905034</v>
      </c>
      <c r="AO18" s="34">
        <f t="shared" si="20"/>
        <v>10.731319473687725</v>
      </c>
      <c r="AP18" s="34">
        <f t="shared" si="7"/>
        <v>125.73759612655003</v>
      </c>
      <c r="AQ18" s="34"/>
      <c r="AR18" s="34">
        <f>SUM(AR8:AR16)</f>
        <v>68.02181373612855</v>
      </c>
      <c r="AS18" s="34">
        <f t="shared" ref="AS18:AT18" si="21">SUM(AS8:AS16)</f>
        <v>57.685103671273716</v>
      </c>
      <c r="AT18" s="34">
        <f t="shared" si="21"/>
        <v>11.953188249030486</v>
      </c>
      <c r="AU18" s="34">
        <f t="shared" si="8"/>
        <v>137.66010565643276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10.090224126412819</v>
      </c>
      <c r="C26" s="18">
        <f t="shared" ref="C26:O26" si="22">C8/C$18*100</f>
        <v>2.8562464598057922</v>
      </c>
      <c r="D26" s="18">
        <f t="shared" si="22"/>
        <v>13.30462765605002</v>
      </c>
      <c r="E26" s="18">
        <f t="shared" si="22"/>
        <v>8.4277299751025172</v>
      </c>
      <c r="F26" s="18"/>
      <c r="G26" s="18">
        <f t="shared" si="22"/>
        <v>11.334287310266429</v>
      </c>
      <c r="H26" s="18">
        <f t="shared" si="22"/>
        <v>4.2345623093779343</v>
      </c>
      <c r="I26" s="18">
        <f t="shared" si="22"/>
        <v>14.869390398427324</v>
      </c>
      <c r="J26" s="18">
        <f t="shared" si="22"/>
        <v>9.6694757377026743</v>
      </c>
      <c r="K26" s="18"/>
      <c r="L26" s="18">
        <f t="shared" si="22"/>
        <v>10.551938355560685</v>
      </c>
      <c r="M26" s="18">
        <f t="shared" si="22"/>
        <v>4.6332604708843244</v>
      </c>
      <c r="N26" s="18">
        <f t="shared" si="22"/>
        <v>15.524527039053924</v>
      </c>
      <c r="O26" s="18">
        <f t="shared" si="22"/>
        <v>9.3867177719711847</v>
      </c>
      <c r="Q26" t="str">
        <f>$A$8</f>
        <v>Managers, directors and senior officials</v>
      </c>
      <c r="R26" s="18">
        <f>R8/R$18*100</f>
        <v>11.462346656914654</v>
      </c>
      <c r="S26" s="18">
        <f t="shared" ref="S26:U26" si="23">S8/S$18*100</f>
        <v>3.4432419846396285</v>
      </c>
      <c r="T26" s="18">
        <f t="shared" si="23"/>
        <v>14.176883182444444</v>
      </c>
      <c r="U26" s="18">
        <f t="shared" si="23"/>
        <v>10.724191354341809</v>
      </c>
      <c r="V26" s="18"/>
      <c r="W26" s="18">
        <f t="shared" ref="W26:Z26" si="24">W8/W$18*100</f>
        <v>12.727190962665439</v>
      </c>
      <c r="X26" s="18">
        <f t="shared" si="24"/>
        <v>4.9829235022178278</v>
      </c>
      <c r="Y26" s="18">
        <f t="shared" si="24"/>
        <v>15.123183626482298</v>
      </c>
      <c r="Z26" s="18">
        <f t="shared" si="24"/>
        <v>11.792345292195714</v>
      </c>
      <c r="AA26" s="18"/>
      <c r="AB26" s="18">
        <f t="shared" ref="AB26:AE26" si="25">AB8/AB$18*100</f>
        <v>12.055385049236968</v>
      </c>
      <c r="AC26" s="18">
        <f t="shared" si="25"/>
        <v>5.1318991914472489</v>
      </c>
      <c r="AD26" s="18">
        <f t="shared" si="25"/>
        <v>15.857876072638867</v>
      </c>
      <c r="AE26" s="18">
        <f t="shared" si="25"/>
        <v>11.369543112465742</v>
      </c>
      <c r="AG26" t="str">
        <f>$A$8</f>
        <v>Managers, directors and senior officials</v>
      </c>
      <c r="AH26" s="18">
        <f>AH8/AH$18*100</f>
        <v>7.7566751405228205</v>
      </c>
      <c r="AI26" s="18">
        <f t="shared" ref="AI26:AK26" si="26">AI8/AI$18*100</f>
        <v>2.6371343357286134</v>
      </c>
      <c r="AJ26" s="18">
        <f t="shared" si="26"/>
        <v>11.361527921032756</v>
      </c>
      <c r="AK26" s="18">
        <f t="shared" si="26"/>
        <v>5.7749090849772875</v>
      </c>
      <c r="AL26" s="18"/>
      <c r="AM26" s="18">
        <f t="shared" ref="AM26:AP26" si="27">AM8/AM$18*100</f>
        <v>9.0108011653658622</v>
      </c>
      <c r="AN26" s="18">
        <f t="shared" si="27"/>
        <v>3.9138708486138976</v>
      </c>
      <c r="AO26" s="18">
        <f t="shared" si="27"/>
        <v>14.395532443246204</v>
      </c>
      <c r="AP26" s="18">
        <f t="shared" si="27"/>
        <v>7.242489973461649</v>
      </c>
      <c r="AQ26" s="18"/>
      <c r="AR26" s="18">
        <f t="shared" ref="AR26:AU26" si="28">AR8/AR$18*100</f>
        <v>8.3259122142222068</v>
      </c>
      <c r="AS26" s="18">
        <f t="shared" si="28"/>
        <v>4.4073875090394017</v>
      </c>
      <c r="AT26" s="18">
        <f t="shared" si="28"/>
        <v>14.940984204132294</v>
      </c>
      <c r="AU26" s="18">
        <f t="shared" si="28"/>
        <v>7.2582877025322752</v>
      </c>
    </row>
    <row r="27" spans="1:47" x14ac:dyDescent="0.2">
      <c r="A27" t="str">
        <f>$A$9</f>
        <v>Professional occupations</v>
      </c>
      <c r="B27" s="18">
        <f t="shared" ref="B27:B34" si="29">B9/B$18*100</f>
        <v>21.136453978960088</v>
      </c>
      <c r="C27" s="18">
        <f t="shared" ref="C27:O27" si="30">C9/C$18*100</f>
        <v>10.460328408113636</v>
      </c>
      <c r="D27" s="18">
        <f t="shared" si="30"/>
        <v>15.24496408693502</v>
      </c>
      <c r="E27" s="18">
        <f t="shared" si="30"/>
        <v>17.44556923603156</v>
      </c>
      <c r="F27" s="18"/>
      <c r="G27" s="18">
        <f t="shared" si="30"/>
        <v>24.107420132593564</v>
      </c>
      <c r="H27" s="18">
        <f t="shared" si="30"/>
        <v>11.864973471982076</v>
      </c>
      <c r="I27" s="18">
        <f t="shared" si="30"/>
        <v>15.477524701198819</v>
      </c>
      <c r="J27" s="18">
        <f t="shared" si="30"/>
        <v>19.555445364081852</v>
      </c>
      <c r="K27" s="18"/>
      <c r="L27" s="18">
        <f t="shared" si="30"/>
        <v>27.508667957601347</v>
      </c>
      <c r="M27" s="18">
        <f t="shared" si="30"/>
        <v>13.653675929947717</v>
      </c>
      <c r="N27" s="18">
        <f t="shared" si="30"/>
        <v>14.745866917945838</v>
      </c>
      <c r="O27" s="18">
        <f t="shared" si="30"/>
        <v>21.970084132052971</v>
      </c>
      <c r="Q27" t="str">
        <f>$A$9</f>
        <v>Professional occupations</v>
      </c>
      <c r="R27" s="18">
        <f t="shared" ref="R27:U27" si="31">R9/R$18*100</f>
        <v>19.378101510141732</v>
      </c>
      <c r="S27" s="18">
        <f t="shared" si="31"/>
        <v>8.0444972321984896</v>
      </c>
      <c r="T27" s="18">
        <f t="shared" si="31"/>
        <v>14.276676022465901</v>
      </c>
      <c r="U27" s="18">
        <f t="shared" si="31"/>
        <v>16.995899573574405</v>
      </c>
      <c r="V27" s="18"/>
      <c r="W27" s="18">
        <f t="shared" ref="W27:Z27" si="32">W9/W$18*100</f>
        <v>22.554804215912888</v>
      </c>
      <c r="X27" s="18">
        <f t="shared" si="32"/>
        <v>9.615045925189964</v>
      </c>
      <c r="Y27" s="18">
        <f t="shared" si="32"/>
        <v>12.726402270994608</v>
      </c>
      <c r="Z27" s="18">
        <f t="shared" si="32"/>
        <v>19.064855632430387</v>
      </c>
      <c r="AA27" s="18"/>
      <c r="AB27" s="18">
        <f t="shared" ref="AB27:AE27" si="33">AB9/AB$18*100</f>
        <v>26.77498403709259</v>
      </c>
      <c r="AC27" s="18">
        <f t="shared" si="33"/>
        <v>11.754173616312167</v>
      </c>
      <c r="AD27" s="18">
        <f t="shared" si="33"/>
        <v>10.145890181857931</v>
      </c>
      <c r="AE27" s="18">
        <f t="shared" si="33"/>
        <v>21.764096610709622</v>
      </c>
      <c r="AG27" t="str">
        <f>$A$9</f>
        <v>Professional occupations</v>
      </c>
      <c r="AH27" s="18">
        <f t="shared" ref="AH27:AK27" si="34">AH9/AH$18*100</f>
        <v>24.126858647082219</v>
      </c>
      <c r="AI27" s="18">
        <f>AI9/AI$18*100</f>
        <v>11.362103426784319</v>
      </c>
      <c r="AJ27" s="18">
        <f t="shared" si="34"/>
        <v>17.401992875583268</v>
      </c>
      <c r="AK27" s="18">
        <f t="shared" si="34"/>
        <v>17.965017586004262</v>
      </c>
      <c r="AL27" s="18"/>
      <c r="AM27" s="18">
        <f t="shared" ref="AM27:AP27" si="35">AM9/AM$18*100</f>
        <v>26.697320420776805</v>
      </c>
      <c r="AN27" s="18">
        <f t="shared" si="35"/>
        <v>12.829123615652573</v>
      </c>
      <c r="AO27" s="18">
        <f t="shared" si="35"/>
        <v>20.614152101466246</v>
      </c>
      <c r="AP27" s="18">
        <f t="shared" si="35"/>
        <v>20.116315575009754</v>
      </c>
      <c r="AQ27" s="18"/>
      <c r="AR27" s="18">
        <f t="shared" ref="AR27:AU27" si="36">AR9/AR$18*100</f>
        <v>28.59497157807666</v>
      </c>
      <c r="AS27" s="18">
        <f t="shared" si="36"/>
        <v>14.514110942150099</v>
      </c>
      <c r="AT27" s="18">
        <f t="shared" si="36"/>
        <v>22.798338035928925</v>
      </c>
      <c r="AU27" s="18">
        <f t="shared" si="36"/>
        <v>22.191197926295192</v>
      </c>
    </row>
    <row r="28" spans="1:47" x14ac:dyDescent="0.2">
      <c r="A28" t="str">
        <f>$A$10</f>
        <v>Associate professional occupations</v>
      </c>
      <c r="B28" s="18">
        <f t="shared" si="29"/>
        <v>11.57519600321803</v>
      </c>
      <c r="C28" s="18">
        <f t="shared" ref="C28:O28" si="37">C10/C$18*100</f>
        <v>6.5923314432254454</v>
      </c>
      <c r="D28" s="18">
        <f t="shared" si="37"/>
        <v>10.257995742818055</v>
      </c>
      <c r="E28" s="18">
        <f t="shared" si="37"/>
        <v>10.019211729522915</v>
      </c>
      <c r="F28" s="18"/>
      <c r="G28" s="18">
        <f t="shared" si="37"/>
        <v>13.23453233186159</v>
      </c>
      <c r="H28" s="18">
        <f t="shared" si="37"/>
        <v>7.567771637288315</v>
      </c>
      <c r="I28" s="18">
        <f t="shared" si="37"/>
        <v>10.176467682134691</v>
      </c>
      <c r="J28" s="18">
        <f t="shared" si="37"/>
        <v>11.234447088894935</v>
      </c>
      <c r="K28" s="18"/>
      <c r="L28" s="18">
        <f t="shared" si="37"/>
        <v>14.168630579437252</v>
      </c>
      <c r="M28" s="18">
        <f t="shared" si="37"/>
        <v>9.2588324098469457</v>
      </c>
      <c r="N28" s="18">
        <f t="shared" si="37"/>
        <v>10.297355085016315</v>
      </c>
      <c r="O28" s="18">
        <f t="shared" si="37"/>
        <v>12.280963290298864</v>
      </c>
      <c r="Q28" t="str">
        <f>$A$10</f>
        <v>Associate professional occupations</v>
      </c>
      <c r="R28" s="18">
        <f t="shared" ref="R28:U28" si="38">R10/R$18*100</f>
        <v>11.660068996145116</v>
      </c>
      <c r="S28" s="18">
        <f t="shared" si="38"/>
        <v>5.7439652901117517</v>
      </c>
      <c r="T28" s="18">
        <f t="shared" si="38"/>
        <v>8.2843146579143685</v>
      </c>
      <c r="U28" s="18">
        <f t="shared" si="38"/>
        <v>10.309782524399463</v>
      </c>
      <c r="V28" s="18"/>
      <c r="W28" s="18">
        <f t="shared" ref="W28:Z28" si="39">W10/W$18*100</f>
        <v>13.160664806201176</v>
      </c>
      <c r="X28" s="18">
        <f t="shared" si="39"/>
        <v>7.1142284313469055</v>
      </c>
      <c r="Y28" s="18">
        <f t="shared" si="39"/>
        <v>8.0166814746552415</v>
      </c>
      <c r="Z28" s="18">
        <f t="shared" si="39"/>
        <v>11.453038756777731</v>
      </c>
      <c r="AA28" s="18"/>
      <c r="AB28" s="18">
        <f t="shared" ref="AB28:AE28" si="40">AB10/AB$18*100</f>
        <v>12.21639431126901</v>
      </c>
      <c r="AC28" s="18">
        <f t="shared" si="40"/>
        <v>6.7981182966662139</v>
      </c>
      <c r="AD28" s="18">
        <f t="shared" si="40"/>
        <v>7.5251598076258519</v>
      </c>
      <c r="AE28" s="18">
        <f t="shared" si="40"/>
        <v>10.593978381171462</v>
      </c>
      <c r="AG28" t="str">
        <f>$A$10</f>
        <v>Associate professional occupations</v>
      </c>
      <c r="AH28" s="18">
        <f t="shared" ref="AH28:AK28" si="41">AH10/AH$18*100</f>
        <v>11.43085372898833</v>
      </c>
      <c r="AI28" s="18">
        <f t="shared" si="41"/>
        <v>6.9090072983889899</v>
      </c>
      <c r="AJ28" s="18">
        <f t="shared" si="41"/>
        <v>14.65471101378643</v>
      </c>
      <c r="AK28" s="18">
        <f t="shared" si="41"/>
        <v>9.6835508376492943</v>
      </c>
      <c r="AL28" s="18"/>
      <c r="AM28" s="18">
        <f t="shared" ref="AM28:AP28" si="42">AM10/AM$18*100</f>
        <v>13.357749879704533</v>
      </c>
      <c r="AN28" s="18">
        <f t="shared" si="42"/>
        <v>7.7621262278584204</v>
      </c>
      <c r="AO28" s="18">
        <f t="shared" si="42"/>
        <v>14.209009778501921</v>
      </c>
      <c r="AP28" s="18">
        <f t="shared" si="42"/>
        <v>10.984540604998928</v>
      </c>
      <c r="AQ28" s="18"/>
      <c r="AR28" s="18">
        <f t="shared" ref="AR28:AU28" si="43">AR10/AR$18*100</f>
        <v>17.059141420486931</v>
      </c>
      <c r="AS28" s="18">
        <f t="shared" si="43"/>
        <v>10.373484686289219</v>
      </c>
      <c r="AT28" s="18">
        <f t="shared" si="43"/>
        <v>15.150210585233628</v>
      </c>
      <c r="AU28" s="18">
        <f t="shared" si="43"/>
        <v>14.091828490549352</v>
      </c>
    </row>
    <row r="29" spans="1:47" x14ac:dyDescent="0.2">
      <c r="A29" t="str">
        <f>$A$11</f>
        <v>Administrative and secretarial occupations</v>
      </c>
      <c r="B29" s="18">
        <f t="shared" si="29"/>
        <v>10.969240084848549</v>
      </c>
      <c r="C29" s="18">
        <f t="shared" ref="C29:O29" si="44">C11/C$18*100</f>
        <v>15.414360087367726</v>
      </c>
      <c r="D29" s="18">
        <f t="shared" si="44"/>
        <v>3.1450913604335184</v>
      </c>
      <c r="E29" s="18">
        <f t="shared" si="44"/>
        <v>11.310336041367101</v>
      </c>
      <c r="F29" s="18"/>
      <c r="G29" s="18">
        <f t="shared" si="44"/>
        <v>10.974435107200543</v>
      </c>
      <c r="H29" s="18">
        <f t="shared" si="44"/>
        <v>15.396158986475175</v>
      </c>
      <c r="I29" s="18">
        <f t="shared" si="44"/>
        <v>3.0282417140427809</v>
      </c>
      <c r="J29" s="18">
        <f t="shared" si="44"/>
        <v>11.355423639262858</v>
      </c>
      <c r="K29" s="18"/>
      <c r="L29" s="18">
        <f t="shared" si="44"/>
        <v>10.772881193115317</v>
      </c>
      <c r="M29" s="18">
        <f t="shared" si="44"/>
        <v>13.131577358630608</v>
      </c>
      <c r="N29" s="18">
        <f t="shared" si="44"/>
        <v>2.4981286196027113</v>
      </c>
      <c r="O29" s="18">
        <f t="shared" si="44"/>
        <v>10.512357923874811</v>
      </c>
      <c r="Q29" t="str">
        <f>$A$11</f>
        <v>Administrative and secretarial occupations</v>
      </c>
      <c r="R29" s="18">
        <f t="shared" ref="R29:U29" si="45">R11/R$18*100</f>
        <v>6.4738442573423276</v>
      </c>
      <c r="S29" s="18">
        <f t="shared" si="45"/>
        <v>8.928963670995687</v>
      </c>
      <c r="T29" s="18">
        <f t="shared" si="45"/>
        <v>1.5709421975442128</v>
      </c>
      <c r="U29" s="18">
        <f t="shared" si="45"/>
        <v>6.089858090890524</v>
      </c>
      <c r="V29" s="18"/>
      <c r="W29" s="18">
        <f t="shared" ref="W29:Z29" si="46">W11/W$18*100</f>
        <v>7.0425817238965811</v>
      </c>
      <c r="X29" s="18">
        <f t="shared" si="46"/>
        <v>11.001067791006086</v>
      </c>
      <c r="Y29" s="18">
        <f t="shared" si="46"/>
        <v>1.2801218469025009</v>
      </c>
      <c r="Z29" s="18">
        <f t="shared" si="46"/>
        <v>6.8879402630132809</v>
      </c>
      <c r="AA29" s="18"/>
      <c r="AB29" s="18">
        <f t="shared" ref="AB29:AE29" si="47">AB11/AB$18*100</f>
        <v>8.7759246051912498</v>
      </c>
      <c r="AC29" s="18">
        <f t="shared" si="47"/>
        <v>10.584709956360737</v>
      </c>
      <c r="AD29" s="18">
        <f t="shared" si="47"/>
        <v>1.592219760572259</v>
      </c>
      <c r="AE29" s="18">
        <f t="shared" si="47"/>
        <v>8.0785358707932051</v>
      </c>
      <c r="AG29" t="str">
        <f>$A$11</f>
        <v>Administrative and secretarial occupations</v>
      </c>
      <c r="AH29" s="18">
        <f t="shared" ref="AH29:AK29" si="48">AH11/AH$18*100</f>
        <v>18.614494893553299</v>
      </c>
      <c r="AI29" s="18">
        <f t="shared" si="48"/>
        <v>17.835211566049892</v>
      </c>
      <c r="AJ29" s="18">
        <f t="shared" si="48"/>
        <v>6.6517803165144063</v>
      </c>
      <c r="AK29" s="18">
        <f t="shared" si="48"/>
        <v>17.340915561955402</v>
      </c>
      <c r="AL29" s="18"/>
      <c r="AM29" s="18">
        <f t="shared" ref="AM29:AP29" si="49">AM11/AM$18*100</f>
        <v>17.533113336059305</v>
      </c>
      <c r="AN29" s="18">
        <f t="shared" si="49"/>
        <v>17.279565327091888</v>
      </c>
      <c r="AO29" s="18">
        <f t="shared" si="49"/>
        <v>6.292160582182019</v>
      </c>
      <c r="AP29" s="18">
        <f t="shared" si="49"/>
        <v>16.462905883375814</v>
      </c>
      <c r="AQ29" s="18"/>
      <c r="AR29" s="18">
        <f t="shared" ref="AR29:AU29" si="50">AR11/AR$18*100</f>
        <v>13.729605622743962</v>
      </c>
      <c r="AS29" s="18">
        <f t="shared" si="50"/>
        <v>14.285255281852319</v>
      </c>
      <c r="AT29" s="18">
        <f t="shared" si="50"/>
        <v>4.0839637969066027</v>
      </c>
      <c r="AU29" s="18">
        <f t="shared" si="50"/>
        <v>13.124902728325596</v>
      </c>
    </row>
    <row r="30" spans="1:47" x14ac:dyDescent="0.2">
      <c r="A30" t="str">
        <f>$A$12</f>
        <v>Skilled trades occupations</v>
      </c>
      <c r="B30" s="18">
        <f t="shared" si="29"/>
        <v>12.535767605737041</v>
      </c>
      <c r="C30" s="18">
        <f t="shared" ref="C30:O30" si="51">C12/C$18*100</f>
        <v>4.283201967240875</v>
      </c>
      <c r="D30" s="18">
        <f t="shared" si="51"/>
        <v>29.553249249996838</v>
      </c>
      <c r="E30" s="18">
        <f t="shared" si="51"/>
        <v>12.192380436827625</v>
      </c>
      <c r="F30" s="18"/>
      <c r="G30" s="18">
        <f t="shared" si="51"/>
        <v>10.759556820283777</v>
      </c>
      <c r="H30" s="18">
        <f t="shared" si="51"/>
        <v>3.6670306925039191</v>
      </c>
      <c r="I30" s="18">
        <f t="shared" si="51"/>
        <v>28.445554338194</v>
      </c>
      <c r="J30" s="18">
        <f t="shared" si="51"/>
        <v>10.712468404987096</v>
      </c>
      <c r="K30" s="18"/>
      <c r="L30" s="18">
        <f t="shared" si="51"/>
        <v>8.2201844541998312</v>
      </c>
      <c r="M30" s="18">
        <f t="shared" si="51"/>
        <v>4.2274735816386997</v>
      </c>
      <c r="N30" s="18">
        <f t="shared" si="51"/>
        <v>26.963549970822125</v>
      </c>
      <c r="O30" s="18">
        <f t="shared" si="51"/>
        <v>9.2067360821465307</v>
      </c>
      <c r="Q30" t="str">
        <f>$A$12</f>
        <v>Skilled trades occupations</v>
      </c>
      <c r="R30" s="18">
        <f t="shared" ref="R30:U30" si="52">R12/R$18*100</f>
        <v>18.338076957509799</v>
      </c>
      <c r="S30" s="18">
        <f t="shared" si="52"/>
        <v>10.257367059362252</v>
      </c>
      <c r="T30" s="18">
        <f t="shared" si="52"/>
        <v>37.1444150599579</v>
      </c>
      <c r="U30" s="18">
        <f t="shared" si="52"/>
        <v>20.001757199679691</v>
      </c>
      <c r="V30" s="18"/>
      <c r="W30" s="18">
        <f t="shared" ref="W30:Z30" si="53">W12/W$18*100</f>
        <v>15.746517913317076</v>
      </c>
      <c r="X30" s="18">
        <f t="shared" si="53"/>
        <v>7.9518456171547953</v>
      </c>
      <c r="Y30" s="18">
        <f t="shared" si="53"/>
        <v>38.038537407269935</v>
      </c>
      <c r="Z30" s="18">
        <f t="shared" si="53"/>
        <v>17.576597160055162</v>
      </c>
      <c r="AA30" s="18"/>
      <c r="AB30" s="18">
        <f t="shared" ref="AB30:AE30" si="54">AB12/AB$18*100</f>
        <v>12.332637604997409</v>
      </c>
      <c r="AC30" s="18">
        <f t="shared" si="54"/>
        <v>8.6038838812407441</v>
      </c>
      <c r="AD30" s="18">
        <f t="shared" si="54"/>
        <v>36.630832649955046</v>
      </c>
      <c r="AE30" s="18">
        <f t="shared" si="54"/>
        <v>15.113989343085956</v>
      </c>
      <c r="AG30" t="str">
        <f>$A$12</f>
        <v>Skilled trades occupations</v>
      </c>
      <c r="AH30" s="18">
        <f t="shared" ref="AH30:AK30" si="55">AH12/AH$18*100</f>
        <v>2.6678638269853638</v>
      </c>
      <c r="AI30" s="18">
        <f t="shared" si="55"/>
        <v>2.0531815538944471</v>
      </c>
      <c r="AJ30" s="18">
        <f t="shared" si="55"/>
        <v>12.642617184666236</v>
      </c>
      <c r="AK30" s="18">
        <f t="shared" si="55"/>
        <v>3.1711628354173147</v>
      </c>
      <c r="AL30" s="18"/>
      <c r="AM30" s="18">
        <f t="shared" ref="AM30:AP30" si="56">AM12/AM$18*100</f>
        <v>2.4408658721593097</v>
      </c>
      <c r="AN30" s="18">
        <f t="shared" si="56"/>
        <v>1.8308804879811877</v>
      </c>
      <c r="AO30" s="18">
        <f t="shared" si="56"/>
        <v>10.534472249688312</v>
      </c>
      <c r="AP30" s="18">
        <f t="shared" si="56"/>
        <v>2.865004232160858</v>
      </c>
      <c r="AQ30" s="18"/>
      <c r="AR30" s="18">
        <f t="shared" ref="AR30:AU30" si="57">AR12/AR$18*100</f>
        <v>2.1312234972134263</v>
      </c>
      <c r="AS30" s="18">
        <f t="shared" si="57"/>
        <v>2.2450508056782383</v>
      </c>
      <c r="AT30" s="18">
        <f t="shared" si="57"/>
        <v>10.040526436294336</v>
      </c>
      <c r="AU30" s="18">
        <f t="shared" si="57"/>
        <v>2.8656957435968451</v>
      </c>
    </row>
    <row r="31" spans="1:47" x14ac:dyDescent="0.2">
      <c r="A31" t="str">
        <f>$A$13</f>
        <v>Caring, leisure and other service occupations</v>
      </c>
      <c r="B31" s="18">
        <f t="shared" si="29"/>
        <v>8.1060383113556469</v>
      </c>
      <c r="C31" s="18">
        <f t="shared" ref="C31:O31" si="58">C13/C$18*100</f>
        <v>15.495870580928489</v>
      </c>
      <c r="D31" s="18">
        <f t="shared" si="58"/>
        <v>7.7567499224678178</v>
      </c>
      <c r="E31" s="18">
        <f t="shared" si="58"/>
        <v>10.145735586025582</v>
      </c>
      <c r="F31" s="18"/>
      <c r="G31" s="18">
        <f t="shared" si="58"/>
        <v>7.2172310039918282</v>
      </c>
      <c r="H31" s="18">
        <f t="shared" si="58"/>
        <v>13.604193233551634</v>
      </c>
      <c r="I31" s="18">
        <f t="shared" si="58"/>
        <v>8.3832235958747692</v>
      </c>
      <c r="J31" s="18">
        <f t="shared" si="58"/>
        <v>9.2111179320028373</v>
      </c>
      <c r="K31" s="18"/>
      <c r="L31" s="18">
        <f t="shared" si="58"/>
        <v>8.0991863706150049</v>
      </c>
      <c r="M31" s="18">
        <f t="shared" si="58"/>
        <v>13.333375014452564</v>
      </c>
      <c r="N31" s="18">
        <f t="shared" si="58"/>
        <v>8.8910659113265407</v>
      </c>
      <c r="O31" s="18">
        <f t="shared" si="58"/>
        <v>9.7274025254138508</v>
      </c>
      <c r="Q31" t="str">
        <f>$A$13</f>
        <v>Caring, leisure and other service occupations</v>
      </c>
      <c r="R31" s="18">
        <f t="shared" ref="R31:U31" si="59">R13/R$18*100</f>
        <v>3.0258012585804246</v>
      </c>
      <c r="S31" s="18">
        <f t="shared" si="59"/>
        <v>6.9076883761761172</v>
      </c>
      <c r="T31" s="18">
        <f t="shared" si="59"/>
        <v>2.0620376154432312</v>
      </c>
      <c r="U31" s="18">
        <f t="shared" si="59"/>
        <v>3.435602353346614</v>
      </c>
      <c r="V31" s="18"/>
      <c r="W31" s="18">
        <f t="shared" ref="W31:Z31" si="60">W13/W$18*100</f>
        <v>2.8068112801872007</v>
      </c>
      <c r="X31" s="18">
        <f t="shared" si="60"/>
        <v>5.946340163356246</v>
      </c>
      <c r="Y31" s="18">
        <f t="shared" si="60"/>
        <v>2.0946415299386505</v>
      </c>
      <c r="Z31" s="18">
        <f t="shared" si="60"/>
        <v>3.2219216707964735</v>
      </c>
      <c r="AA31" s="18"/>
      <c r="AB31" s="18">
        <f t="shared" ref="AB31:AE31" si="61">AB13/AB$18*100</f>
        <v>3.1778286772518047</v>
      </c>
      <c r="AC31" s="18">
        <f t="shared" si="61"/>
        <v>7.0299780133893641</v>
      </c>
      <c r="AD31" s="18">
        <f t="shared" si="61"/>
        <v>2.7926720895258335</v>
      </c>
      <c r="AE31" s="18">
        <f t="shared" si="61"/>
        <v>3.8044693205116795</v>
      </c>
      <c r="AG31" t="str">
        <f>$A$13</f>
        <v>Caring, leisure and other service occupations</v>
      </c>
      <c r="AH31" s="18">
        <f t="shared" ref="AH31:AK31" si="62">AH13/AH$18*100</f>
        <v>16.745924151761329</v>
      </c>
      <c r="AI31" s="18">
        <f t="shared" si="62"/>
        <v>18.701644330869449</v>
      </c>
      <c r="AJ31" s="18">
        <f t="shared" si="62"/>
        <v>20.442704485024915</v>
      </c>
      <c r="AK31" s="18">
        <f t="shared" si="62"/>
        <v>17.89713161475866</v>
      </c>
      <c r="AL31" s="18"/>
      <c r="AM31" s="18">
        <f t="shared" ref="AM31:AP31" si="63">AM13/AM$18*100</f>
        <v>14.574200097874876</v>
      </c>
      <c r="AN31" s="18">
        <f t="shared" si="63"/>
        <v>16.885774521963981</v>
      </c>
      <c r="AO31" s="18">
        <f t="shared" si="63"/>
        <v>20.124650510968486</v>
      </c>
      <c r="AP31" s="18">
        <f t="shared" si="63"/>
        <v>16.058309288828681</v>
      </c>
      <c r="AQ31" s="18"/>
      <c r="AR31" s="18">
        <f t="shared" ref="AR31:AU31" si="64">AR13/AR$18*100</f>
        <v>15.385823750165839</v>
      </c>
      <c r="AS31" s="18">
        <f t="shared" si="64"/>
        <v>16.188682658245657</v>
      </c>
      <c r="AT31" s="18">
        <f t="shared" si="64"/>
        <v>19.566585144039074</v>
      </c>
      <c r="AU31" s="18">
        <f t="shared" si="64"/>
        <v>16.085274232584791</v>
      </c>
    </row>
    <row r="32" spans="1:47" x14ac:dyDescent="0.2">
      <c r="A32" t="str">
        <f>$A$14</f>
        <v>Sales and customer service occupations</v>
      </c>
      <c r="B32" s="18">
        <f t="shared" si="29"/>
        <v>6.1150342648892071</v>
      </c>
      <c r="C32" s="18">
        <f t="shared" ref="C32:O32" si="65">C14/C$18*100</f>
        <v>18.616202165074967</v>
      </c>
      <c r="D32" s="18">
        <f t="shared" si="65"/>
        <v>5.1658549006128682</v>
      </c>
      <c r="E32" s="18">
        <f t="shared" si="65"/>
        <v>9.5238473305989562</v>
      </c>
      <c r="F32" s="18"/>
      <c r="G32" s="18">
        <f t="shared" si="65"/>
        <v>5.7444329993824006</v>
      </c>
      <c r="H32" s="18">
        <f t="shared" si="65"/>
        <v>19.4626836671485</v>
      </c>
      <c r="I32" s="18">
        <f t="shared" si="65"/>
        <v>4.2010244130601819</v>
      </c>
      <c r="J32" s="18">
        <f t="shared" si="65"/>
        <v>9.5648661525507315</v>
      </c>
      <c r="K32" s="18"/>
      <c r="L32" s="18">
        <f t="shared" si="65"/>
        <v>5.4301318568122499</v>
      </c>
      <c r="M32" s="18">
        <f t="shared" si="65"/>
        <v>19.7645470348345</v>
      </c>
      <c r="N32" s="18">
        <f t="shared" si="65"/>
        <v>3.0534898487336917</v>
      </c>
      <c r="O32" s="18">
        <f t="shared" si="65"/>
        <v>9.3656251497027476</v>
      </c>
      <c r="Q32" t="str">
        <f>$A$14</f>
        <v>Sales and customer service occupations</v>
      </c>
      <c r="R32" s="18">
        <f t="shared" ref="R32:U32" si="66">R14/R$18*100</f>
        <v>4.6330732519726991</v>
      </c>
      <c r="S32" s="18">
        <f t="shared" si="66"/>
        <v>19.386745668500062</v>
      </c>
      <c r="T32" s="18">
        <f t="shared" si="66"/>
        <v>4.612691565516096</v>
      </c>
      <c r="U32" s="18">
        <f t="shared" si="66"/>
        <v>6.7362518951015415</v>
      </c>
      <c r="V32" s="18"/>
      <c r="W32" s="18">
        <f t="shared" ref="W32:Z32" si="67">W14/W$18*100</f>
        <v>4.4247163321771836</v>
      </c>
      <c r="X32" s="18">
        <f t="shared" si="67"/>
        <v>19.588262078654498</v>
      </c>
      <c r="Y32" s="18">
        <f t="shared" si="67"/>
        <v>3.7495184713401417</v>
      </c>
      <c r="Z32" s="18">
        <f t="shared" si="67"/>
        <v>6.8149753208052166</v>
      </c>
      <c r="AA32" s="18"/>
      <c r="AB32" s="18">
        <f>AB14/AB$18*100</f>
        <v>4.7245990789363139</v>
      </c>
      <c r="AC32" s="18">
        <f t="shared" ref="AC32:AE32" si="68">AC14/AC$18*100</f>
        <v>20.114115120000157</v>
      </c>
      <c r="AD32" s="18">
        <f t="shared" si="68"/>
        <v>2.947679381334853</v>
      </c>
      <c r="AE32" s="18">
        <f t="shared" si="68"/>
        <v>7.1943274950213407</v>
      </c>
      <c r="AG32" t="str">
        <f>$A$14</f>
        <v>Sales and customer service occupations</v>
      </c>
      <c r="AH32" s="18">
        <f t="shared" ref="AH32:AK32" si="69">AH14/AH$18*100</f>
        <v>8.6353839726919173</v>
      </c>
      <c r="AI32" s="18">
        <f t="shared" si="69"/>
        <v>18.328575741045356</v>
      </c>
      <c r="AJ32" s="18">
        <f t="shared" si="69"/>
        <v>6.3981217046890064</v>
      </c>
      <c r="AK32" s="18">
        <f t="shared" si="69"/>
        <v>12.744015312241599</v>
      </c>
      <c r="AL32" s="18"/>
      <c r="AM32" s="18">
        <f t="shared" ref="AM32:AP32" si="70">AM14/AM$18*100</f>
        <v>7.945836797961368</v>
      </c>
      <c r="AN32" s="18">
        <f t="shared" si="70"/>
        <v>19.408870181612905</v>
      </c>
      <c r="AO32" s="18">
        <f t="shared" si="70"/>
        <v>5.0440322582074337</v>
      </c>
      <c r="AP32" s="18">
        <f t="shared" si="70"/>
        <v>12.708698465628057</v>
      </c>
      <c r="AQ32" s="18"/>
      <c r="AR32" s="18">
        <f t="shared" ref="AR32:AU32" si="71">AR14/AR$18*100</f>
        <v>6.4747544654679983</v>
      </c>
      <c r="AS32" s="18">
        <f t="shared" si="71"/>
        <v>19.606199968097119</v>
      </c>
      <c r="AT32" s="18">
        <f t="shared" si="71"/>
        <v>3.2387159447756537</v>
      </c>
      <c r="AU32" s="18">
        <f t="shared" si="71"/>
        <v>11.696367612764769</v>
      </c>
    </row>
    <row r="33" spans="1:47" x14ac:dyDescent="0.2">
      <c r="A33" t="str">
        <f>$A$15</f>
        <v>Process, plant and machine operatives</v>
      </c>
      <c r="B33" s="18">
        <f t="shared" si="29"/>
        <v>10.019893974759796</v>
      </c>
      <c r="C33" s="18">
        <f t="shared" ref="C33:O33" si="72">C15/C$18*100</f>
        <v>3.338751274288501</v>
      </c>
      <c r="D33" s="18">
        <f t="shared" si="72"/>
        <v>8.6585067065701633</v>
      </c>
      <c r="E33" s="18">
        <f t="shared" si="72"/>
        <v>7.9806816711566526</v>
      </c>
      <c r="F33" s="18"/>
      <c r="G33" s="18">
        <f t="shared" si="72"/>
        <v>8.6479211942466598</v>
      </c>
      <c r="H33" s="18">
        <f t="shared" si="72"/>
        <v>3.5668665579427188</v>
      </c>
      <c r="I33" s="18">
        <f t="shared" si="72"/>
        <v>9.1841926123204196</v>
      </c>
      <c r="J33" s="18">
        <f t="shared" si="72"/>
        <v>7.2288442947909637</v>
      </c>
      <c r="K33" s="18"/>
      <c r="L33" s="18">
        <f t="shared" si="72"/>
        <v>6.771987576710667</v>
      </c>
      <c r="M33" s="18">
        <f t="shared" si="72"/>
        <v>4.2713727631418976</v>
      </c>
      <c r="N33" s="18">
        <f t="shared" si="72"/>
        <v>10.227155807622653</v>
      </c>
      <c r="O33" s="18">
        <f t="shared" si="72"/>
        <v>6.4356820286319198</v>
      </c>
      <c r="Q33" t="str">
        <f>$A$15</f>
        <v>Process, plant and machine operatives</v>
      </c>
      <c r="R33" s="18">
        <f t="shared" ref="R33:U33" si="73">R15/R$18*100</f>
        <v>14.0623360777349</v>
      </c>
      <c r="S33" s="18">
        <f t="shared" si="73"/>
        <v>9.0749146036305763</v>
      </c>
      <c r="T33" s="18">
        <f t="shared" si="73"/>
        <v>11.691213047278229</v>
      </c>
      <c r="U33" s="18">
        <f t="shared" si="73"/>
        <v>12.995126798984897</v>
      </c>
      <c r="V33" s="18"/>
      <c r="W33" s="18">
        <f t="shared" ref="W33:Z33" si="74">W15/W$18*100</f>
        <v>12.306181803813992</v>
      </c>
      <c r="X33" s="18">
        <f t="shared" si="74"/>
        <v>9.8313034715679546</v>
      </c>
      <c r="Y33" s="18">
        <f t="shared" si="74"/>
        <v>12.823405151435113</v>
      </c>
      <c r="Z33" s="18">
        <f t="shared" si="74"/>
        <v>11.972794311788448</v>
      </c>
      <c r="AA33" s="18"/>
      <c r="AB33" s="18">
        <f t="shared" ref="AB33:AE33" si="75">AB15/AB$18*100</f>
        <v>9.937375141779512</v>
      </c>
      <c r="AC33" s="18">
        <f t="shared" si="75"/>
        <v>10.835467231932535</v>
      </c>
      <c r="AD33" s="18">
        <f t="shared" si="75"/>
        <v>14.671421067514917</v>
      </c>
      <c r="AE33" s="18">
        <f t="shared" si="75"/>
        <v>10.766543763073685</v>
      </c>
      <c r="AG33" t="str">
        <f>$A$15</f>
        <v>Process, plant and machine operatives</v>
      </c>
      <c r="AH33" s="18">
        <f t="shared" ref="AH33:AK33" si="76">AH15/AH$18*100</f>
        <v>3.144971028580569</v>
      </c>
      <c r="AI33" s="18">
        <f t="shared" si="76"/>
        <v>1.1975715242357992</v>
      </c>
      <c r="AJ33" s="18">
        <f t="shared" si="76"/>
        <v>1.9026298921533877</v>
      </c>
      <c r="AK33" s="18">
        <f t="shared" si="76"/>
        <v>2.1881066652160368</v>
      </c>
      <c r="AL33" s="18"/>
      <c r="AM33" s="18">
        <f t="shared" ref="AM33:AP33" si="77">AM15/AM$18*100</f>
        <v>2.5456198425876662</v>
      </c>
      <c r="AN33" s="18">
        <f t="shared" si="77"/>
        <v>0.88239889190696608</v>
      </c>
      <c r="AO33" s="18">
        <f t="shared" si="77"/>
        <v>2.3894100033815069</v>
      </c>
      <c r="AP33" s="18">
        <f t="shared" si="77"/>
        <v>1.8052895911325875</v>
      </c>
      <c r="AQ33" s="18"/>
      <c r="AR33" s="18">
        <f t="shared" ref="AR33:AU33" si="78">AR15/AR$18*100</f>
        <v>2.0852663933468079</v>
      </c>
      <c r="AS33" s="18">
        <f t="shared" si="78"/>
        <v>1.2979745925750468</v>
      </c>
      <c r="AT33" s="18">
        <f t="shared" si="78"/>
        <v>2.4472647996577441</v>
      </c>
      <c r="AU33" s="18">
        <f t="shared" si="78"/>
        <v>1.7867923085373341</v>
      </c>
    </row>
    <row r="34" spans="1:47" x14ac:dyDescent="0.2">
      <c r="A34" t="str">
        <f>$A$16</f>
        <v>Elementary occupations</v>
      </c>
      <c r="B34" s="18">
        <f t="shared" si="29"/>
        <v>9.4521516498188181</v>
      </c>
      <c r="C34" s="18">
        <f t="shared" ref="C34:O34" si="79">C16/C$18*100</f>
        <v>22.942707613954568</v>
      </c>
      <c r="D34" s="18">
        <f t="shared" si="79"/>
        <v>6.9129603741156949</v>
      </c>
      <c r="E34" s="18">
        <f t="shared" si="79"/>
        <v>12.954507993367084</v>
      </c>
      <c r="F34" s="18"/>
      <c r="G34" s="18">
        <f t="shared" si="79"/>
        <v>7.9801831001731909</v>
      </c>
      <c r="H34" s="18">
        <f t="shared" si="79"/>
        <v>20.635759443729729</v>
      </c>
      <c r="I34" s="18">
        <f t="shared" si="79"/>
        <v>6.2343805447470153</v>
      </c>
      <c r="J34" s="18">
        <f t="shared" si="79"/>
        <v>11.467911385726053</v>
      </c>
      <c r="K34" s="18"/>
      <c r="L34" s="18">
        <f t="shared" si="79"/>
        <v>8.4763916559476318</v>
      </c>
      <c r="M34" s="18">
        <f t="shared" si="79"/>
        <v>17.72588543662275</v>
      </c>
      <c r="N34" s="18">
        <f t="shared" si="79"/>
        <v>7.7988607998762056</v>
      </c>
      <c r="O34" s="18">
        <f t="shared" si="79"/>
        <v>11.11443109590712</v>
      </c>
      <c r="Q34" t="str">
        <f>$A$16</f>
        <v>Elementary occupations</v>
      </c>
      <c r="R34" s="18">
        <f t="shared" ref="R34:U34" si="80">R16/R$18*100</f>
        <v>10.966351033658345</v>
      </c>
      <c r="S34" s="18">
        <f t="shared" si="80"/>
        <v>28.212616114385426</v>
      </c>
      <c r="T34" s="18">
        <f t="shared" si="80"/>
        <v>6.1808266514356172</v>
      </c>
      <c r="U34" s="18">
        <f t="shared" si="80"/>
        <v>12.711530209681063</v>
      </c>
      <c r="V34" s="18"/>
      <c r="W34" s="18">
        <f t="shared" ref="W34:Z34" si="81">W16/W$18*100</f>
        <v>9.2305309618284728</v>
      </c>
      <c r="X34" s="18">
        <f t="shared" si="81"/>
        <v>23.968983019505707</v>
      </c>
      <c r="Y34" s="18">
        <f t="shared" si="81"/>
        <v>6.1475082209815133</v>
      </c>
      <c r="Z34" s="18">
        <f t="shared" si="81"/>
        <v>11.215531592137587</v>
      </c>
      <c r="AA34" s="18"/>
      <c r="AB34" s="18">
        <f t="shared" ref="AB34:AE34" si="82">AB16/AB$18*100</f>
        <v>10.004871494245142</v>
      </c>
      <c r="AC34" s="18">
        <f t="shared" si="82"/>
        <v>19.147654692650836</v>
      </c>
      <c r="AD34" s="18">
        <f t="shared" si="82"/>
        <v>7.8362489889744538</v>
      </c>
      <c r="AE34" s="18">
        <f t="shared" si="82"/>
        <v>11.314516103167307</v>
      </c>
      <c r="AG34" t="str">
        <f>$A$16</f>
        <v>Elementary occupations</v>
      </c>
      <c r="AH34" s="18">
        <f t="shared" ref="AH34:AK34" si="83">AH16/AH$18*100</f>
        <v>6.8769746098341731</v>
      </c>
      <c r="AI34" s="18">
        <f t="shared" si="83"/>
        <v>20.975570223003146</v>
      </c>
      <c r="AJ34" s="18">
        <f t="shared" si="83"/>
        <v>8.5439146065496026</v>
      </c>
      <c r="AK34" s="18">
        <f t="shared" si="83"/>
        <v>13.235190501780156</v>
      </c>
      <c r="AL34" s="18"/>
      <c r="AM34" s="18">
        <f t="shared" ref="AM34:AP34" si="84">AM16/AM$18*100</f>
        <v>5.894492587510288</v>
      </c>
      <c r="AN34" s="18">
        <f t="shared" si="84"/>
        <v>19.207389897318194</v>
      </c>
      <c r="AO34" s="18">
        <f t="shared" si="84"/>
        <v>6.3965800723578825</v>
      </c>
      <c r="AP34" s="18">
        <f t="shared" si="84"/>
        <v>11.756446385403688</v>
      </c>
      <c r="AQ34" s="18"/>
      <c r="AR34" s="18">
        <f t="shared" ref="AR34:AU34" si="85">AR16/AR$18*100</f>
        <v>6.2133010582761656</v>
      </c>
      <c r="AS34" s="18">
        <f t="shared" si="85"/>
        <v>17.081853556072904</v>
      </c>
      <c r="AT34" s="18">
        <f t="shared" si="85"/>
        <v>7.7334110530317455</v>
      </c>
      <c r="AU34" s="18">
        <f t="shared" si="85"/>
        <v>10.899653254813838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1.833575499705308</v>
      </c>
      <c r="C44" s="27">
        <f t="shared" ref="C44:E44" si="93">H8-C8</f>
        <v>1.1642096210045003</v>
      </c>
      <c r="D44" s="27">
        <f t="shared" si="93"/>
        <v>0.41607681710666888</v>
      </c>
      <c r="E44" s="27">
        <f t="shared" si="93"/>
        <v>3.4138619378164741</v>
      </c>
      <c r="F44" s="27"/>
      <c r="G44" s="27">
        <f>L8-G8</f>
        <v>-0.35353793683716717</v>
      </c>
      <c r="H44" s="27">
        <f t="shared" ref="H44:J44" si="94">M8-H8</f>
        <v>0.55873683860317858</v>
      </c>
      <c r="I44" s="27">
        <f t="shared" si="94"/>
        <v>0.52913899157345767</v>
      </c>
      <c r="J44" s="27">
        <f t="shared" si="94"/>
        <v>0.73433789333947175</v>
      </c>
      <c r="K44" s="27"/>
      <c r="L44" s="27">
        <f>L8-B8</f>
        <v>1.4800375628681408</v>
      </c>
      <c r="M44" s="27">
        <f t="shared" ref="M44:O44" si="95">M8-C8</f>
        <v>1.7229464596076789</v>
      </c>
      <c r="N44" s="27">
        <f t="shared" si="95"/>
        <v>0.94521580868012656</v>
      </c>
      <c r="O44" s="27">
        <f t="shared" si="95"/>
        <v>4.1481998311559458</v>
      </c>
      <c r="Q44" t="str">
        <f>$A$8</f>
        <v>Managers, directors and senior officials</v>
      </c>
      <c r="R44" s="27">
        <f>W8-R8</f>
        <v>1.0697101743185513</v>
      </c>
      <c r="S44" s="27">
        <f t="shared" ref="S44:S52" si="96">X8-S8</f>
        <v>0.46564686492345919</v>
      </c>
      <c r="T44" s="27">
        <f t="shared" ref="T44:T52" si="97">Y8-T8</f>
        <v>-2.842192309894509E-2</v>
      </c>
      <c r="U44" s="27">
        <f t="shared" ref="U44:U52" si="98">Z8-U8</f>
        <v>1.5069351161430653</v>
      </c>
      <c r="V44" s="27"/>
      <c r="W44" s="27">
        <f>AB8-W8</f>
        <v>-0.60634469772911714</v>
      </c>
      <c r="X44" s="27">
        <f t="shared" ref="X44:X52" si="99">AC8-X8</f>
        <v>0.16740326343313705</v>
      </c>
      <c r="Y44" s="27">
        <f t="shared" ref="Y44:Y52" si="100">AD8-Y8</f>
        <v>0.28804559981873012</v>
      </c>
      <c r="Z44" s="27">
        <f t="shared" ref="Z44:Z52" si="101">AE8-Z8</f>
        <v>-0.15089583447725019</v>
      </c>
      <c r="AA44" s="27"/>
      <c r="AB44" s="27">
        <f>AB8-R8</f>
        <v>0.46336547658943417</v>
      </c>
      <c r="AC44" s="27">
        <f t="shared" ref="AC44:AC52" si="102">AC8-S8</f>
        <v>0.63305012835659624</v>
      </c>
      <c r="AD44" s="27">
        <f t="shared" ref="AD44:AD52" si="103">AD8-T8</f>
        <v>0.25962367671978503</v>
      </c>
      <c r="AE44" s="27">
        <f t="shared" ref="AE44:AE52" si="104">AE8-U8</f>
        <v>1.3560392816658151</v>
      </c>
      <c r="AG44" t="str">
        <f>$A$8</f>
        <v>Managers, directors and senior officials</v>
      </c>
      <c r="AH44" s="27">
        <f>AM8-AH8</f>
        <v>0.76386532538676022</v>
      </c>
      <c r="AI44" s="27">
        <f t="shared" ref="AI44:AI52" si="105">AN8-AI8</f>
        <v>0.69856275608104235</v>
      </c>
      <c r="AJ44" s="27">
        <f t="shared" ref="AJ44:AJ52" si="106">AO8-AJ8</f>
        <v>0.44449874020561531</v>
      </c>
      <c r="AK44" s="27">
        <f t="shared" ref="AK44:AK52" si="107">AP8-AK8</f>
        <v>1.9069268216734194</v>
      </c>
      <c r="AL44" s="27"/>
      <c r="AM44" s="27">
        <f>AR8-AM8</f>
        <v>0.25280676089194021</v>
      </c>
      <c r="AN44" s="27">
        <f t="shared" ref="AN44:AN52" si="108">AS8-AN8</f>
        <v>0.39133357517003819</v>
      </c>
      <c r="AO44" s="27">
        <f t="shared" ref="AO44:AO52" si="109">AT8-AO8</f>
        <v>0.24109339175472821</v>
      </c>
      <c r="AP44" s="27">
        <f t="shared" ref="AP44:AP52" si="110">AU8-AP8</f>
        <v>0.88523372781670595</v>
      </c>
      <c r="AQ44" s="27"/>
      <c r="AR44" s="27">
        <f>AR8-AH8</f>
        <v>1.0166720862787004</v>
      </c>
      <c r="AS44" s="27">
        <f t="shared" ref="AS44:AS52" si="111">AS8-AI8</f>
        <v>1.0898963312510805</v>
      </c>
      <c r="AT44" s="27">
        <f t="shared" ref="AT44:AT52" si="112">AT8-AJ8</f>
        <v>0.68559213196034352</v>
      </c>
      <c r="AU44" s="27">
        <f t="shared" ref="AU44:AU52" si="113">AU8-AK8</f>
        <v>2.7921605494901254</v>
      </c>
    </row>
    <row r="45" spans="1:47" x14ac:dyDescent="0.2">
      <c r="A45" t="str">
        <f>$A$9</f>
        <v>Professional occupations</v>
      </c>
      <c r="B45" s="27">
        <f t="shared" ref="B45:B54" si="114">G9-B9</f>
        <v>4.4255862908945716</v>
      </c>
      <c r="C45" s="27">
        <f t="shared" ref="C45:C54" si="115">H9-C9</f>
        <v>1.4033610098783917</v>
      </c>
      <c r="D45" s="27">
        <f t="shared" ref="D45:D54" si="116">I9-D9</f>
        <v>-3.345311232187953E-3</v>
      </c>
      <c r="E45" s="27">
        <f t="shared" ref="E45:E54" si="117">J9-E9</f>
        <v>5.8256019895407718</v>
      </c>
      <c r="F45" s="27"/>
      <c r="G45" s="27">
        <f t="shared" ref="G45:G54" si="118">L9-G9</f>
        <v>7.7949618009842467</v>
      </c>
      <c r="H45" s="27">
        <f t="shared" ref="H45:H54" si="119">M9-H9</f>
        <v>2.1284278172433222</v>
      </c>
      <c r="I45" s="27">
        <f t="shared" ref="I45:I54" si="120">N9-I9</f>
        <v>8.6023216293055427E-2</v>
      </c>
      <c r="J45" s="27">
        <f t="shared" ref="J45:J54" si="121">O9-J9</f>
        <v>10.009412834520624</v>
      </c>
      <c r="K45" s="27"/>
      <c r="L45" s="27">
        <f t="shared" ref="L45:L54" si="122">L9-B9</f>
        <v>12.220548091878818</v>
      </c>
      <c r="M45" s="27">
        <f t="shared" ref="M45:M54" si="123">M9-C9</f>
        <v>3.5317888271217139</v>
      </c>
      <c r="N45" s="27">
        <f t="shared" ref="N45:N54" si="124">N9-D9</f>
        <v>8.2677905060867474E-2</v>
      </c>
      <c r="O45" s="27">
        <f t="shared" ref="O45:O54" si="125">O9-E9</f>
        <v>15.835014824061396</v>
      </c>
      <c r="Q45" t="str">
        <f>$A$9</f>
        <v>Professional occupations</v>
      </c>
      <c r="R45" s="27">
        <f t="shared" ref="R45:R52" si="126">W9-R9</f>
        <v>2.8484945512751025</v>
      </c>
      <c r="S45" s="27">
        <f t="shared" si="96"/>
        <v>0.61058869785829595</v>
      </c>
      <c r="T45" s="27">
        <f t="shared" si="97"/>
        <v>-0.53018205206520452</v>
      </c>
      <c r="U45" s="27">
        <f t="shared" si="98"/>
        <v>2.9289011970681962</v>
      </c>
      <c r="V45" s="27"/>
      <c r="W45" s="27">
        <f t="shared" ref="W45:W52" si="127">AB9-W9</f>
        <v>4.3748285734050967</v>
      </c>
      <c r="X45" s="27">
        <f t="shared" si="99"/>
        <v>0.80686391058908757</v>
      </c>
      <c r="Y45" s="27">
        <f t="shared" si="100"/>
        <v>-0.42693452799159459</v>
      </c>
      <c r="Z45" s="27">
        <f t="shared" si="101"/>
        <v>4.7547579560025888</v>
      </c>
      <c r="AA45" s="27"/>
      <c r="AB45" s="27">
        <f t="shared" ref="AB45:AB52" si="128">AB9-R9</f>
        <v>7.2233231246801992</v>
      </c>
      <c r="AC45" s="27">
        <f t="shared" si="102"/>
        <v>1.4174526084473835</v>
      </c>
      <c r="AD45" s="27">
        <f t="shared" si="103"/>
        <v>-0.95711658005679912</v>
      </c>
      <c r="AE45" s="27">
        <f t="shared" si="104"/>
        <v>7.683659153070785</v>
      </c>
      <c r="AG45" t="str">
        <f>$A$9</f>
        <v>Professional occupations</v>
      </c>
      <c r="AH45" s="27">
        <f t="shared" ref="AH45:AH52" si="129">AM9-AH9</f>
        <v>1.5770917396194619</v>
      </c>
      <c r="AI45" s="27">
        <f t="shared" si="105"/>
        <v>0.79277231202009357</v>
      </c>
      <c r="AJ45" s="27">
        <f t="shared" si="106"/>
        <v>0.52683674083301901</v>
      </c>
      <c r="AK45" s="27">
        <f t="shared" si="107"/>
        <v>2.8967007924725756</v>
      </c>
      <c r="AL45" s="27"/>
      <c r="AM45" s="27">
        <f t="shared" ref="AM45:AM52" si="130">AR9-AM9</f>
        <v>3.4201332275791501</v>
      </c>
      <c r="AN45" s="27">
        <f t="shared" si="108"/>
        <v>1.3215639066542373</v>
      </c>
      <c r="AO45" s="27">
        <f t="shared" si="109"/>
        <v>0.51295774428464913</v>
      </c>
      <c r="AP45" s="27">
        <f t="shared" si="110"/>
        <v>5.2546548785180356</v>
      </c>
      <c r="AQ45" s="27"/>
      <c r="AR45" s="27">
        <f t="shared" ref="AR45:AR52" si="131">AR9-AH9</f>
        <v>4.997224967198612</v>
      </c>
      <c r="AS45" s="27">
        <f t="shared" si="111"/>
        <v>2.1143362186743309</v>
      </c>
      <c r="AT45" s="27">
        <f t="shared" si="112"/>
        <v>1.0397944851176681</v>
      </c>
      <c r="AU45" s="27">
        <f t="shared" si="113"/>
        <v>8.1513556709906112</v>
      </c>
    </row>
    <row r="46" spans="1:47" x14ac:dyDescent="0.2">
      <c r="A46" t="str">
        <f>$A$10</f>
        <v>Associate professional occupations</v>
      </c>
      <c r="B46" s="27">
        <f t="shared" si="114"/>
        <v>2.4754011719110203</v>
      </c>
      <c r="C46" s="27">
        <f t="shared" si="115"/>
        <v>0.95524847979022276</v>
      </c>
      <c r="D46" s="27">
        <f t="shared" si="116"/>
        <v>-7.5482300483297848E-2</v>
      </c>
      <c r="E46" s="27">
        <f t="shared" si="117"/>
        <v>3.3551673512179434</v>
      </c>
      <c r="F46" s="27"/>
      <c r="G46" s="27">
        <f t="shared" si="118"/>
        <v>2.7047747650055385</v>
      </c>
      <c r="H46" s="27">
        <f t="shared" si="119"/>
        <v>1.8187003376179556</v>
      </c>
      <c r="I46" s="27">
        <f t="shared" si="120"/>
        <v>0.25446883632248074</v>
      </c>
      <c r="J46" s="27">
        <f t="shared" si="121"/>
        <v>4.777943938945981</v>
      </c>
      <c r="K46" s="27"/>
      <c r="L46" s="27">
        <f t="shared" si="122"/>
        <v>5.1801759369165588</v>
      </c>
      <c r="M46" s="27">
        <f t="shared" si="123"/>
        <v>2.7739488174081783</v>
      </c>
      <c r="N46" s="27">
        <f t="shared" si="124"/>
        <v>0.17898653583918289</v>
      </c>
      <c r="O46" s="27">
        <f t="shared" si="125"/>
        <v>8.1331112901639244</v>
      </c>
      <c r="Q46" t="str">
        <f>$A$10</f>
        <v>Associate professional occupations</v>
      </c>
      <c r="R46" s="27">
        <f t="shared" si="126"/>
        <v>1.3024424527515599</v>
      </c>
      <c r="S46" s="27">
        <f t="shared" si="96"/>
        <v>0.49458462063383357</v>
      </c>
      <c r="T46" s="27">
        <f t="shared" si="97"/>
        <v>-0.18102923186586262</v>
      </c>
      <c r="U46" s="27">
        <f t="shared" si="98"/>
        <v>1.6159978415195297</v>
      </c>
      <c r="V46" s="27"/>
      <c r="W46" s="27">
        <f>AB10-W10</f>
        <v>-0.87836211149858201</v>
      </c>
      <c r="X46" s="27">
        <f t="shared" si="99"/>
        <v>0.10082748537794006</v>
      </c>
      <c r="Y46" s="27">
        <f t="shared" si="100"/>
        <v>-3.165012167646708E-2</v>
      </c>
      <c r="Z46" s="27">
        <f t="shared" si="101"/>
        <v>-0.80918474779710792</v>
      </c>
      <c r="AA46" s="27"/>
      <c r="AB46" s="27">
        <f t="shared" si="128"/>
        <v>0.42408034125297789</v>
      </c>
      <c r="AC46" s="27">
        <f t="shared" si="102"/>
        <v>0.59541210601177363</v>
      </c>
      <c r="AD46" s="27">
        <f t="shared" si="103"/>
        <v>-0.2126793535423297</v>
      </c>
      <c r="AE46" s="27">
        <f t="shared" si="104"/>
        <v>0.80681309372242183</v>
      </c>
      <c r="AG46" t="str">
        <f>$A$10</f>
        <v>Associate professional occupations</v>
      </c>
      <c r="AH46" s="27">
        <f t="shared" si="129"/>
        <v>1.1729587191594604</v>
      </c>
      <c r="AI46" s="27">
        <f t="shared" si="105"/>
        <v>0.4606638591563863</v>
      </c>
      <c r="AJ46" s="27">
        <f t="shared" si="106"/>
        <v>0.10554693138256588</v>
      </c>
      <c r="AK46" s="27">
        <f t="shared" si="107"/>
        <v>1.7391695096984119</v>
      </c>
      <c r="AL46" s="27"/>
      <c r="AM46" s="27">
        <f t="shared" si="130"/>
        <v>3.5831368765041187</v>
      </c>
      <c r="AN46" s="27">
        <f t="shared" si="108"/>
        <v>1.7178728522400171</v>
      </c>
      <c r="AO46" s="27">
        <f t="shared" si="109"/>
        <v>0.28611895799894915</v>
      </c>
      <c r="AP46" s="27">
        <f t="shared" si="110"/>
        <v>5.5871286867430836</v>
      </c>
      <c r="AQ46" s="27"/>
      <c r="AR46" s="27">
        <f t="shared" si="131"/>
        <v>4.7560955956635791</v>
      </c>
      <c r="AS46" s="27">
        <f t="shared" si="111"/>
        <v>2.1785367113964034</v>
      </c>
      <c r="AT46" s="27">
        <f t="shared" si="112"/>
        <v>0.39166588938151503</v>
      </c>
      <c r="AU46" s="27">
        <f t="shared" si="113"/>
        <v>7.3262981964414955</v>
      </c>
    </row>
    <row r="47" spans="1:47" x14ac:dyDescent="0.2">
      <c r="A47" t="str">
        <f>$A$11</f>
        <v>Administrative and secretarial occupations</v>
      </c>
      <c r="B47" s="27">
        <f t="shared" si="114"/>
        <v>-0.16508844377169396</v>
      </c>
      <c r="C47" s="27">
        <f t="shared" si="115"/>
        <v>0.42859390901786831</v>
      </c>
      <c r="D47" s="27">
        <f t="shared" si="116"/>
        <v>-5.1404007737512303E-2</v>
      </c>
      <c r="E47" s="27">
        <f t="shared" si="117"/>
        <v>0.21210145750866261</v>
      </c>
      <c r="F47" s="27"/>
      <c r="G47" s="27">
        <f t="shared" si="118"/>
        <v>0.59578459709203457</v>
      </c>
      <c r="H47" s="27">
        <f t="shared" si="119"/>
        <v>-1.08157703672045</v>
      </c>
      <c r="I47" s="27">
        <f t="shared" si="120"/>
        <v>-0.11039351881162751</v>
      </c>
      <c r="J47" s="27">
        <f t="shared" si="121"/>
        <v>-0.59618595844003863</v>
      </c>
      <c r="K47" s="27"/>
      <c r="L47" s="27">
        <f t="shared" si="122"/>
        <v>0.43069615332034061</v>
      </c>
      <c r="M47" s="27">
        <f t="shared" si="123"/>
        <v>-0.65298312770258171</v>
      </c>
      <c r="N47" s="27">
        <f t="shared" si="124"/>
        <v>-0.16179752654913981</v>
      </c>
      <c r="O47" s="27">
        <f t="shared" si="125"/>
        <v>-0.38408450093137603</v>
      </c>
      <c r="Q47" t="str">
        <f>$A$11</f>
        <v>Administrative and secretarial occupations</v>
      </c>
      <c r="R47" s="27">
        <f t="shared" si="126"/>
        <v>0.4582911503217435</v>
      </c>
      <c r="S47" s="27">
        <f t="shared" si="96"/>
        <v>0.75517790290479714</v>
      </c>
      <c r="T47" s="27">
        <f t="shared" si="97"/>
        <v>-8.2429756527195308E-2</v>
      </c>
      <c r="U47" s="27">
        <f t="shared" si="98"/>
        <v>1.1310392966993472</v>
      </c>
      <c r="V47" s="27"/>
      <c r="W47" s="27">
        <f t="shared" si="127"/>
        <v>1.7845989859267712</v>
      </c>
      <c r="X47" s="27">
        <f t="shared" si="99"/>
        <v>0.17484774845599826</v>
      </c>
      <c r="Y47" s="27">
        <f t="shared" si="100"/>
        <v>7.6674454393275526E-2</v>
      </c>
      <c r="Z47" s="27">
        <f t="shared" si="101"/>
        <v>2.0361211887760451</v>
      </c>
      <c r="AA47" s="27"/>
      <c r="AB47" s="27">
        <f t="shared" si="128"/>
        <v>2.2428901362485147</v>
      </c>
      <c r="AC47" s="27">
        <f t="shared" si="102"/>
        <v>0.9300256513607954</v>
      </c>
      <c r="AD47" s="27">
        <f t="shared" si="103"/>
        <v>-5.7553021339197818E-3</v>
      </c>
      <c r="AE47" s="27">
        <f t="shared" si="104"/>
        <v>3.1671604854753923</v>
      </c>
      <c r="AG47" t="str">
        <f>$A$11</f>
        <v>Administrative and secretarial occupations</v>
      </c>
      <c r="AH47" s="27">
        <f t="shared" si="129"/>
        <v>-0.62337959409345522</v>
      </c>
      <c r="AI47" s="27">
        <f t="shared" si="105"/>
        <v>-0.32658399388693127</v>
      </c>
      <c r="AJ47" s="27">
        <f t="shared" si="106"/>
        <v>3.1025748789682783E-2</v>
      </c>
      <c r="AK47" s="27">
        <f t="shared" si="107"/>
        <v>-0.91893783919070415</v>
      </c>
      <c r="AL47" s="27"/>
      <c r="AM47" s="27">
        <f t="shared" si="130"/>
        <v>-1.1888143888347251</v>
      </c>
      <c r="AN47" s="27">
        <f t="shared" si="108"/>
        <v>-1.2564247851764527</v>
      </c>
      <c r="AO47" s="27">
        <f t="shared" si="109"/>
        <v>-0.18706797320490254</v>
      </c>
      <c r="AP47" s="27">
        <f>AU11-AP11</f>
        <v>-2.6323071472160819</v>
      </c>
      <c r="AQ47" s="27"/>
      <c r="AR47" s="27">
        <f t="shared" si="131"/>
        <v>-1.8121939829281803</v>
      </c>
      <c r="AS47" s="27">
        <f t="shared" si="111"/>
        <v>-1.583008779063384</v>
      </c>
      <c r="AT47" s="27">
        <f t="shared" si="112"/>
        <v>-0.15604222441521975</v>
      </c>
      <c r="AU47" s="27">
        <f t="shared" si="113"/>
        <v>-3.5512449864067861</v>
      </c>
    </row>
    <row r="48" spans="1:47" x14ac:dyDescent="0.2">
      <c r="A48" t="str">
        <f>$A$12</f>
        <v>Skilled trades occupations</v>
      </c>
      <c r="B48" s="27">
        <f t="shared" si="114"/>
        <v>-3.0438106646325842</v>
      </c>
      <c r="C48" s="27">
        <f t="shared" si="115"/>
        <v>-0.36070421812841813</v>
      </c>
      <c r="D48" s="27">
        <f t="shared" si="116"/>
        <v>-0.48600948630642549</v>
      </c>
      <c r="E48" s="27">
        <f t="shared" si="117"/>
        <v>-3.8905243690674283</v>
      </c>
      <c r="F48" s="27"/>
      <c r="G48" s="27">
        <f t="shared" si="118"/>
        <v>-3.367279986088402</v>
      </c>
      <c r="H48" s="27">
        <f t="shared" si="119"/>
        <v>0.66420630476148279</v>
      </c>
      <c r="I48" s="27">
        <f t="shared" si="120"/>
        <v>0.11295155800533685</v>
      </c>
      <c r="J48" s="27">
        <f t="shared" si="121"/>
        <v>-2.590122123321585</v>
      </c>
      <c r="K48" s="27"/>
      <c r="L48" s="27">
        <f t="shared" si="122"/>
        <v>-6.4110906507209862</v>
      </c>
      <c r="M48" s="27">
        <f t="shared" si="123"/>
        <v>0.30350208663306466</v>
      </c>
      <c r="N48" s="27">
        <f t="shared" si="124"/>
        <v>-0.37305792830108864</v>
      </c>
      <c r="O48" s="27">
        <f t="shared" si="125"/>
        <v>-6.4806464923890132</v>
      </c>
      <c r="Q48" t="str">
        <f>$A$12</f>
        <v>Skilled trades occupations</v>
      </c>
      <c r="R48" s="27">
        <f t="shared" si="126"/>
        <v>-2.911226180056083</v>
      </c>
      <c r="S48" s="27">
        <f t="shared" si="96"/>
        <v>-0.23608655677533497</v>
      </c>
      <c r="T48" s="27">
        <f t="shared" si="97"/>
        <v>-0.39209565122073986</v>
      </c>
      <c r="U48" s="27">
        <f t="shared" si="98"/>
        <v>-3.5394083880521627</v>
      </c>
      <c r="V48" s="27"/>
      <c r="W48" s="27">
        <f t="shared" si="127"/>
        <v>-3.3513334396995216</v>
      </c>
      <c r="X48" s="27">
        <f t="shared" si="99"/>
        <v>0.37540257453118908</v>
      </c>
      <c r="Y48" s="27">
        <f t="shared" si="100"/>
        <v>4.3276403862436474E-2</v>
      </c>
      <c r="Z48" s="27">
        <f t="shared" si="101"/>
        <v>-2.9326544613058942</v>
      </c>
      <c r="AA48" s="27"/>
      <c r="AB48" s="27">
        <f t="shared" si="128"/>
        <v>-6.2625596197556046</v>
      </c>
      <c r="AC48" s="27">
        <f t="shared" si="102"/>
        <v>0.13931601775585412</v>
      </c>
      <c r="AD48" s="27">
        <f t="shared" si="103"/>
        <v>-0.34881924735830339</v>
      </c>
      <c r="AE48" s="27">
        <f t="shared" si="104"/>
        <v>-6.472062849358057</v>
      </c>
      <c r="AG48" t="str">
        <f>$A$12</f>
        <v>Skilled trades occupations</v>
      </c>
      <c r="AH48" s="27">
        <f t="shared" si="129"/>
        <v>-0.13258448457651184</v>
      </c>
      <c r="AI48" s="27">
        <f t="shared" si="105"/>
        <v>-0.12461766135308339</v>
      </c>
      <c r="AJ48" s="27">
        <f t="shared" si="106"/>
        <v>-9.3913835085688291E-2</v>
      </c>
      <c r="AK48" s="27">
        <f t="shared" si="107"/>
        <v>-0.3511159810152833</v>
      </c>
      <c r="AL48" s="27"/>
      <c r="AM48" s="27">
        <f t="shared" si="130"/>
        <v>-1.594654638886861E-2</v>
      </c>
      <c r="AN48" s="27">
        <f t="shared" si="108"/>
        <v>0.28880373023029393</v>
      </c>
      <c r="AO48" s="27">
        <f t="shared" si="109"/>
        <v>6.9675154142902818E-2</v>
      </c>
      <c r="AP48" s="27">
        <f t="shared" si="110"/>
        <v>0.34253233798432792</v>
      </c>
      <c r="AQ48" s="27"/>
      <c r="AR48" s="27">
        <f t="shared" si="131"/>
        <v>-0.14853103096538045</v>
      </c>
      <c r="AS48" s="27">
        <f t="shared" si="111"/>
        <v>0.16418606887721054</v>
      </c>
      <c r="AT48" s="27">
        <f t="shared" si="112"/>
        <v>-2.4238680942785473E-2</v>
      </c>
      <c r="AU48" s="27">
        <f t="shared" si="113"/>
        <v>-8.5836430309553791E-3</v>
      </c>
    </row>
    <row r="49" spans="1:47" x14ac:dyDescent="0.2">
      <c r="A49" t="str">
        <f>$A$13</f>
        <v>Caring, leisure and other service occupations</v>
      </c>
      <c r="B49" s="27">
        <f t="shared" si="114"/>
        <v>-1.5520890027636742</v>
      </c>
      <c r="C49" s="27">
        <f t="shared" si="115"/>
        <v>-1.0399689949031661</v>
      </c>
      <c r="D49" s="27">
        <f t="shared" si="116"/>
        <v>0.15464291623808357</v>
      </c>
      <c r="E49" s="27">
        <f t="shared" si="117"/>
        <v>-2.4374150814287567</v>
      </c>
      <c r="F49" s="27"/>
      <c r="G49" s="27">
        <f t="shared" si="118"/>
        <v>2.1036472100479546</v>
      </c>
      <c r="H49" s="27">
        <f t="shared" si="119"/>
        <v>0.49446946868016717</v>
      </c>
      <c r="I49" s="27">
        <f t="shared" si="120"/>
        <v>0.34385358293958657</v>
      </c>
      <c r="J49" s="27">
        <f t="shared" si="121"/>
        <v>2.9419702616677093</v>
      </c>
      <c r="K49" s="27"/>
      <c r="L49" s="27">
        <f t="shared" si="122"/>
        <v>0.5515582072842804</v>
      </c>
      <c r="M49" s="27">
        <f t="shared" si="123"/>
        <v>-0.54549952622299891</v>
      </c>
      <c r="N49" s="27">
        <f t="shared" si="124"/>
        <v>0.49849649917767014</v>
      </c>
      <c r="O49" s="27">
        <f t="shared" si="125"/>
        <v>0.50455518023895252</v>
      </c>
      <c r="Q49" t="str">
        <f>$A$13</f>
        <v>Caring, leisure and other service occupations</v>
      </c>
      <c r="R49" s="27">
        <f t="shared" si="126"/>
        <v>-0.2713972079125031</v>
      </c>
      <c r="S49" s="27">
        <f t="shared" si="96"/>
        <v>-1.9733338442554649E-2</v>
      </c>
      <c r="T49" s="27">
        <f t="shared" si="97"/>
        <v>-2.5179528202231405E-2</v>
      </c>
      <c r="U49" s="27">
        <f t="shared" si="98"/>
        <v>-0.31631007455728888</v>
      </c>
      <c r="V49" s="27"/>
      <c r="W49" s="27">
        <f t="shared" si="127"/>
        <v>0.38916160985082682</v>
      </c>
      <c r="X49" s="27">
        <f t="shared" si="99"/>
        <v>0.43647186039245711</v>
      </c>
      <c r="Y49" s="27">
        <f t="shared" si="100"/>
        <v>0.1646633660609198</v>
      </c>
      <c r="Z49" s="27">
        <f t="shared" si="101"/>
        <v>0.99029683630420351</v>
      </c>
      <c r="AA49" s="27"/>
      <c r="AB49" s="27">
        <f t="shared" si="128"/>
        <v>0.11776440193832372</v>
      </c>
      <c r="AC49" s="27">
        <f t="shared" si="102"/>
        <v>0.41673852194990246</v>
      </c>
      <c r="AD49" s="27">
        <f t="shared" si="103"/>
        <v>0.1394838378586884</v>
      </c>
      <c r="AE49" s="27">
        <f t="shared" si="104"/>
        <v>0.67398676174691463</v>
      </c>
      <c r="AG49" t="str">
        <f>$A$13</f>
        <v>Caring, leisure and other service occupations</v>
      </c>
      <c r="AH49" s="27">
        <f t="shared" si="129"/>
        <v>-1.2806917948511725</v>
      </c>
      <c r="AI49" s="27">
        <f t="shared" si="105"/>
        <v>-1.0202356564606117</v>
      </c>
      <c r="AJ49" s="27">
        <f t="shared" si="106"/>
        <v>0.17982244444031559</v>
      </c>
      <c r="AK49" s="27">
        <f t="shared" si="107"/>
        <v>-2.121105006871467</v>
      </c>
      <c r="AL49" s="27"/>
      <c r="AM49" s="27">
        <f t="shared" si="130"/>
        <v>1.7144856001971238</v>
      </c>
      <c r="AN49" s="27">
        <f t="shared" si="108"/>
        <v>5.7997608287708502E-2</v>
      </c>
      <c r="AO49" s="27">
        <f t="shared" si="109"/>
        <v>0.17919021687866588</v>
      </c>
      <c r="AP49" s="27">
        <f t="shared" si="110"/>
        <v>1.9516734253634986</v>
      </c>
      <c r="AQ49" s="27"/>
      <c r="AR49" s="27">
        <f t="shared" si="131"/>
        <v>0.43379380534595136</v>
      </c>
      <c r="AS49" s="27">
        <f t="shared" si="111"/>
        <v>-0.96223804817290315</v>
      </c>
      <c r="AT49" s="27">
        <f t="shared" si="112"/>
        <v>0.35901266131898146</v>
      </c>
      <c r="AU49" s="27">
        <f t="shared" si="113"/>
        <v>-0.16943158150796833</v>
      </c>
    </row>
    <row r="50" spans="1:47" x14ac:dyDescent="0.2">
      <c r="A50" t="str">
        <f>$A$14</f>
        <v>Sales and customer service occupations</v>
      </c>
      <c r="B50" s="27">
        <f t="shared" si="114"/>
        <v>-0.69040519390398458</v>
      </c>
      <c r="C50" s="27">
        <f t="shared" si="115"/>
        <v>1.1994690918401574</v>
      </c>
      <c r="D50" s="27">
        <f t="shared" si="116"/>
        <v>-0.32223707791667855</v>
      </c>
      <c r="E50" s="27">
        <f t="shared" si="117"/>
        <v>0.18682682001949402</v>
      </c>
      <c r="F50" s="27"/>
      <c r="G50" s="27">
        <f t="shared" si="118"/>
        <v>-4.0464931327690579E-2</v>
      </c>
      <c r="H50" s="27">
        <f t="shared" si="119"/>
        <v>1.2851509806915598</v>
      </c>
      <c r="I50" s="27">
        <f t="shared" si="120"/>
        <v>-0.28864233800471162</v>
      </c>
      <c r="J50" s="27">
        <f t="shared" si="121"/>
        <v>0.95604371135915756</v>
      </c>
      <c r="K50" s="27"/>
      <c r="L50" s="27">
        <f t="shared" si="122"/>
        <v>-0.73087012523167516</v>
      </c>
      <c r="M50" s="27">
        <f t="shared" si="123"/>
        <v>2.4846200725317171</v>
      </c>
      <c r="N50" s="27">
        <f t="shared" si="124"/>
        <v>-0.61087941592139017</v>
      </c>
      <c r="O50" s="27">
        <f t="shared" si="125"/>
        <v>1.1428705313786516</v>
      </c>
      <c r="Q50" t="str">
        <f>$A$14</f>
        <v>Sales and customer service occupations</v>
      </c>
      <c r="R50" s="27">
        <f t="shared" si="126"/>
        <v>-0.28839648883649005</v>
      </c>
      <c r="S50" s="27">
        <f t="shared" si="96"/>
        <v>0.62752273053963536</v>
      </c>
      <c r="T50" s="27">
        <f t="shared" si="97"/>
        <v>-0.24388830774797476</v>
      </c>
      <c r="U50" s="27">
        <f t="shared" si="98"/>
        <v>9.5237933955170107E-2</v>
      </c>
      <c r="V50" s="27"/>
      <c r="W50" s="27">
        <f t="shared" si="127"/>
        <v>0.32645039857875968</v>
      </c>
      <c r="X50" s="27">
        <f t="shared" si="99"/>
        <v>0.64245418448711433</v>
      </c>
      <c r="Y50" s="27">
        <f t="shared" si="100"/>
        <v>-0.13448093575100806</v>
      </c>
      <c r="Z50" s="27">
        <f t="shared" si="101"/>
        <v>0.83442364731486585</v>
      </c>
      <c r="AA50" s="27"/>
      <c r="AB50" s="27">
        <f t="shared" si="128"/>
        <v>3.8053909742269632E-2</v>
      </c>
      <c r="AC50" s="27">
        <f t="shared" si="102"/>
        <v>1.2699769150267497</v>
      </c>
      <c r="AD50" s="27">
        <f t="shared" si="103"/>
        <v>-0.37836924349898282</v>
      </c>
      <c r="AE50" s="27">
        <f t="shared" si="104"/>
        <v>0.92966158127003595</v>
      </c>
      <c r="AG50" t="str">
        <f>$A$14</f>
        <v>Sales and customer service occupations</v>
      </c>
      <c r="AH50" s="27">
        <f t="shared" si="129"/>
        <v>-0.40200870506749098</v>
      </c>
      <c r="AI50" s="27">
        <f t="shared" si="105"/>
        <v>0.57194636130051713</v>
      </c>
      <c r="AJ50" s="27">
        <f t="shared" si="106"/>
        <v>-7.8348770168703896E-2</v>
      </c>
      <c r="AK50" s="27">
        <f t="shared" si="107"/>
        <v>9.1588886064322139E-2</v>
      </c>
      <c r="AL50" s="27"/>
      <c r="AM50" s="27">
        <f t="shared" si="130"/>
        <v>-0.3669153299064547</v>
      </c>
      <c r="AN50" s="27">
        <f t="shared" si="108"/>
        <v>0.6426967962044543</v>
      </c>
      <c r="AO50" s="27">
        <f t="shared" si="109"/>
        <v>-0.15416140225370484</v>
      </c>
      <c r="AP50" s="27">
        <f t="shared" si="110"/>
        <v>0.12162006404429349</v>
      </c>
      <c r="AQ50" s="27"/>
      <c r="AR50" s="27">
        <f t="shared" si="131"/>
        <v>-0.76892403497394568</v>
      </c>
      <c r="AS50" s="27">
        <f t="shared" si="111"/>
        <v>1.2146431575049714</v>
      </c>
      <c r="AT50" s="27">
        <f t="shared" si="112"/>
        <v>-0.23251017242240873</v>
      </c>
      <c r="AU50" s="27">
        <f t="shared" si="113"/>
        <v>0.21320895010861562</v>
      </c>
    </row>
    <row r="51" spans="1:47" x14ac:dyDescent="0.2">
      <c r="A51" t="str">
        <f>$A$15</f>
        <v>Process, plant and machine operatives</v>
      </c>
      <c r="B51" s="27">
        <f t="shared" si="114"/>
        <v>-2.3564153379021775</v>
      </c>
      <c r="C51" s="27">
        <f t="shared" si="115"/>
        <v>0.2750267087407603</v>
      </c>
      <c r="D51" s="27">
        <f t="shared" si="116"/>
        <v>0.11920238052700238</v>
      </c>
      <c r="E51" s="27">
        <f t="shared" si="117"/>
        <v>-1.9621862486344135</v>
      </c>
      <c r="F51" s="27"/>
      <c r="G51" s="27">
        <f t="shared" si="118"/>
        <v>-2.4278964939240826</v>
      </c>
      <c r="H51" s="27">
        <f t="shared" si="119"/>
        <v>0.77964144437098692</v>
      </c>
      <c r="I51" s="27">
        <f t="shared" si="120"/>
        <v>0.5366899939106422</v>
      </c>
      <c r="J51" s="27">
        <f t="shared" si="121"/>
        <v>-1.1115650556424548</v>
      </c>
      <c r="K51" s="27"/>
      <c r="L51" s="27">
        <f t="shared" si="122"/>
        <v>-4.7843118318262601</v>
      </c>
      <c r="M51" s="27">
        <f t="shared" si="123"/>
        <v>1.0546681531117472</v>
      </c>
      <c r="N51" s="27">
        <f t="shared" si="124"/>
        <v>0.65589237443764459</v>
      </c>
      <c r="O51" s="27">
        <f t="shared" si="125"/>
        <v>-3.0737513042768683</v>
      </c>
      <c r="Q51" t="str">
        <f>$A$15</f>
        <v>Process, plant and machine operatives</v>
      </c>
      <c r="R51" s="27">
        <f t="shared" si="126"/>
        <v>-2.0009125170265794</v>
      </c>
      <c r="S51" s="27">
        <f t="shared" si="96"/>
        <v>0.44966979101238902</v>
      </c>
      <c r="T51" s="27">
        <f t="shared" si="97"/>
        <v>4.7051481846697385E-2</v>
      </c>
      <c r="U51" s="27">
        <f t="shared" si="98"/>
        <v>-1.5041912441674938</v>
      </c>
      <c r="V51" s="27"/>
      <c r="W51" s="27">
        <f t="shared" si="127"/>
        <v>-2.3177884755511506</v>
      </c>
      <c r="X51" s="27">
        <f t="shared" si="99"/>
        <v>0.5158719286737008</v>
      </c>
      <c r="Y51" s="27">
        <f t="shared" si="100"/>
        <v>0.50057904645441598</v>
      </c>
      <c r="Z51" s="27">
        <f t="shared" si="101"/>
        <v>-1.3013375004230348</v>
      </c>
      <c r="AA51" s="27"/>
      <c r="AB51" s="27">
        <f t="shared" si="128"/>
        <v>-4.31870099257773</v>
      </c>
      <c r="AC51" s="27">
        <f t="shared" si="102"/>
        <v>0.96554171968608982</v>
      </c>
      <c r="AD51" s="27">
        <f t="shared" si="103"/>
        <v>0.54763052830111336</v>
      </c>
      <c r="AE51" s="27">
        <f t="shared" si="104"/>
        <v>-2.8055287445905286</v>
      </c>
      <c r="AG51" t="str">
        <f>$A$15</f>
        <v>Process, plant and machine operatives</v>
      </c>
      <c r="AH51" s="27">
        <f t="shared" si="129"/>
        <v>-0.35550282087559304</v>
      </c>
      <c r="AI51" s="27">
        <f t="shared" si="105"/>
        <v>-0.17464308227162711</v>
      </c>
      <c r="AJ51" s="27">
        <f t="shared" si="106"/>
        <v>7.2150898680303388E-2</v>
      </c>
      <c r="AK51" s="27">
        <f t="shared" si="107"/>
        <v>-0.45799500446691699</v>
      </c>
      <c r="AL51" s="27"/>
      <c r="AM51" s="27">
        <f t="shared" si="130"/>
        <v>-0.11010801837294082</v>
      </c>
      <c r="AN51" s="27">
        <f t="shared" si="108"/>
        <v>0.26376951569728285</v>
      </c>
      <c r="AO51" s="27">
        <f t="shared" si="109"/>
        <v>3.6110947456226783E-2</v>
      </c>
      <c r="AP51" s="27">
        <f t="shared" si="110"/>
        <v>0.18977244478056887</v>
      </c>
      <c r="AQ51" s="27"/>
      <c r="AR51" s="27">
        <f t="shared" si="131"/>
        <v>-0.46561083924853386</v>
      </c>
      <c r="AS51" s="27">
        <f t="shared" si="111"/>
        <v>8.9126433425655738E-2</v>
      </c>
      <c r="AT51" s="27">
        <f t="shared" si="112"/>
        <v>0.10826184613653017</v>
      </c>
      <c r="AU51" s="27">
        <f t="shared" si="113"/>
        <v>-0.26822255968634812</v>
      </c>
    </row>
    <row r="52" spans="1:47" x14ac:dyDescent="0.2">
      <c r="A52" t="str">
        <f>$A$16</f>
        <v>Elementary occupations</v>
      </c>
      <c r="B52" s="27">
        <f t="shared" si="114"/>
        <v>-2.5076413394815891</v>
      </c>
      <c r="C52" s="27">
        <f t="shared" si="115"/>
        <v>-1.1520448529356955</v>
      </c>
      <c r="D52" s="27">
        <f t="shared" si="116"/>
        <v>-0.24274766455552643</v>
      </c>
      <c r="E52" s="27">
        <f t="shared" si="117"/>
        <v>-3.9024338569728059</v>
      </c>
      <c r="F52" s="27"/>
      <c r="G52" s="27">
        <f t="shared" si="118"/>
        <v>1.5178167359899302</v>
      </c>
      <c r="H52" s="27">
        <f t="shared" si="119"/>
        <v>-1.3445644320372985</v>
      </c>
      <c r="I52" s="27">
        <f t="shared" si="120"/>
        <v>0.64591219361870311</v>
      </c>
      <c r="J52" s="27">
        <f t="shared" si="121"/>
        <v>0.81916449757133236</v>
      </c>
      <c r="K52" s="27"/>
      <c r="L52" s="27">
        <f t="shared" si="122"/>
        <v>-0.98982460349165891</v>
      </c>
      <c r="M52" s="27">
        <f t="shared" si="123"/>
        <v>-2.4966092849729939</v>
      </c>
      <c r="N52" s="27">
        <f t="shared" si="124"/>
        <v>0.40316452906317668</v>
      </c>
      <c r="O52" s="27">
        <f t="shared" si="125"/>
        <v>-3.0832693594014735</v>
      </c>
      <c r="Q52" t="str">
        <f>$A$16</f>
        <v>Elementary occupations</v>
      </c>
      <c r="R52" s="27">
        <f t="shared" si="126"/>
        <v>-1.9272857476099112</v>
      </c>
      <c r="S52" s="27">
        <f t="shared" si="96"/>
        <v>-0.15531658175269403</v>
      </c>
      <c r="T52" s="27">
        <f t="shared" si="97"/>
        <v>-0.10173114948196327</v>
      </c>
      <c r="U52" s="27">
        <f t="shared" si="98"/>
        <v>-2.1843334788445681</v>
      </c>
      <c r="V52" s="27"/>
      <c r="W52" s="27">
        <f t="shared" si="127"/>
        <v>0.83082634448801507</v>
      </c>
      <c r="X52" s="27">
        <f t="shared" si="99"/>
        <v>-0.64182341409840671</v>
      </c>
      <c r="Y52" s="27">
        <f t="shared" si="100"/>
        <v>0.4079604553334566</v>
      </c>
      <c r="Z52" s="27">
        <f t="shared" si="101"/>
        <v>0.59696338572306828</v>
      </c>
      <c r="AA52" s="27"/>
      <c r="AB52" s="27">
        <f t="shared" si="128"/>
        <v>-1.0964594031218962</v>
      </c>
      <c r="AC52" s="27">
        <f t="shared" si="102"/>
        <v>-0.79713999585110074</v>
      </c>
      <c r="AD52" s="27">
        <f t="shared" si="103"/>
        <v>0.30622930585149333</v>
      </c>
      <c r="AE52" s="27">
        <f t="shared" si="104"/>
        <v>-1.5873700931214998</v>
      </c>
      <c r="AG52" t="str">
        <f>$A$16</f>
        <v>Elementary occupations</v>
      </c>
      <c r="AH52" s="27">
        <f t="shared" si="129"/>
        <v>-0.58035559187169383</v>
      </c>
      <c r="AI52" s="27">
        <f t="shared" si="105"/>
        <v>-0.99672827118298279</v>
      </c>
      <c r="AJ52" s="27">
        <f t="shared" si="106"/>
        <v>-0.14101651507356228</v>
      </c>
      <c r="AK52" s="27">
        <f t="shared" si="107"/>
        <v>-1.7181003781282396</v>
      </c>
      <c r="AL52" s="27"/>
      <c r="AM52" s="27">
        <f t="shared" si="130"/>
        <v>0.68699039150192043</v>
      </c>
      <c r="AN52" s="27">
        <f t="shared" si="108"/>
        <v>-0.70274101793890331</v>
      </c>
      <c r="AO52" s="27">
        <f t="shared" si="109"/>
        <v>0.23795173828524552</v>
      </c>
      <c r="AP52" s="27">
        <f t="shared" si="110"/>
        <v>0.2222011118482623</v>
      </c>
      <c r="AQ52" s="27"/>
      <c r="AR52" s="27">
        <f t="shared" si="131"/>
        <v>0.1066347996302266</v>
      </c>
      <c r="AS52" s="27">
        <f t="shared" si="111"/>
        <v>-1.6994692891218861</v>
      </c>
      <c r="AT52" s="27">
        <f t="shared" si="112"/>
        <v>9.6935223211683241E-2</v>
      </c>
      <c r="AU52" s="27">
        <f t="shared" si="113"/>
        <v>-1.4958992662799773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-1.5808870199447824</v>
      </c>
      <c r="C54" s="29">
        <f t="shared" si="115"/>
        <v>2.8731907543046162</v>
      </c>
      <c r="D54" s="29">
        <f t="shared" si="116"/>
        <v>-0.49130373435987451</v>
      </c>
      <c r="E54" s="29">
        <f t="shared" si="117"/>
        <v>0.80099999999993088</v>
      </c>
      <c r="F54" s="29"/>
      <c r="G54" s="29">
        <f t="shared" si="118"/>
        <v>8.527805760942357</v>
      </c>
      <c r="H54" s="29">
        <f t="shared" si="119"/>
        <v>5.3031917232109009</v>
      </c>
      <c r="I54" s="29">
        <f t="shared" si="120"/>
        <v>2.1100025158469222</v>
      </c>
      <c r="J54" s="29">
        <f t="shared" si="121"/>
        <v>15.941000000000201</v>
      </c>
      <c r="K54" s="29"/>
      <c r="L54" s="29">
        <f t="shared" si="122"/>
        <v>6.9469187409975746</v>
      </c>
      <c r="M54" s="29">
        <f t="shared" si="123"/>
        <v>8.1763824775155172</v>
      </c>
      <c r="N54" s="29">
        <f t="shared" si="124"/>
        <v>1.6186987814870477</v>
      </c>
      <c r="O54" s="29">
        <f t="shared" si="125"/>
        <v>16.742000000000132</v>
      </c>
      <c r="Q54" s="24" t="str">
        <f>$A$18</f>
        <v>All occupations</v>
      </c>
      <c r="R54" s="29">
        <f t="shared" ref="R54" si="132">W18-R18</f>
        <v>-1.7202798127746206</v>
      </c>
      <c r="S54" s="29">
        <f t="shared" ref="S54" si="133">X18-S18</f>
        <v>2.9920541309018276</v>
      </c>
      <c r="T54" s="29">
        <f t="shared" ref="T54" si="134">Y18-T18</f>
        <v>-1.5379061183634199</v>
      </c>
      <c r="U54" s="29">
        <f t="shared" ref="U54" si="135">Z18-U18</f>
        <v>-0.2661318002361952</v>
      </c>
      <c r="V54" s="29"/>
      <c r="W54" s="29">
        <f t="shared" ref="W54" si="136">AB18-W18</f>
        <v>0.55203718777110566</v>
      </c>
      <c r="X54" s="29">
        <f t="shared" ref="X54" si="137">AC18-X18</f>
        <v>2.5783195418422125</v>
      </c>
      <c r="Y54" s="29">
        <f t="shared" ref="Y54" si="138">AD18-Y18</f>
        <v>0.88813374050416272</v>
      </c>
      <c r="Z54" s="29">
        <f t="shared" ref="Z54" si="139">AE18-Z18</f>
        <v>4.0184904701174844</v>
      </c>
      <c r="AA54" s="29"/>
      <c r="AB54" s="29">
        <f t="shared" ref="AB54" si="140">AB18-R18</f>
        <v>-1.1682426250035149</v>
      </c>
      <c r="AC54" s="29">
        <f t="shared" ref="AC54" si="141">AC18-S18</f>
        <v>5.5703736727440401</v>
      </c>
      <c r="AD54" s="29">
        <f t="shared" ref="AD54" si="142">AD18-T18</f>
        <v>-0.64977237785925723</v>
      </c>
      <c r="AE54" s="29">
        <f t="shared" ref="AE54" si="143">AE18-U18</f>
        <v>3.7523586698812892</v>
      </c>
      <c r="AG54" s="24" t="str">
        <f>$A$18</f>
        <v>All occupations</v>
      </c>
      <c r="AH54" s="29">
        <f t="shared" ref="AH54" si="144">AM18-AH18</f>
        <v>0.13939279282976713</v>
      </c>
      <c r="AI54" s="29">
        <f t="shared" ref="AI54" si="145">AN18-AI18</f>
        <v>-0.11886337659719715</v>
      </c>
      <c r="AJ54" s="29">
        <f t="shared" ref="AJ54" si="146">AO18-AJ18</f>
        <v>1.0466023840035472</v>
      </c>
      <c r="AK54" s="29">
        <f t="shared" ref="AK54" si="147">AP18-AK18</f>
        <v>1.0671318002361119</v>
      </c>
      <c r="AL54" s="29"/>
      <c r="AM54" s="29">
        <f t="shared" ref="AM54" si="148">AR18-AM18</f>
        <v>7.9757685731712726</v>
      </c>
      <c r="AN54" s="29">
        <f t="shared" ref="AN54" si="149">AS18-AN18</f>
        <v>2.7248721813686814</v>
      </c>
      <c r="AO54" s="29">
        <f t="shared" ref="AO54" si="150">AT18-AO18</f>
        <v>1.2218687753427613</v>
      </c>
      <c r="AP54" s="29">
        <f t="shared" ref="AP54" si="151">AU18-AP18</f>
        <v>11.922509529882731</v>
      </c>
      <c r="AQ54" s="29"/>
      <c r="AR54" s="29">
        <f t="shared" ref="AR54" si="152">AR18-AH18</f>
        <v>8.1151613660010398</v>
      </c>
      <c r="AS54" s="29">
        <f t="shared" ref="AS54" si="153">AS18-AI18</f>
        <v>2.6060088047714842</v>
      </c>
      <c r="AT54" s="29">
        <f t="shared" ref="AT54" si="154">AT18-AJ18</f>
        <v>2.2684711593463085</v>
      </c>
      <c r="AU54" s="29">
        <f t="shared" ref="AU54" si="155">AU18-AK18</f>
        <v>12.989641330118843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Cumbria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5.9552307332566556E-2</v>
      </c>
      <c r="N7" s="91">
        <f>'Occ T2'!I180</f>
        <v>0.38386454121832614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-1.8416004470420244</v>
      </c>
      <c r="N9" s="91">
        <f>'Occ T2'!I178</f>
        <v>-0.79387618448225616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-5.2976051648102036</v>
      </c>
      <c r="N10" s="91">
        <f>'Occ T2'!I177</f>
        <v>4.4646345197384418</v>
      </c>
    </row>
    <row r="11" spans="1:14" x14ac:dyDescent="0.2">
      <c r="L11" s="114" t="str">
        <f>"["&amp;'Occ T3'!A47&amp;"]"</f>
        <v>[Elementary occupations]</v>
      </c>
      <c r="M11" s="91">
        <f>'Occ T1'!H88</f>
        <v>-2.3502273648538408</v>
      </c>
      <c r="N11" s="91">
        <f>'Occ T1'!I88</f>
        <v>0.17455878310330686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-0.12534901842236046</v>
      </c>
      <c r="N13" s="91">
        <f>'Occ T2'!I176</f>
        <v>-4.6746808593511879E-3</v>
      </c>
    </row>
    <row r="14" spans="1:14" x14ac:dyDescent="0.2">
      <c r="L14" s="91" t="str">
        <f>'Occ T3'!A44</f>
        <v>81 Process, plant and machine operatives</v>
      </c>
      <c r="M14" s="91">
        <f>'Occ T2'!H175</f>
        <v>-4.2242560693868336</v>
      </c>
      <c r="N14" s="91">
        <f>'Occ T2'!I175</f>
        <v>-1.005769931025946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-1.9010561244790281</v>
      </c>
      <c r="N15" s="91">
        <f>'Occ T1'!I87</f>
        <v>-0.39091328913626322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2.4439332786642343</v>
      </c>
      <c r="N17" s="91">
        <f>'Occ T2'!I174</f>
        <v>1.6937878915953997</v>
      </c>
    </row>
    <row r="18" spans="12:14" x14ac:dyDescent="0.2">
      <c r="L18" s="91" t="str">
        <f>'Occ T3'!A40</f>
        <v>71 Sales occupations</v>
      </c>
      <c r="M18" s="91">
        <f>'Occ T2'!H173</f>
        <v>-0.3512979838369179</v>
      </c>
      <c r="N18" s="91">
        <f>'Occ T2'!I173</f>
        <v>-0.14460980970941728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0.14559468436392553</v>
      </c>
      <c r="N19" s="91">
        <f>'Occ T1'!I86</f>
        <v>0.24308782965918319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1.4983579996716623</v>
      </c>
      <c r="N21" s="91">
        <f>'Occ T2'!I172</f>
        <v>-1.6056195013845254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-2.7522185247972009</v>
      </c>
      <c r="N22" s="91">
        <f>'Occ T2'!I171</f>
        <v>-0.69623082532905833</v>
      </c>
    </row>
    <row r="23" spans="12:14" x14ac:dyDescent="0.2">
      <c r="L23" s="91" t="str">
        <f>'Occ T3'!A35</f>
        <v>61 Caring personal service occupations</v>
      </c>
      <c r="M23" s="91">
        <f>'Occ T2'!H170</f>
        <v>-1.6345311105431359</v>
      </c>
      <c r="N23" s="91">
        <f>'Occ T2'!I170</f>
        <v>1.1421785132428308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-1.8558730644849364</v>
      </c>
      <c r="N24" s="91">
        <f>'Occ T1'!I85</f>
        <v>0.74949562401960268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-3.604331366422131</v>
      </c>
      <c r="N26" s="91">
        <f>'Occ T2'!I169</f>
        <v>4.8250540639438455E-2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-2.3862794987840275</v>
      </c>
      <c r="N27" s="91">
        <f>'Occ T2'!I168</f>
        <v>-0.91761526008942162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-2.6069241321036052</v>
      </c>
      <c r="N28" s="91">
        <f>'Occ T2'!I167</f>
        <v>-1.1373115186122607</v>
      </c>
    </row>
    <row r="29" spans="12:14" x14ac:dyDescent="0.2">
      <c r="L29" s="91" t="str">
        <f>'Occ T3'!A29</f>
        <v>51 Skilled agricultural and related trades</v>
      </c>
      <c r="M29" s="91">
        <f>'Occ T2'!H166</f>
        <v>-0.48798481124695536</v>
      </c>
      <c r="N29" s="91">
        <f>'Occ T2'!I166</f>
        <v>0.14530454353811617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-2.4968233726060163</v>
      </c>
      <c r="N30" s="91">
        <f>'Occ T1'!I84</f>
        <v>-0.62473030367992122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-2.5703010310396013</v>
      </c>
      <c r="N32" s="91">
        <f>'Occ T2'!I165</f>
        <v>-2.5927272350714459</v>
      </c>
    </row>
    <row r="33" spans="12:14" x14ac:dyDescent="0.2">
      <c r="L33" s="91" t="str">
        <f>'Occ T3'!A25</f>
        <v>41 Administrative occupations</v>
      </c>
      <c r="M33" s="91">
        <f>'Occ T2'!H164</f>
        <v>0.73780021278839758</v>
      </c>
      <c r="N33" s="91">
        <f>'Occ T2'!I164</f>
        <v>0.27254885655652039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0.1392010148643319</v>
      </c>
      <c r="N34" s="91">
        <f>'Occ T1'!I83</f>
        <v>-0.13107751186122174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2.2052041265893996</v>
      </c>
      <c r="N36" s="91">
        <f>'Occ T2'!I163</f>
        <v>0.29485426823865346</v>
      </c>
    </row>
    <row r="37" spans="12:14" x14ac:dyDescent="0.2">
      <c r="L37" s="91" t="str">
        <f>'Occ T3'!A21</f>
        <v>34 Culture, media and sports occupations</v>
      </c>
      <c r="M37" s="91">
        <f>'Occ T2'!H162</f>
        <v>1.5762494470561439</v>
      </c>
      <c r="N37" s="91">
        <f>'Occ T2'!I162</f>
        <v>-0.55341881200591247</v>
      </c>
    </row>
    <row r="38" spans="12:14" x14ac:dyDescent="0.2">
      <c r="L38" s="91" t="str">
        <f>'Occ T3'!A20</f>
        <v>33 Protective service occupations</v>
      </c>
      <c r="M38" s="91">
        <f>'Occ T2'!H161</f>
        <v>1.4048359075424122</v>
      </c>
      <c r="N38" s="91">
        <f>'Occ T2'!I161</f>
        <v>-1.0087959195973495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1.5301848476741764</v>
      </c>
      <c r="N39" s="91">
        <f>'Occ T2'!I160</f>
        <v>4.5762333115498155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4.6988607108398028</v>
      </c>
      <c r="N40" s="91">
        <f>'Occ T2'!I159</f>
        <v>-0.23052499432791862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2.3769495758771075</v>
      </c>
      <c r="N41" s="91">
        <f>'Occ T1'!I82</f>
        <v>0.98168806230425343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5.1070008137565015</v>
      </c>
      <c r="N43" s="91">
        <f>'Occ T2'!I158</f>
        <v>0.91668742856856333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-0.47677836611643709</v>
      </c>
      <c r="N44" s="91">
        <f>'Occ T2'!I157</f>
        <v>0.96620228396406826</v>
      </c>
    </row>
    <row r="45" spans="12:14" x14ac:dyDescent="0.2">
      <c r="L45" s="91" t="str">
        <f>'Occ T3'!A13</f>
        <v>22 Health professionals</v>
      </c>
      <c r="M45" s="91">
        <f>'Occ T2'!H156</f>
        <v>1.6275034635262697</v>
      </c>
      <c r="N45" s="91">
        <f>'Occ T2'!I156</f>
        <v>0.59369218404226043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3.0554762695364168</v>
      </c>
      <c r="N46" s="91">
        <f>'Occ T2'!I155</f>
        <v>1.9506908797621847</v>
      </c>
    </row>
    <row r="47" spans="12:14" x14ac:dyDescent="0.2">
      <c r="L47" s="114" t="str">
        <f>"["&amp;'Occ T3'!A11&amp;"]"</f>
        <v>[Professional occupations]</v>
      </c>
      <c r="M47" s="91">
        <f>'Occ T1'!H81</f>
        <v>2.3705575667650081</v>
      </c>
      <c r="N47" s="91">
        <f>'Occ T1'!I81</f>
        <v>1.1660619915827564</v>
      </c>
    </row>
    <row r="49" spans="12:14" x14ac:dyDescent="0.2">
      <c r="L49" s="107" t="str">
        <f>'Occ T3'!A9</f>
        <v>12 Other managers and proprietors</v>
      </c>
      <c r="M49" s="91">
        <f>'Occ T2'!H154</f>
        <v>1.5033088262734307</v>
      </c>
      <c r="N49" s="91">
        <f>'Occ T2'!I154</f>
        <v>1.0257959623301893</v>
      </c>
    </row>
    <row r="50" spans="12:14" x14ac:dyDescent="0.2">
      <c r="L50" s="107" t="str">
        <f>'Occ T3'!A8</f>
        <v>11 Corporate managers and directors</v>
      </c>
      <c r="M50" s="91">
        <f>'Occ T2'!H153</f>
        <v>3.6338837059003648</v>
      </c>
      <c r="N50" s="91">
        <f>'Occ T2'!I153</f>
        <v>-0.3213452712209075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2.8482765528791587</v>
      </c>
      <c r="N51" s="91">
        <f>'Occ T1'!I80</f>
        <v>0.18544536163664915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Cumbria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2.7500996254607646</v>
      </c>
      <c r="N82" s="94">
        <f>'Occ T2'!F119</f>
        <v>-0.79301223709387969</v>
      </c>
    </row>
    <row r="83" spans="12:14" x14ac:dyDescent="0.2">
      <c r="L83" s="10" t="str">
        <f>name!D5</f>
        <v>12 Other managers and proprietors</v>
      </c>
      <c r="M83" s="94">
        <f>'Occ T2'!D9-'Occ T2'!B9</f>
        <v>0.66376231235575034</v>
      </c>
      <c r="N83" s="94">
        <f>'Occ T2'!F120</f>
        <v>1.5273501304333141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2.0562163315670858</v>
      </c>
      <c r="N84" s="94">
        <f>'Occ T2'!F121</f>
        <v>4.947234424568558</v>
      </c>
    </row>
    <row r="85" spans="12:14" x14ac:dyDescent="0.2">
      <c r="L85" s="10" t="str">
        <f>name!D7</f>
        <v>22 Health professionals</v>
      </c>
      <c r="M85" s="94">
        <f>'Occ T2'!D11-'Occ T2'!B11</f>
        <v>0.8820898669296664</v>
      </c>
      <c r="N85" s="94">
        <f>'Occ T2'!F122</f>
        <v>1.0561639621500056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-0.29442600250120954</v>
      </c>
      <c r="N86" s="94">
        <f>'Occ T2'!F123</f>
        <v>1.8889443277192228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3.1817217935452469</v>
      </c>
      <c r="N87" s="94">
        <f>'Occ T2'!F124</f>
        <v>2.1170701200827882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1.127367065833826</v>
      </c>
      <c r="N88" s="94">
        <f>'Occ T2'!F125</f>
        <v>-0.18699415659770491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0.37689742107896773</v>
      </c>
      <c r="N89" s="94">
        <f>'Occ T2'!F126</f>
        <v>4.9307212800518272</v>
      </c>
    </row>
    <row r="90" spans="12:14" x14ac:dyDescent="0.2">
      <c r="L90" s="10" t="str">
        <f>name!D12</f>
        <v>33 Protective service occupations</v>
      </c>
      <c r="M90" s="94">
        <f>'Occ T2'!D16-'Occ T2'!B16</f>
        <v>0.16655345472348149</v>
      </c>
      <c r="N90" s="94">
        <f>'Occ T2'!F127</f>
        <v>-0.34876827241923269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0.23555669230973386</v>
      </c>
      <c r="N91" s="94">
        <f>'Occ T2'!F128</f>
        <v>-0.25013231397759483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1.4487927172719246</v>
      </c>
      <c r="N92" s="94">
        <f>'Occ T2'!F129</f>
        <v>0.63311740188869869</v>
      </c>
    </row>
    <row r="93" spans="12:14" x14ac:dyDescent="0.2">
      <c r="L93" s="10" t="str">
        <f>name!D15</f>
        <v>41 Administrative occupations</v>
      </c>
      <c r="M93" s="94">
        <f>'Occ T2'!D19-'Occ T2'!B19</f>
        <v>0.92048345198685055</v>
      </c>
      <c r="N93" s="94">
        <f>'Occ T2'!F130</f>
        <v>1.0629214212718381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-0.70838199447817995</v>
      </c>
      <c r="N94" s="94">
        <f>'Occ T2'!F131</f>
        <v>-1.65910737971189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-9.6318105668651732E-2</v>
      </c>
      <c r="N95" s="94">
        <f>'Occ T2'!F132</f>
        <v>8.5652675772007303E-2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-1.4719574242271669</v>
      </c>
      <c r="N96" s="94">
        <f>'Occ T2'!F133</f>
        <v>-1.6436370394920097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-1.0706751653520268</v>
      </c>
      <c r="N97" s="94">
        <f>'Occ T2'!F134</f>
        <v>-1.0772516294391226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-1.2515736738195749</v>
      </c>
      <c r="N98" s="94">
        <f>'Occ T2'!F135</f>
        <v>4.5113869837542175E-2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-1.6393242490355</v>
      </c>
      <c r="N99" s="94">
        <f>'Occ T2'!F136</f>
        <v>3.5447513983278078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-0.81783345756108972</v>
      </c>
      <c r="N100" s="94">
        <f>'Occ T2'!F137</f>
        <v>-0.54339463502703911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1.9742625167866956E-2</v>
      </c>
      <c r="N101" s="94">
        <f>'Occ T2'!F138</f>
        <v>-5.9386501633092587E-2</v>
      </c>
    </row>
    <row r="102" spans="12:14" x14ac:dyDescent="0.2">
      <c r="L102" s="10" t="str">
        <f>name!D24</f>
        <v>71 Sales occupations</v>
      </c>
      <c r="M102" s="94">
        <f>'Occ T2'!D28-'Occ T2'!B28</f>
        <v>-0.37056238819712206</v>
      </c>
      <c r="N102" s="94">
        <f>'Occ T2'!F139</f>
        <v>-0.44825312774917947</v>
      </c>
    </row>
    <row r="103" spans="12:14" x14ac:dyDescent="0.2">
      <c r="L103" s="10" t="str">
        <f>name!D25</f>
        <v>72 Customer service occupations</v>
      </c>
      <c r="M103" s="94">
        <f>'Occ T2'!D29-'Occ T2'!B29</f>
        <v>0.55738920821667826</v>
      </c>
      <c r="N103" s="94">
        <f>'Occ T2'!F140</f>
        <v>1.404296839108329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-1.888969154008179</v>
      </c>
      <c r="N104" s="94">
        <f>'Occ T2'!F141</f>
        <v>-1.1034069784814866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-7.321709462623005E-2</v>
      </c>
      <c r="N105" s="94">
        <f>'Occ T2'!F142</f>
        <v>-8.15807716095307E-3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-1.2960580311635539</v>
      </c>
      <c r="N106" s="94">
        <f>'Occ T2'!F143</f>
        <v>3.8347723534104379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-2.6063758258092626</v>
      </c>
      <c r="N107" s="94">
        <f>'Occ T2'!F144</f>
        <v>-3.0156078558391322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0.80100000000015825</v>
      </c>
      <c r="N109" s="94">
        <f>'Occ T2'!F146</f>
        <v>15.940999999999917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Cumbria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3.4138619378165167</v>
      </c>
      <c r="N153" s="94">
        <f>'Occ T1'!H8</f>
        <v>0.73433789333943267</v>
      </c>
    </row>
    <row r="154" spans="1:14" x14ac:dyDescent="0.2">
      <c r="L154" s="10" t="str">
        <f>name!E5</f>
        <v>Professional occupations</v>
      </c>
      <c r="M154" s="94">
        <f>'Occ T1'!D9-'Occ T1'!B9</f>
        <v>5.825601989540786</v>
      </c>
      <c r="N154" s="94">
        <f>'Occ T1'!H9</f>
        <v>10.009412834520582</v>
      </c>
    </row>
    <row r="155" spans="1:14" x14ac:dyDescent="0.2">
      <c r="L155" s="10" t="str">
        <f>name!E6</f>
        <v>Associate professional occupations</v>
      </c>
      <c r="M155" s="94">
        <f>'Occ T1'!D10-'Occ T1'!B10</f>
        <v>3.3551673512179363</v>
      </c>
      <c r="N155" s="94">
        <f>'Occ T1'!H10</f>
        <v>4.7779439389459952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0.21210145750866971</v>
      </c>
      <c r="N156" s="94">
        <f>'Occ T1'!H11</f>
        <v>-0.59618595844005284</v>
      </c>
    </row>
    <row r="157" spans="1:14" x14ac:dyDescent="0.2">
      <c r="L157" s="10" t="str">
        <f>name!E8</f>
        <v>Skilled trades occupations</v>
      </c>
      <c r="M157" s="94">
        <f>'Occ T1'!D12-'Occ T1'!B12</f>
        <v>-3.8905243690674212</v>
      </c>
      <c r="N157" s="94">
        <f>'Occ T1'!H12</f>
        <v>-2.5901221233215814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-2.4374150814287212</v>
      </c>
      <c r="N158" s="94">
        <f>'Occ T1'!H13</f>
        <v>2.9419702616676737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0.18682682001955442</v>
      </c>
      <c r="N159" s="94">
        <f>'Occ T1'!H14</f>
        <v>0.95604371135915045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-1.9621862486344099</v>
      </c>
      <c r="N160" s="94">
        <f>'Occ T1'!H15</f>
        <v>-1.111565055642437</v>
      </c>
    </row>
    <row r="161" spans="12:14" x14ac:dyDescent="0.2">
      <c r="L161" s="10" t="str">
        <f>name!E12</f>
        <v>Elementary occupations</v>
      </c>
      <c r="M161" s="94">
        <f>'Occ T1'!D16-'Occ T1'!B16</f>
        <v>-3.902433856972813</v>
      </c>
      <c r="N161" s="94">
        <f>'Occ T1'!H16</f>
        <v>0.81916449757130394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0.80100000000010141</v>
      </c>
      <c r="N163" s="94">
        <f>'Occ T1'!H18</f>
        <v>15.941000000000066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Cumbria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19.020345965970023</v>
      </c>
      <c r="N5" s="87">
        <f>SUM(N6:N7)</f>
        <v>21.034442407113907</v>
      </c>
      <c r="O5" s="87">
        <f t="shared" ref="O5:AL5" si="1">SUM(O6:O7)</f>
        <v>22.466290102334668</v>
      </c>
      <c r="P5" s="87">
        <f t="shared" si="1"/>
        <v>21.90765566432615</v>
      </c>
      <c r="Q5" s="87">
        <f t="shared" si="1"/>
        <v>21.732472594937491</v>
      </c>
      <c r="R5" s="87">
        <f t="shared" si="1"/>
        <v>22.644214838203698</v>
      </c>
      <c r="S5" s="87">
        <f t="shared" si="1"/>
        <v>22.389414797100869</v>
      </c>
      <c r="T5" s="87">
        <f t="shared" si="1"/>
        <v>22.631844262096024</v>
      </c>
      <c r="U5" s="87">
        <f t="shared" si="1"/>
        <v>23.380622083753199</v>
      </c>
      <c r="V5" s="87">
        <f t="shared" si="1"/>
        <v>25.007377533459273</v>
      </c>
      <c r="W5" s="87">
        <f t="shared" si="1"/>
        <v>26.058076776020215</v>
      </c>
      <c r="X5" s="87">
        <f t="shared" si="1"/>
        <v>23.450693441459173</v>
      </c>
      <c r="Y5" s="87">
        <f t="shared" si="1"/>
        <v>23.622229482949074</v>
      </c>
      <c r="Z5" s="87">
        <f t="shared" si="1"/>
        <v>23.846596796325002</v>
      </c>
      <c r="AA5" s="87">
        <f t="shared" si="1"/>
        <v>24.118640286016465</v>
      </c>
      <c r="AB5" s="87">
        <f t="shared" si="1"/>
        <v>24.345311577074732</v>
      </c>
      <c r="AC5" s="87">
        <f t="shared" si="1"/>
        <v>24.564547900278058</v>
      </c>
      <c r="AD5" s="87">
        <f t="shared" si="1"/>
        <v>24.783118502462543</v>
      </c>
      <c r="AE5" s="87">
        <f t="shared" si="1"/>
        <v>25.011372317858502</v>
      </c>
      <c r="AF5" s="87">
        <f t="shared" si="1"/>
        <v>25.243345151594742</v>
      </c>
      <c r="AG5" s="87">
        <f t="shared" si="1"/>
        <v>25.488831072268951</v>
      </c>
      <c r="AH5" s="87">
        <f t="shared" si="1"/>
        <v>25.729475185469468</v>
      </c>
      <c r="AI5" s="87">
        <f t="shared" si="1"/>
        <v>25.973207523768984</v>
      </c>
      <c r="AJ5" s="87">
        <f t="shared" si="1"/>
        <v>26.239497926539055</v>
      </c>
      <c r="AK5" s="87">
        <f t="shared" si="1"/>
        <v>26.518867220387172</v>
      </c>
      <c r="AL5" s="87">
        <f t="shared" si="1"/>
        <v>26.792414669359648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12.019738197231113</v>
      </c>
      <c r="N6" s="11">
        <v>12.97106769301209</v>
      </c>
      <c r="O6" s="11">
        <v>13.728566647423271</v>
      </c>
      <c r="P6" s="11">
        <v>13.67713662356965</v>
      </c>
      <c r="Q6" s="11">
        <v>13.152086392821801</v>
      </c>
      <c r="R6" s="11">
        <v>14.075073793188905</v>
      </c>
      <c r="S6" s="11">
        <v>14.323174450868031</v>
      </c>
      <c r="T6" s="11">
        <v>14.501904136007713</v>
      </c>
      <c r="U6" s="11">
        <v>15.220590102385056</v>
      </c>
      <c r="V6" s="11">
        <v>16.384307572261356</v>
      </c>
      <c r="W6" s="11">
        <v>16.825173418649669</v>
      </c>
      <c r="X6" s="11">
        <v>14.486444261635489</v>
      </c>
      <c r="Y6" s="11">
        <v>14.546148393546154</v>
      </c>
      <c r="Z6" s="11">
        <v>14.643886096427554</v>
      </c>
      <c r="AA6" s="11">
        <v>14.770308734434442</v>
      </c>
      <c r="AB6" s="11">
        <v>14.879429585065086</v>
      </c>
      <c r="AC6" s="11">
        <v>14.985233933736893</v>
      </c>
      <c r="AD6" s="11">
        <v>15.084453628523171</v>
      </c>
      <c r="AE6" s="11">
        <v>15.189312327405009</v>
      </c>
      <c r="AF6" s="11">
        <v>15.298420600884027</v>
      </c>
      <c r="AG6" s="11">
        <v>15.415375800087585</v>
      </c>
      <c r="AH6" s="11">
        <v>15.530978549195455</v>
      </c>
      <c r="AI6" s="11">
        <v>15.649667681736592</v>
      </c>
      <c r="AJ6" s="11">
        <v>15.776246516097061</v>
      </c>
      <c r="AK6" s="11">
        <v>15.902839876805734</v>
      </c>
      <c r="AL6" s="11">
        <v>16.032161181555789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7.0006077687389077</v>
      </c>
      <c r="N7" s="11">
        <v>8.0633747141018173</v>
      </c>
      <c r="O7" s="11">
        <v>8.7377234549113947</v>
      </c>
      <c r="P7" s="11">
        <v>8.2305190407565014</v>
      </c>
      <c r="Q7" s="11">
        <v>8.5803862021156885</v>
      </c>
      <c r="R7" s="11">
        <v>8.5691410450147938</v>
      </c>
      <c r="S7" s="11">
        <v>8.0662403462328403</v>
      </c>
      <c r="T7" s="11">
        <v>8.1299401260883126</v>
      </c>
      <c r="U7" s="11">
        <v>8.1600319813681423</v>
      </c>
      <c r="V7" s="11">
        <v>8.6230699611979169</v>
      </c>
      <c r="W7" s="11">
        <v>9.2329033573705441</v>
      </c>
      <c r="X7" s="11">
        <v>8.9642491798236819</v>
      </c>
      <c r="Y7" s="11">
        <v>9.0760810894029174</v>
      </c>
      <c r="Z7" s="11">
        <v>9.2027106998974482</v>
      </c>
      <c r="AA7" s="11">
        <v>9.3483315515820244</v>
      </c>
      <c r="AB7" s="11">
        <v>9.4658819920096473</v>
      </c>
      <c r="AC7" s="11">
        <v>9.5793139665411626</v>
      </c>
      <c r="AD7" s="11">
        <v>9.6986648739393715</v>
      </c>
      <c r="AE7" s="11">
        <v>9.8220599904534929</v>
      </c>
      <c r="AF7" s="11">
        <v>9.9449245507107147</v>
      </c>
      <c r="AG7" s="11">
        <v>10.073455272181366</v>
      </c>
      <c r="AH7" s="11">
        <v>10.198496636274012</v>
      </c>
      <c r="AI7" s="11">
        <v>10.323539842032392</v>
      </c>
      <c r="AJ7" s="11">
        <v>10.463251410441995</v>
      </c>
      <c r="AK7" s="11">
        <v>10.616027343581436</v>
      </c>
      <c r="AL7" s="11">
        <v>10.760253487803858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46.289944351634958</v>
      </c>
      <c r="N9" s="87">
        <f>SUM(N10:N13)</f>
        <v>43.399576734174559</v>
      </c>
      <c r="O9" s="87">
        <f t="shared" ref="O9:AL9" si="3">SUM(O10:O13)</f>
        <v>43.857038038680081</v>
      </c>
      <c r="P9" s="87">
        <f t="shared" si="3"/>
        <v>45.901517998481857</v>
      </c>
      <c r="Q9" s="87">
        <f t="shared" si="3"/>
        <v>47.231359437221627</v>
      </c>
      <c r="R9" s="87">
        <f t="shared" si="3"/>
        <v>46.873976613216108</v>
      </c>
      <c r="S9" s="87">
        <f t="shared" si="3"/>
        <v>47.330197175032403</v>
      </c>
      <c r="T9" s="87">
        <f t="shared" si="3"/>
        <v>46.198407141481312</v>
      </c>
      <c r="U9" s="87">
        <f t="shared" si="3"/>
        <v>48.741641026435211</v>
      </c>
      <c r="V9" s="87">
        <f t="shared" si="3"/>
        <v>50.065871081430778</v>
      </c>
      <c r="W9" s="87">
        <f t="shared" si="3"/>
        <v>52.699578602756894</v>
      </c>
      <c r="X9" s="87">
        <f t="shared" si="3"/>
        <v>53.623246887259853</v>
      </c>
      <c r="Y9" s="87">
        <f t="shared" si="3"/>
        <v>54.231140838082126</v>
      </c>
      <c r="Z9" s="87">
        <f t="shared" si="3"/>
        <v>54.910582122742902</v>
      </c>
      <c r="AA9" s="87">
        <f t="shared" si="3"/>
        <v>55.644442987715763</v>
      </c>
      <c r="AB9" s="87">
        <f t="shared" si="3"/>
        <v>56.269610767611894</v>
      </c>
      <c r="AC9" s="87">
        <f t="shared" si="3"/>
        <v>56.872302609783816</v>
      </c>
      <c r="AD9" s="87">
        <f t="shared" si="3"/>
        <v>57.476628676928463</v>
      </c>
      <c r="AE9" s="87">
        <f t="shared" si="3"/>
        <v>58.102893852173054</v>
      </c>
      <c r="AF9" s="87">
        <f t="shared" si="3"/>
        <v>58.728404945334709</v>
      </c>
      <c r="AG9" s="87">
        <f t="shared" si="3"/>
        <v>59.377415641950613</v>
      </c>
      <c r="AH9" s="87">
        <f t="shared" si="3"/>
        <v>60.025560348912194</v>
      </c>
      <c r="AI9" s="87">
        <f t="shared" si="3"/>
        <v>60.67493351923887</v>
      </c>
      <c r="AJ9" s="87">
        <f t="shared" si="3"/>
        <v>61.340178020507807</v>
      </c>
      <c r="AK9" s="87">
        <f t="shared" si="3"/>
        <v>61.999725966336008</v>
      </c>
      <c r="AL9" s="87">
        <f t="shared" si="3"/>
        <v>62.708991437277476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11.918054330991962</v>
      </c>
      <c r="N10" s="11">
        <v>11.101114745982139</v>
      </c>
      <c r="O10" s="11">
        <v>11.760321648879836</v>
      </c>
      <c r="P10" s="11">
        <v>11.597479965632814</v>
      </c>
      <c r="Q10" s="11">
        <v>12.255880726032794</v>
      </c>
      <c r="R10" s="11">
        <v>12.661478123899217</v>
      </c>
      <c r="S10" s="11">
        <v>12.656779060971115</v>
      </c>
      <c r="T10" s="11">
        <v>12.318026754400009</v>
      </c>
      <c r="U10" s="11">
        <v>13.318056246009878</v>
      </c>
      <c r="V10" s="11">
        <v>14.286470420528969</v>
      </c>
      <c r="W10" s="11">
        <v>14.717694455466303</v>
      </c>
      <c r="X10" s="11">
        <v>16.79590999657341</v>
      </c>
      <c r="Y10" s="11">
        <v>16.956332596933343</v>
      </c>
      <c r="Z10" s="11">
        <v>17.162040192416985</v>
      </c>
      <c r="AA10" s="11">
        <v>17.386796869017729</v>
      </c>
      <c r="AB10" s="11">
        <v>17.583794197967691</v>
      </c>
      <c r="AC10" s="11">
        <v>17.784418122158282</v>
      </c>
      <c r="AD10" s="11">
        <v>17.981304481312911</v>
      </c>
      <c r="AE10" s="11">
        <v>18.180927672058406</v>
      </c>
      <c r="AF10" s="11">
        <v>18.382552872465897</v>
      </c>
      <c r="AG10" s="11">
        <v>18.59173610004375</v>
      </c>
      <c r="AH10" s="11">
        <v>18.798936081058329</v>
      </c>
      <c r="AI10" s="11">
        <v>19.006415023911369</v>
      </c>
      <c r="AJ10" s="11">
        <v>19.219987667291733</v>
      </c>
      <c r="AK10" s="11">
        <v>19.432812047701731</v>
      </c>
      <c r="AL10" s="11">
        <v>19.664928880034861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9.3310159695382602</v>
      </c>
      <c r="N11" s="11">
        <v>9.7905582764702643</v>
      </c>
      <c r="O11" s="11">
        <v>10.222180288882887</v>
      </c>
      <c r="P11" s="11">
        <v>10.130893047350352</v>
      </c>
      <c r="Q11" s="11">
        <v>10.597622226957109</v>
      </c>
      <c r="R11" s="11">
        <v>10.492650563621149</v>
      </c>
      <c r="S11" s="11">
        <v>10.103986942624386</v>
      </c>
      <c r="T11" s="11">
        <v>10.493341077075323</v>
      </c>
      <c r="U11" s="11">
        <v>10.852201718572422</v>
      </c>
      <c r="V11" s="11">
        <v>11.251308081476052</v>
      </c>
      <c r="W11" s="11">
        <v>11.374740430550816</v>
      </c>
      <c r="X11" s="11">
        <v>10.787965983472848</v>
      </c>
      <c r="Y11" s="11">
        <v>10.898305673053139</v>
      </c>
      <c r="Z11" s="11">
        <v>11.027251965884552</v>
      </c>
      <c r="AA11" s="11">
        <v>11.159584082768214</v>
      </c>
      <c r="AB11" s="11">
        <v>11.271638886092008</v>
      </c>
      <c r="AC11" s="11">
        <v>11.377372343342572</v>
      </c>
      <c r="AD11" s="11">
        <v>11.484410240639054</v>
      </c>
      <c r="AE11" s="11">
        <v>11.60401032084348</v>
      </c>
      <c r="AF11" s="11">
        <v>11.716579518248023</v>
      </c>
      <c r="AG11" s="11">
        <v>11.833881110975101</v>
      </c>
      <c r="AH11" s="11">
        <v>11.949162983613666</v>
      </c>
      <c r="AI11" s="11">
        <v>12.063910599381204</v>
      </c>
      <c r="AJ11" s="11">
        <v>12.179769092456965</v>
      </c>
      <c r="AK11" s="11">
        <v>12.297741142817856</v>
      </c>
      <c r="AL11" s="11">
        <v>12.430904392700821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12.907014486343298</v>
      </c>
      <c r="N12" s="11">
        <v>11.459931349357317</v>
      </c>
      <c r="O12" s="11">
        <v>10.565742527735358</v>
      </c>
      <c r="P12" s="11">
        <v>12.431560834542273</v>
      </c>
      <c r="Q12" s="11">
        <v>12.666226900172108</v>
      </c>
      <c r="R12" s="11">
        <v>12.46897762634195</v>
      </c>
      <c r="S12" s="11">
        <v>12.786721894030293</v>
      </c>
      <c r="T12" s="11">
        <v>11.963004964479506</v>
      </c>
      <c r="U12" s="11">
        <v>12.416398849445544</v>
      </c>
      <c r="V12" s="11">
        <v>11.412934549200971</v>
      </c>
      <c r="W12" s="11">
        <v>12.17455162384074</v>
      </c>
      <c r="X12" s="11">
        <v>11.719571104065105</v>
      </c>
      <c r="Y12" s="11">
        <v>11.972433376638548</v>
      </c>
      <c r="Z12" s="11">
        <v>12.168441390243718</v>
      </c>
      <c r="AA12" s="11">
        <v>12.366547455906103</v>
      </c>
      <c r="AB12" s="11">
        <v>12.523993708835864</v>
      </c>
      <c r="AC12" s="11">
        <v>12.666336305823663</v>
      </c>
      <c r="AD12" s="11">
        <v>12.811948758673555</v>
      </c>
      <c r="AE12" s="11">
        <v>12.960258193800827</v>
      </c>
      <c r="AF12" s="11">
        <v>13.107697024096657</v>
      </c>
      <c r="AG12" s="11">
        <v>13.264612150568283</v>
      </c>
      <c r="AH12" s="11">
        <v>13.421366450597812</v>
      </c>
      <c r="AI12" s="11">
        <v>13.579680384347647</v>
      </c>
      <c r="AJ12" s="11">
        <v>13.740936315675391</v>
      </c>
      <c r="AK12" s="11">
        <v>13.897160677414176</v>
      </c>
      <c r="AL12" s="11">
        <v>14.063495951559963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12.133859564761433</v>
      </c>
      <c r="N13" s="11">
        <v>11.047972362364836</v>
      </c>
      <c r="O13" s="11">
        <v>11.308793573182003</v>
      </c>
      <c r="P13" s="11">
        <v>11.74158415095642</v>
      </c>
      <c r="Q13" s="11">
        <v>11.711629584059612</v>
      </c>
      <c r="R13" s="11">
        <v>11.250870299353791</v>
      </c>
      <c r="S13" s="11">
        <v>11.78270927740661</v>
      </c>
      <c r="T13" s="11">
        <v>11.424034345526483</v>
      </c>
      <c r="U13" s="11">
        <v>12.154984212407372</v>
      </c>
      <c r="V13" s="11">
        <v>13.115158030224785</v>
      </c>
      <c r="W13" s="11">
        <v>14.432592092899037</v>
      </c>
      <c r="X13" s="11">
        <v>14.319799803148491</v>
      </c>
      <c r="Y13" s="11">
        <v>14.404069191457101</v>
      </c>
      <c r="Z13" s="11">
        <v>14.552848574197645</v>
      </c>
      <c r="AA13" s="11">
        <v>14.731514580023719</v>
      </c>
      <c r="AB13" s="11">
        <v>14.890183974716333</v>
      </c>
      <c r="AC13" s="11">
        <v>15.044175838459296</v>
      </c>
      <c r="AD13" s="11">
        <v>15.198965196302943</v>
      </c>
      <c r="AE13" s="11">
        <v>15.35769766547034</v>
      </c>
      <c r="AF13" s="11">
        <v>15.521575530524132</v>
      </c>
      <c r="AG13" s="11">
        <v>15.687186280363479</v>
      </c>
      <c r="AH13" s="11">
        <v>15.856094833642391</v>
      </c>
      <c r="AI13" s="11">
        <v>16.024927511598648</v>
      </c>
      <c r="AJ13" s="11">
        <v>16.199484945083721</v>
      </c>
      <c r="AK13" s="11">
        <v>16.372012098402244</v>
      </c>
      <c r="AL13" s="11">
        <v>16.549662212981826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26.03264237191209</v>
      </c>
      <c r="N15" s="87">
        <f>SUM(N16:N20)</f>
        <v>25.75072552612184</v>
      </c>
      <c r="O15" s="87">
        <f t="shared" ref="O15:AL15" si="5">SUM(O16:O20)</f>
        <v>27.302700614346257</v>
      </c>
      <c r="P15" s="87">
        <f t="shared" si="5"/>
        <v>27.051687351317902</v>
      </c>
      <c r="Q15" s="87">
        <f t="shared" si="5"/>
        <v>27.130898538690495</v>
      </c>
      <c r="R15" s="87">
        <f t="shared" si="5"/>
        <v>26.92031941970324</v>
      </c>
      <c r="S15" s="87">
        <f t="shared" si="5"/>
        <v>26.948570903650484</v>
      </c>
      <c r="T15" s="87">
        <f t="shared" si="5"/>
        <v>27.322359916959911</v>
      </c>
      <c r="U15" s="87">
        <f t="shared" si="5"/>
        <v>28.595705329497374</v>
      </c>
      <c r="V15" s="87">
        <f t="shared" si="5"/>
        <v>29.394156873250026</v>
      </c>
      <c r="W15" s="87">
        <f t="shared" si="5"/>
        <v>30.275486770921177</v>
      </c>
      <c r="X15" s="87">
        <f t="shared" si="5"/>
        <v>30.744047474675202</v>
      </c>
      <c r="Y15" s="87">
        <f t="shared" si="5"/>
        <v>30.882115313700403</v>
      </c>
      <c r="Z15" s="87">
        <f t="shared" si="5"/>
        <v>31.164094422081646</v>
      </c>
      <c r="AA15" s="87">
        <f t="shared" si="5"/>
        <v>31.515653660374415</v>
      </c>
      <c r="AB15" s="87">
        <f t="shared" si="5"/>
        <v>31.83403103991909</v>
      </c>
      <c r="AC15" s="87">
        <f t="shared" si="5"/>
        <v>32.131335553437196</v>
      </c>
      <c r="AD15" s="87">
        <f t="shared" si="5"/>
        <v>32.422123712145954</v>
      </c>
      <c r="AE15" s="87">
        <f t="shared" si="5"/>
        <v>32.713586646217578</v>
      </c>
      <c r="AF15" s="87">
        <f t="shared" si="5"/>
        <v>33.028916944107912</v>
      </c>
      <c r="AG15" s="87">
        <f t="shared" si="5"/>
        <v>33.348747607854833</v>
      </c>
      <c r="AH15" s="87">
        <f t="shared" si="5"/>
        <v>33.682244484213548</v>
      </c>
      <c r="AI15" s="87">
        <f t="shared" si="5"/>
        <v>34.010937213877213</v>
      </c>
      <c r="AJ15" s="87">
        <f t="shared" si="5"/>
        <v>34.354623171814524</v>
      </c>
      <c r="AK15" s="87">
        <f t="shared" si="5"/>
        <v>34.692612962587646</v>
      </c>
      <c r="AL15" s="87">
        <f t="shared" si="5"/>
        <v>35.053430709867172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4.6085939213260128</v>
      </c>
      <c r="N16" s="11">
        <v>4.3901335789989027</v>
      </c>
      <c r="O16" s="11">
        <v>4.6906702889546894</v>
      </c>
      <c r="P16" s="11">
        <v>4.748008841617426</v>
      </c>
      <c r="Q16" s="11">
        <v>4.4307451919677039</v>
      </c>
      <c r="R16" s="11">
        <v>4.3682106990779275</v>
      </c>
      <c r="S16" s="11">
        <v>4.4704714930584428</v>
      </c>
      <c r="T16" s="11">
        <v>4.8761746038457714</v>
      </c>
      <c r="U16" s="11">
        <v>5.0756166693576592</v>
      </c>
      <c r="V16" s="11">
        <v>5.1064086395977606</v>
      </c>
      <c r="W16" s="11">
        <v>5.4955777649117534</v>
      </c>
      <c r="X16" s="11">
        <v>4.9290582081385779</v>
      </c>
      <c r="Y16" s="11">
        <v>4.9504678556274504</v>
      </c>
      <c r="Z16" s="11">
        <v>4.9741584075470575</v>
      </c>
      <c r="AA16" s="11">
        <v>5.0028476885552475</v>
      </c>
      <c r="AB16" s="11">
        <v>5.0243558394076935</v>
      </c>
      <c r="AC16" s="11">
        <v>5.0462987788876941</v>
      </c>
      <c r="AD16" s="11">
        <v>5.0647927562824071</v>
      </c>
      <c r="AE16" s="11">
        <v>5.0881805795487498</v>
      </c>
      <c r="AF16" s="11">
        <v>5.1187033438854961</v>
      </c>
      <c r="AG16" s="11">
        <v>5.1503990973072753</v>
      </c>
      <c r="AH16" s="11">
        <v>5.1808597717052649</v>
      </c>
      <c r="AI16" s="11">
        <v>5.2098254031761853</v>
      </c>
      <c r="AJ16" s="11">
        <v>5.2412319721581895</v>
      </c>
      <c r="AK16" s="11">
        <v>5.2734935267893395</v>
      </c>
      <c r="AL16" s="11">
        <v>5.3085836083140485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3.6084273594865546</v>
      </c>
      <c r="N17" s="11">
        <v>4.5988018734553542</v>
      </c>
      <c r="O17" s="11">
        <v>4.6656816578681513</v>
      </c>
      <c r="P17" s="11">
        <v>4.601653574770177</v>
      </c>
      <c r="Q17" s="11">
        <v>4.7498199769924456</v>
      </c>
      <c r="R17" s="11">
        <v>4.777698738719411</v>
      </c>
      <c r="S17" s="11">
        <v>4.5854603294144747</v>
      </c>
      <c r="T17" s="11">
        <v>4.5472024581774795</v>
      </c>
      <c r="U17" s="11">
        <v>5.058360906498141</v>
      </c>
      <c r="V17" s="11">
        <v>4.9951212603164921</v>
      </c>
      <c r="W17" s="11">
        <v>5.1545961597983787</v>
      </c>
      <c r="X17" s="11">
        <v>7.5563879532040552</v>
      </c>
      <c r="Y17" s="11">
        <v>7.7303663248786707</v>
      </c>
      <c r="Z17" s="11">
        <v>7.9145148924694784</v>
      </c>
      <c r="AA17" s="11">
        <v>8.1041465349883186</v>
      </c>
      <c r="AB17" s="11">
        <v>8.282462745074648</v>
      </c>
      <c r="AC17" s="11">
        <v>8.4554838098277898</v>
      </c>
      <c r="AD17" s="11">
        <v>8.6305968032823692</v>
      </c>
      <c r="AE17" s="11">
        <v>8.800911303857669</v>
      </c>
      <c r="AF17" s="11">
        <v>8.9794410050994209</v>
      </c>
      <c r="AG17" s="11">
        <v>9.1606835238138817</v>
      </c>
      <c r="AH17" s="11">
        <v>9.3542562106894795</v>
      </c>
      <c r="AI17" s="11">
        <v>9.5431370758461416</v>
      </c>
      <c r="AJ17" s="11">
        <v>9.7256819562420542</v>
      </c>
      <c r="AK17" s="11">
        <v>9.9077789450324811</v>
      </c>
      <c r="AL17" s="11">
        <v>10.085317439850206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2.3427558832089468</v>
      </c>
      <c r="N18" s="11">
        <v>2.685937695377774</v>
      </c>
      <c r="O18" s="11">
        <v>2.6870940514156696</v>
      </c>
      <c r="P18" s="11">
        <v>2.4492339172370929</v>
      </c>
      <c r="Q18" s="11">
        <v>2.250729061672065</v>
      </c>
      <c r="R18" s="11">
        <v>2.3054525607915193</v>
      </c>
      <c r="S18" s="11">
        <v>2.4301840758700877</v>
      </c>
      <c r="T18" s="11">
        <v>2.3350963070447683</v>
      </c>
      <c r="U18" s="11">
        <v>2.2707098874855904</v>
      </c>
      <c r="V18" s="11">
        <v>2.4132849854337026</v>
      </c>
      <c r="W18" s="11">
        <v>2.4720060155150008</v>
      </c>
      <c r="X18" s="11">
        <v>2.0000589567853355</v>
      </c>
      <c r="Y18" s="11">
        <v>1.9874254328665288</v>
      </c>
      <c r="Z18" s="11">
        <v>1.9923907569069654</v>
      </c>
      <c r="AA18" s="11">
        <v>1.9999217242508867</v>
      </c>
      <c r="AB18" s="11">
        <v>2.016007719192634</v>
      </c>
      <c r="AC18" s="11">
        <v>2.0277354032884221</v>
      </c>
      <c r="AD18" s="11">
        <v>2.038675316739202</v>
      </c>
      <c r="AE18" s="11">
        <v>2.0455216583869236</v>
      </c>
      <c r="AF18" s="11">
        <v>2.0599369236828364</v>
      </c>
      <c r="AG18" s="11">
        <v>2.0697099064291922</v>
      </c>
      <c r="AH18" s="11">
        <v>2.0802307315713282</v>
      </c>
      <c r="AI18" s="11">
        <v>2.089337873768645</v>
      </c>
      <c r="AJ18" s="11">
        <v>2.1045249731005575</v>
      </c>
      <c r="AK18" s="11">
        <v>2.1092525503435993</v>
      </c>
      <c r="AL18" s="11">
        <v>2.1232377430957681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2.7545826512640357</v>
      </c>
      <c r="N19" s="11">
        <v>2.4007684132668281</v>
      </c>
      <c r="O19" s="11">
        <v>2.8270763138070132</v>
      </c>
      <c r="P19" s="11">
        <v>2.9722997617882627</v>
      </c>
      <c r="Q19" s="11">
        <v>3.0841759016995756</v>
      </c>
      <c r="R19" s="11">
        <v>2.8960758265384272</v>
      </c>
      <c r="S19" s="11">
        <v>2.9710837298439001</v>
      </c>
      <c r="T19" s="11">
        <v>3.0830509685128593</v>
      </c>
      <c r="U19" s="11">
        <v>3.485204582406106</v>
      </c>
      <c r="V19" s="11">
        <v>3.3076295169597074</v>
      </c>
      <c r="W19" s="11">
        <v>3.1316325188481611</v>
      </c>
      <c r="X19" s="11">
        <v>2.6467709547721743</v>
      </c>
      <c r="Y19" s="11">
        <v>2.5667031320169005</v>
      </c>
      <c r="Z19" s="11">
        <v>2.5597493911785234</v>
      </c>
      <c r="AA19" s="11">
        <v>2.5856597589797565</v>
      </c>
      <c r="AB19" s="11">
        <v>2.6113917255293457</v>
      </c>
      <c r="AC19" s="11">
        <v>2.6327001750833521</v>
      </c>
      <c r="AD19" s="11">
        <v>2.6542564157349453</v>
      </c>
      <c r="AE19" s="11">
        <v>2.6773342473464536</v>
      </c>
      <c r="AF19" s="11">
        <v>2.7013938212421698</v>
      </c>
      <c r="AG19" s="11">
        <v>2.7264436566270405</v>
      </c>
      <c r="AH19" s="11">
        <v>2.7526068626268101</v>
      </c>
      <c r="AI19" s="11">
        <v>2.7778712719606031</v>
      </c>
      <c r="AJ19" s="11">
        <v>2.8077901683023372</v>
      </c>
      <c r="AK19" s="11">
        <v>2.8405018422136568</v>
      </c>
      <c r="AL19" s="11">
        <v>2.8815002048705662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12.718282556626541</v>
      </c>
      <c r="N20" s="11">
        <v>11.67508396502298</v>
      </c>
      <c r="O20" s="11">
        <v>12.432178302300736</v>
      </c>
      <c r="P20" s="11">
        <v>12.280491255904943</v>
      </c>
      <c r="Q20" s="11">
        <v>12.615428406358703</v>
      </c>
      <c r="R20" s="11">
        <v>12.572881594575957</v>
      </c>
      <c r="S20" s="11">
        <v>12.491371275463578</v>
      </c>
      <c r="T20" s="11">
        <v>12.480835579379031</v>
      </c>
      <c r="U20" s="11">
        <v>12.705813283749876</v>
      </c>
      <c r="V20" s="11">
        <v>13.57171247094236</v>
      </c>
      <c r="W20" s="11">
        <v>14.021674311847882</v>
      </c>
      <c r="X20" s="11">
        <v>13.611771401775062</v>
      </c>
      <c r="Y20" s="11">
        <v>13.647152568310853</v>
      </c>
      <c r="Z20" s="11">
        <v>13.723280973979621</v>
      </c>
      <c r="AA20" s="11">
        <v>13.823077953600205</v>
      </c>
      <c r="AB20" s="11">
        <v>13.899813010714771</v>
      </c>
      <c r="AC20" s="11">
        <v>13.969117386349939</v>
      </c>
      <c r="AD20" s="11">
        <v>14.033802420107031</v>
      </c>
      <c r="AE20" s="11">
        <v>14.101638857077782</v>
      </c>
      <c r="AF20" s="11">
        <v>14.169441850197988</v>
      </c>
      <c r="AG20" s="11">
        <v>14.241511423677448</v>
      </c>
      <c r="AH20" s="11">
        <v>14.314290907620665</v>
      </c>
      <c r="AI20" s="11">
        <v>14.390765589125643</v>
      </c>
      <c r="AJ20" s="11">
        <v>14.475394102011389</v>
      </c>
      <c r="AK20" s="11">
        <v>14.561586098208576</v>
      </c>
      <c r="AL20" s="11">
        <v>14.65479171373658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29.091356684991172</v>
      </c>
      <c r="N22" s="87">
        <f>SUM(N23:N24)</f>
        <v>28.901540591621664</v>
      </c>
      <c r="O22" s="87">
        <f t="shared" ref="O22:AL22" si="7">SUM(O23:O24)</f>
        <v>30.909273299914865</v>
      </c>
      <c r="P22" s="87">
        <f t="shared" si="7"/>
        <v>29.932043269027957</v>
      </c>
      <c r="Q22" s="87">
        <f t="shared" si="7"/>
        <v>30.560929879381629</v>
      </c>
      <c r="R22" s="87">
        <f t="shared" si="7"/>
        <v>30.389402599468035</v>
      </c>
      <c r="S22" s="87">
        <f t="shared" si="7"/>
        <v>28.61618370016075</v>
      </c>
      <c r="T22" s="87">
        <f t="shared" si="7"/>
        <v>29.323814239108639</v>
      </c>
      <c r="U22" s="87">
        <f t="shared" si="7"/>
        <v>28.962147545361816</v>
      </c>
      <c r="V22" s="87">
        <f t="shared" si="7"/>
        <v>29.728287184003083</v>
      </c>
      <c r="W22" s="87">
        <f t="shared" si="7"/>
        <v>30.601504056976705</v>
      </c>
      <c r="X22" s="87">
        <f t="shared" si="7"/>
        <v>31.213713239688666</v>
      </c>
      <c r="Y22" s="87">
        <f t="shared" si="7"/>
        <v>31.103134706749554</v>
      </c>
      <c r="Z22" s="87">
        <f t="shared" si="7"/>
        <v>31.078889423614534</v>
      </c>
      <c r="AA22" s="87">
        <f t="shared" si="7"/>
        <v>31.127490209151741</v>
      </c>
      <c r="AB22" s="87">
        <f t="shared" si="7"/>
        <v>31.128461412342503</v>
      </c>
      <c r="AC22" s="87">
        <f t="shared" si="7"/>
        <v>31.078318068327583</v>
      </c>
      <c r="AD22" s="87">
        <f t="shared" si="7"/>
        <v>30.979569018775692</v>
      </c>
      <c r="AE22" s="87">
        <f t="shared" si="7"/>
        <v>30.888910099384418</v>
      </c>
      <c r="AF22" s="87">
        <f t="shared" si="7"/>
        <v>30.770982319972568</v>
      </c>
      <c r="AG22" s="87">
        <f t="shared" si="7"/>
        <v>30.665252466041085</v>
      </c>
      <c r="AH22" s="87">
        <f t="shared" si="7"/>
        <v>30.555184493214497</v>
      </c>
      <c r="AI22" s="87">
        <f t="shared" si="7"/>
        <v>30.458460576707466</v>
      </c>
      <c r="AJ22" s="87">
        <f t="shared" si="7"/>
        <v>30.329177317883747</v>
      </c>
      <c r="AK22" s="87">
        <f t="shared" si="7"/>
        <v>30.180932764245895</v>
      </c>
      <c r="AL22" s="87">
        <f t="shared" si="7"/>
        <v>30.005318098536652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22.546066409253964</v>
      </c>
      <c r="N23" s="11">
        <v>22.971941305366684</v>
      </c>
      <c r="O23" s="11">
        <v>24.785789632525884</v>
      </c>
      <c r="P23" s="11">
        <v>23.654119951341478</v>
      </c>
      <c r="Q23" s="11">
        <v>24.168261744913405</v>
      </c>
      <c r="R23" s="11">
        <v>24.58661901131364</v>
      </c>
      <c r="S23" s="11">
        <v>23.298676758248199</v>
      </c>
      <c r="T23" s="11">
        <v>23.832166166071257</v>
      </c>
      <c r="U23" s="11">
        <v>23.420650181553739</v>
      </c>
      <c r="V23" s="11">
        <v>24.481518372859121</v>
      </c>
      <c r="W23" s="11">
        <v>25.507102463300491</v>
      </c>
      <c r="X23" s="11">
        <v>26.18724718960657</v>
      </c>
      <c r="Y23" s="11">
        <v>26.145744671268481</v>
      </c>
      <c r="Z23" s="11">
        <v>26.179640098234145</v>
      </c>
      <c r="AA23" s="11">
        <v>26.277631024943755</v>
      </c>
      <c r="AB23" s="11">
        <v>26.345589402129168</v>
      </c>
      <c r="AC23" s="11">
        <v>26.396818578473578</v>
      </c>
      <c r="AD23" s="11">
        <v>26.431523735029156</v>
      </c>
      <c r="AE23" s="11">
        <v>26.461206040260713</v>
      </c>
      <c r="AF23" s="11">
        <v>26.475623764981879</v>
      </c>
      <c r="AG23" s="11">
        <v>26.494077845229256</v>
      </c>
      <c r="AH23" s="11">
        <v>26.50797628409391</v>
      </c>
      <c r="AI23" s="11">
        <v>26.516829883209947</v>
      </c>
      <c r="AJ23" s="11">
        <v>26.524265886865518</v>
      </c>
      <c r="AK23" s="11">
        <v>26.545020538930746</v>
      </c>
      <c r="AL23" s="11">
        <v>26.570023884572329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6.5452902757372087</v>
      </c>
      <c r="N24" s="11">
        <v>5.9295992862549802</v>
      </c>
      <c r="O24" s="11">
        <v>6.1234836673889816</v>
      </c>
      <c r="P24" s="11">
        <v>6.2779233176864775</v>
      </c>
      <c r="Q24" s="11">
        <v>6.3926681344682246</v>
      </c>
      <c r="R24" s="11">
        <v>5.8027835881543925</v>
      </c>
      <c r="S24" s="11">
        <v>5.3175069419125522</v>
      </c>
      <c r="T24" s="11">
        <v>5.491648073037382</v>
      </c>
      <c r="U24" s="11">
        <v>5.5414973638080749</v>
      </c>
      <c r="V24" s="11">
        <v>5.246768811143963</v>
      </c>
      <c r="W24" s="11">
        <v>5.0944015936762126</v>
      </c>
      <c r="X24" s="11">
        <v>5.0264660500820959</v>
      </c>
      <c r="Y24" s="11">
        <v>4.9573900354810716</v>
      </c>
      <c r="Z24" s="11">
        <v>4.8992493253803868</v>
      </c>
      <c r="AA24" s="11">
        <v>4.849859184207987</v>
      </c>
      <c r="AB24" s="11">
        <v>4.7828720102133362</v>
      </c>
      <c r="AC24" s="11">
        <v>4.6814994898540032</v>
      </c>
      <c r="AD24" s="11">
        <v>4.5480452837465339</v>
      </c>
      <c r="AE24" s="11">
        <v>4.4277040591237053</v>
      </c>
      <c r="AF24" s="11">
        <v>4.2953585549906883</v>
      </c>
      <c r="AG24" s="11">
        <v>4.1711746208118301</v>
      </c>
      <c r="AH24" s="11">
        <v>4.047208209120587</v>
      </c>
      <c r="AI24" s="11">
        <v>3.9416306934975207</v>
      </c>
      <c r="AJ24" s="11">
        <v>3.8049114310182293</v>
      </c>
      <c r="AK24" s="11">
        <v>3.635912225315149</v>
      </c>
      <c r="AL24" s="11">
        <v>3.4352942139643226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33.850042131105951</v>
      </c>
      <c r="N26" s="87">
        <f>SUM(N27:N30)</f>
        <v>31.422737337604957</v>
      </c>
      <c r="O26" s="87">
        <f t="shared" ref="O26:AL26" si="9">SUM(O27:O30)</f>
        <v>34.315902272857826</v>
      </c>
      <c r="P26" s="87">
        <f t="shared" si="9"/>
        <v>32.645618785115566</v>
      </c>
      <c r="Q26" s="87">
        <f t="shared" si="9"/>
        <v>34.200127620833214</v>
      </c>
      <c r="R26" s="87">
        <f>SUM(R27:R30)</f>
        <v>32.759341224299042</v>
      </c>
      <c r="S26" s="87">
        <f t="shared" si="9"/>
        <v>31.734238680205582</v>
      </c>
      <c r="T26" s="87">
        <f t="shared" si="9"/>
        <v>31.138736723196715</v>
      </c>
      <c r="U26" s="87">
        <f t="shared" si="9"/>
        <v>30.86331623756006</v>
      </c>
      <c r="V26" s="87">
        <f t="shared" si="9"/>
        <v>32.768599100136207</v>
      </c>
      <c r="W26" s="87">
        <f t="shared" si="9"/>
        <v>28.868816855231621</v>
      </c>
      <c r="X26" s="87">
        <f t="shared" si="9"/>
        <v>28.741117982028065</v>
      </c>
      <c r="Y26" s="87">
        <f t="shared" si="9"/>
        <v>28.489104084715688</v>
      </c>
      <c r="Z26" s="87">
        <f t="shared" si="9"/>
        <v>28.26862275516433</v>
      </c>
      <c r="AA26" s="87">
        <f t="shared" si="9"/>
        <v>28.111208914538203</v>
      </c>
      <c r="AB26" s="87">
        <f t="shared" si="9"/>
        <v>27.951940772031016</v>
      </c>
      <c r="AC26" s="87">
        <f t="shared" si="9"/>
        <v>27.796546150884481</v>
      </c>
      <c r="AD26" s="87">
        <f t="shared" si="9"/>
        <v>27.621378386734367</v>
      </c>
      <c r="AE26" s="87">
        <f t="shared" si="9"/>
        <v>27.440397320230737</v>
      </c>
      <c r="AF26" s="87">
        <f t="shared" si="9"/>
        <v>27.251123516361247</v>
      </c>
      <c r="AG26" s="87">
        <f t="shared" si="9"/>
        <v>27.080030729723532</v>
      </c>
      <c r="AH26" s="87">
        <f t="shared" si="9"/>
        <v>26.908683276024128</v>
      </c>
      <c r="AI26" s="87">
        <f t="shared" si="9"/>
        <v>26.738399303590583</v>
      </c>
      <c r="AJ26" s="87">
        <f t="shared" si="9"/>
        <v>26.580257134632546</v>
      </c>
      <c r="AK26" s="87">
        <f t="shared" si="9"/>
        <v>26.435127111063913</v>
      </c>
      <c r="AL26" s="87">
        <f t="shared" si="9"/>
        <v>26.27869473191004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4.2815101914292617</v>
      </c>
      <c r="N27" s="11">
        <v>3.6121131488501632</v>
      </c>
      <c r="O27" s="11">
        <v>4.1189435458036163</v>
      </c>
      <c r="P27" s="11">
        <v>4.2963732499731169</v>
      </c>
      <c r="Q27" s="11">
        <v>4.4952655473499759</v>
      </c>
      <c r="R27" s="11">
        <v>3.986301921323598</v>
      </c>
      <c r="S27" s="11">
        <v>3.9651712009829367</v>
      </c>
      <c r="T27" s="11">
        <v>3.6363209750567713</v>
      </c>
      <c r="U27" s="11">
        <v>3.4726447124877979</v>
      </c>
      <c r="V27" s="11">
        <v>4.0469041836870741</v>
      </c>
      <c r="W27" s="11">
        <v>3.8899838156549462</v>
      </c>
      <c r="X27" s="11">
        <v>3.6614000214644773</v>
      </c>
      <c r="Y27" s="11">
        <v>3.6620888919754084</v>
      </c>
      <c r="Z27" s="11">
        <v>3.6979225869542782</v>
      </c>
      <c r="AA27" s="11">
        <v>3.7374051470012581</v>
      </c>
      <c r="AB27" s="11">
        <v>3.7644710033966331</v>
      </c>
      <c r="AC27" s="11">
        <v>3.7892855144713442</v>
      </c>
      <c r="AD27" s="11">
        <v>3.811382183583305</v>
      </c>
      <c r="AE27" s="11">
        <v>3.8315952634830976</v>
      </c>
      <c r="AF27" s="11">
        <v>3.8512741881130825</v>
      </c>
      <c r="AG27" s="11">
        <v>3.8719636140166878</v>
      </c>
      <c r="AH27" s="11">
        <v>3.8893267051247218</v>
      </c>
      <c r="AI27" s="11">
        <v>3.9080209164016697</v>
      </c>
      <c r="AJ27" s="11">
        <v>3.9298472438732976</v>
      </c>
      <c r="AK27" s="11">
        <v>3.9529113653193804</v>
      </c>
      <c r="AL27" s="11">
        <v>3.9756364914269535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11.922939666598435</v>
      </c>
      <c r="N28" s="11">
        <v>11.351453567834946</v>
      </c>
      <c r="O28" s="11">
        <v>11.676373587710609</v>
      </c>
      <c r="P28" s="11">
        <v>11.267906108004368</v>
      </c>
      <c r="Q28" s="11">
        <v>12.263761478944398</v>
      </c>
      <c r="R28" s="11">
        <v>11.897006590629857</v>
      </c>
      <c r="S28" s="11">
        <v>11.212721838979093</v>
      </c>
      <c r="T28" s="11">
        <v>11.316427800931491</v>
      </c>
      <c r="U28" s="11">
        <v>11.356183796558675</v>
      </c>
      <c r="V28" s="11">
        <v>12.457807997275248</v>
      </c>
      <c r="W28" s="11">
        <v>10.42504916640269</v>
      </c>
      <c r="X28" s="11">
        <v>10.238743353162029</v>
      </c>
      <c r="Y28" s="11">
        <v>10.088559492441531</v>
      </c>
      <c r="Z28" s="11">
        <v>9.963955127416634</v>
      </c>
      <c r="AA28" s="11">
        <v>9.8598483613285737</v>
      </c>
      <c r="AB28" s="11">
        <v>9.7584543048784091</v>
      </c>
      <c r="AC28" s="11">
        <v>9.6568671557977428</v>
      </c>
      <c r="AD28" s="11">
        <v>9.5529408808629377</v>
      </c>
      <c r="AE28" s="11">
        <v>9.4514114293935627</v>
      </c>
      <c r="AF28" s="11">
        <v>9.3510596642575994</v>
      </c>
      <c r="AG28" s="11">
        <v>9.2570027903662009</v>
      </c>
      <c r="AH28" s="11">
        <v>9.161523469201537</v>
      </c>
      <c r="AI28" s="11">
        <v>9.0654229120083585</v>
      </c>
      <c r="AJ28" s="11">
        <v>8.9693097156938837</v>
      </c>
      <c r="AK28" s="11">
        <v>8.872934362810847</v>
      </c>
      <c r="AL28" s="11">
        <v>8.7814121269106806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10.739121341789904</v>
      </c>
      <c r="N29" s="11">
        <v>9.5234836227424555</v>
      </c>
      <c r="O29" s="11">
        <v>11.092065532697021</v>
      </c>
      <c r="P29" s="11">
        <v>9.8661716092461571</v>
      </c>
      <c r="Q29" s="11">
        <v>10.1705225420855</v>
      </c>
      <c r="R29" s="11">
        <v>9.4122050481344299</v>
      </c>
      <c r="S29" s="11">
        <v>8.9458314582150358</v>
      </c>
      <c r="T29" s="11">
        <v>9.0624394531824226</v>
      </c>
      <c r="U29" s="11">
        <v>9.2527512084234722</v>
      </c>
      <c r="V29" s="11">
        <v>9.84051187211697</v>
      </c>
      <c r="W29" s="11">
        <v>8.3415298827824031</v>
      </c>
      <c r="X29" s="11">
        <v>8.4029498135550771</v>
      </c>
      <c r="Y29" s="11">
        <v>8.3139186981217907</v>
      </c>
      <c r="Z29" s="11">
        <v>8.2028681307796578</v>
      </c>
      <c r="AA29" s="11">
        <v>8.1203603990833368</v>
      </c>
      <c r="AB29" s="11">
        <v>8.0513935175111033</v>
      </c>
      <c r="AC29" s="11">
        <v>7.9768620594958533</v>
      </c>
      <c r="AD29" s="11">
        <v>7.8989771686994779</v>
      </c>
      <c r="AE29" s="11">
        <v>7.8187788630164601</v>
      </c>
      <c r="AF29" s="11">
        <v>7.7336429510973401</v>
      </c>
      <c r="AG29" s="11">
        <v>7.6521095084474302</v>
      </c>
      <c r="AH29" s="11">
        <v>7.5720461736338862</v>
      </c>
      <c r="AI29" s="11">
        <v>7.4963516669502841</v>
      </c>
      <c r="AJ29" s="11">
        <v>7.4229046556249392</v>
      </c>
      <c r="AK29" s="11">
        <v>7.343600585673852</v>
      </c>
      <c r="AL29" s="11">
        <v>7.2642782533432806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6.9064709312883528</v>
      </c>
      <c r="N30" s="11">
        <v>6.9356869981773928</v>
      </c>
      <c r="O30" s="11">
        <v>7.4285196066465833</v>
      </c>
      <c r="P30" s="11">
        <v>7.215167817891925</v>
      </c>
      <c r="Q30" s="11">
        <v>7.2705780524533434</v>
      </c>
      <c r="R30" s="11">
        <v>7.4638276642111565</v>
      </c>
      <c r="S30" s="11">
        <v>7.610514182028516</v>
      </c>
      <c r="T30" s="11">
        <v>7.1235484940260339</v>
      </c>
      <c r="U30" s="11">
        <v>6.7817365200901172</v>
      </c>
      <c r="V30" s="11">
        <v>6.4233750470569122</v>
      </c>
      <c r="W30" s="11">
        <v>6.2122539903915817</v>
      </c>
      <c r="X30" s="11">
        <v>6.4380247938464814</v>
      </c>
      <c r="Y30" s="11">
        <v>6.4245370021769581</v>
      </c>
      <c r="Z30" s="11">
        <v>6.4038769100137563</v>
      </c>
      <c r="AA30" s="11">
        <v>6.3935950071250351</v>
      </c>
      <c r="AB30" s="11">
        <v>6.3776219462448731</v>
      </c>
      <c r="AC30" s="11">
        <v>6.37353142111954</v>
      </c>
      <c r="AD30" s="11">
        <v>6.3580781535886457</v>
      </c>
      <c r="AE30" s="11">
        <v>6.3386117643376148</v>
      </c>
      <c r="AF30" s="11">
        <v>6.315146712893223</v>
      </c>
      <c r="AG30" s="11">
        <v>6.2989548168932146</v>
      </c>
      <c r="AH30" s="11">
        <v>6.2857869280639829</v>
      </c>
      <c r="AI30" s="11">
        <v>6.2686038082302726</v>
      </c>
      <c r="AJ30" s="11">
        <v>6.2581955194404255</v>
      </c>
      <c r="AK30" s="11">
        <v>6.2656807972598347</v>
      </c>
      <c r="AL30" s="11">
        <v>6.2573678602291238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25.859659503016797</v>
      </c>
      <c r="N32" s="87">
        <f t="shared" si="10"/>
        <v>24.279123716836693</v>
      </c>
      <c r="O32" s="87">
        <f t="shared" si="10"/>
        <v>24.81223449098227</v>
      </c>
      <c r="P32" s="87">
        <f t="shared" si="10"/>
        <v>25.681838698970584</v>
      </c>
      <c r="Q32" s="87">
        <f t="shared" si="10"/>
        <v>27.360025054871212</v>
      </c>
      <c r="R32" s="87">
        <f t="shared" si="10"/>
        <v>27.260272574024544</v>
      </c>
      <c r="S32" s="87">
        <f t="shared" si="10"/>
        <v>25.936188301431351</v>
      </c>
      <c r="T32" s="87">
        <f t="shared" si="10"/>
        <v>25.718816253888814</v>
      </c>
      <c r="U32" s="87">
        <f t="shared" si="10"/>
        <v>25.815034181240538</v>
      </c>
      <c r="V32" s="87">
        <f t="shared" si="10"/>
        <v>25.943112678774881</v>
      </c>
      <c r="W32" s="87">
        <f t="shared" si="10"/>
        <v>24.822857492595823</v>
      </c>
      <c r="X32" s="87">
        <f t="shared" si="10"/>
        <v>24.378394104591976</v>
      </c>
      <c r="Y32" s="87">
        <f t="shared" si="10"/>
        <v>24.638686794122805</v>
      </c>
      <c r="Z32" s="87">
        <f t="shared" si="10"/>
        <v>24.920451409193966</v>
      </c>
      <c r="AA32" s="87">
        <f t="shared" si="10"/>
        <v>25.234561397593463</v>
      </c>
      <c r="AB32" s="87">
        <f t="shared" si="10"/>
        <v>25.492291157696627</v>
      </c>
      <c r="AC32" s="87">
        <f t="shared" si="10"/>
        <v>25.729734711935627</v>
      </c>
      <c r="AD32" s="87">
        <f t="shared" si="10"/>
        <v>25.958897176645117</v>
      </c>
      <c r="AE32" s="87">
        <f t="shared" ref="AE32" si="11">SUM(AE33:AE35)</f>
        <v>26.162356173701621</v>
      </c>
      <c r="AF32" s="87">
        <f t="shared" ref="AF32" si="12">SUM(AF33:AF35)</f>
        <v>26.383592162444884</v>
      </c>
      <c r="AG32" s="87">
        <f t="shared" ref="AG32" si="13">SUM(AG33:AG35)</f>
        <v>26.614032773458071</v>
      </c>
      <c r="AH32" s="87">
        <f t="shared" ref="AH32" si="14">SUM(AH33:AH35)</f>
        <v>26.852387931670659</v>
      </c>
      <c r="AI32" s="87">
        <f t="shared" ref="AI32" si="15">SUM(AI33:AI35)</f>
        <v>27.091641909546361</v>
      </c>
      <c r="AJ32" s="87">
        <f t="shared" ref="AJ32" si="16">SUM(AJ33:AJ35)</f>
        <v>27.324055305761128</v>
      </c>
      <c r="AK32" s="87">
        <f t="shared" ref="AK32" si="17">SUM(AK33:AK35)</f>
        <v>27.5495457813233</v>
      </c>
      <c r="AL32" s="87">
        <f t="shared" ref="AL32" si="18">SUM(AL33:AL35)</f>
        <v>27.764827754263496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20.006088509569121</v>
      </c>
      <c r="N33" s="11">
        <v>18.162937633735186</v>
      </c>
      <c r="O33" s="11">
        <v>18.516394504400186</v>
      </c>
      <c r="P33" s="11">
        <v>19.664695165672953</v>
      </c>
      <c r="Q33" s="11">
        <v>20.770185466991894</v>
      </c>
      <c r="R33" s="11">
        <v>20.725183578513199</v>
      </c>
      <c r="S33" s="11">
        <v>20.101817755442738</v>
      </c>
      <c r="T33" s="11">
        <v>19.82827088667851</v>
      </c>
      <c r="U33" s="11">
        <v>19.588045955812575</v>
      </c>
      <c r="V33" s="11">
        <v>19.383813481317226</v>
      </c>
      <c r="W33" s="11">
        <v>19.085859329477699</v>
      </c>
      <c r="X33" s="11">
        <v>19.237822742686447</v>
      </c>
      <c r="Y33" s="11">
        <v>19.519117654369264</v>
      </c>
      <c r="Z33" s="11">
        <v>19.801919884425306</v>
      </c>
      <c r="AA33" s="11">
        <v>20.096333809336169</v>
      </c>
      <c r="AB33" s="11">
        <v>20.349434412744923</v>
      </c>
      <c r="AC33" s="11">
        <v>20.589711393661389</v>
      </c>
      <c r="AD33" s="11">
        <v>20.823497511953018</v>
      </c>
      <c r="AE33" s="11">
        <v>21.03259658941781</v>
      </c>
      <c r="AF33" s="11">
        <v>21.255599608572719</v>
      </c>
      <c r="AG33" s="11">
        <v>21.486096308985722</v>
      </c>
      <c r="AH33" s="11">
        <v>21.724817917796013</v>
      </c>
      <c r="AI33" s="11">
        <v>21.967505316180088</v>
      </c>
      <c r="AJ33" s="11">
        <v>22.197662021834478</v>
      </c>
      <c r="AK33" s="11">
        <v>22.41802544715939</v>
      </c>
      <c r="AL33" s="11">
        <v>22.630610727805507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5.4650445506001484</v>
      </c>
      <c r="N34" s="11">
        <v>5.8402707307502144</v>
      </c>
      <c r="O34" s="11">
        <v>6.0217926083156268</v>
      </c>
      <c r="P34" s="11">
        <v>5.7749219781874848</v>
      </c>
      <c r="Q34" s="11">
        <v>6.3235329464782026</v>
      </c>
      <c r="R34" s="11">
        <v>6.2793451358129992</v>
      </c>
      <c r="S34" s="11">
        <v>5.6117511924366497</v>
      </c>
      <c r="T34" s="11">
        <v>5.6650252360296838</v>
      </c>
      <c r="U34" s="11">
        <v>5.9942358396520978</v>
      </c>
      <c r="V34" s="11">
        <v>6.3387349295005215</v>
      </c>
      <c r="W34" s="11">
        <v>5.4615116782519095</v>
      </c>
      <c r="X34" s="11">
        <v>4.9574119178387299</v>
      </c>
      <c r="Y34" s="11">
        <v>4.9348825198676058</v>
      </c>
      <c r="Z34" s="11">
        <v>4.9316946521397638</v>
      </c>
      <c r="AA34" s="11">
        <v>4.9488891925534269</v>
      </c>
      <c r="AB34" s="11">
        <v>4.950596376286911</v>
      </c>
      <c r="AC34" s="11">
        <v>4.9453954472117161</v>
      </c>
      <c r="AD34" s="11">
        <v>4.9384286949559417</v>
      </c>
      <c r="AE34" s="11">
        <v>4.9307421655474242</v>
      </c>
      <c r="AF34" s="11">
        <v>4.9262121144209789</v>
      </c>
      <c r="AG34" s="11">
        <v>4.9237735370727673</v>
      </c>
      <c r="AH34" s="11">
        <v>4.9210134471356293</v>
      </c>
      <c r="AI34" s="11">
        <v>4.9154322487233166</v>
      </c>
      <c r="AJ34" s="11">
        <v>4.9150003999086689</v>
      </c>
      <c r="AK34" s="11">
        <v>4.9181286494694456</v>
      </c>
      <c r="AL34" s="11">
        <v>4.9181170432248704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0.38852644284752708</v>
      </c>
      <c r="N35" s="11">
        <v>0.27591535235129061</v>
      </c>
      <c r="O35" s="11">
        <v>0.27404737826646092</v>
      </c>
      <c r="P35" s="11">
        <v>0.24222155511014667</v>
      </c>
      <c r="Q35" s="11">
        <v>0.26630664140111565</v>
      </c>
      <c r="R35" s="11">
        <v>0.25574385969834518</v>
      </c>
      <c r="S35" s="11">
        <v>0.22261935355196197</v>
      </c>
      <c r="T35" s="11">
        <v>0.22552013118062061</v>
      </c>
      <c r="U35" s="11">
        <v>0.2327523857758651</v>
      </c>
      <c r="V35" s="11">
        <v>0.22056426795713324</v>
      </c>
      <c r="W35" s="11">
        <v>0.27548648486621213</v>
      </c>
      <c r="X35" s="11">
        <v>0.18315944406679877</v>
      </c>
      <c r="Y35" s="11">
        <v>0.18468661988593449</v>
      </c>
      <c r="Z35" s="11">
        <v>0.18683687262889517</v>
      </c>
      <c r="AA35" s="11">
        <v>0.18933839570386798</v>
      </c>
      <c r="AB35" s="11">
        <v>0.19226036866479426</v>
      </c>
      <c r="AC35" s="11">
        <v>0.19462787106252344</v>
      </c>
      <c r="AD35" s="11">
        <v>0.19697096973615499</v>
      </c>
      <c r="AE35" s="11">
        <v>0.19901741873638468</v>
      </c>
      <c r="AF35" s="11">
        <v>0.20178043945118526</v>
      </c>
      <c r="AG35" s="11">
        <v>0.20416292739958045</v>
      </c>
      <c r="AH35" s="11">
        <v>0.20655656673901893</v>
      </c>
      <c r="AI35" s="11">
        <v>0.20870434464295717</v>
      </c>
      <c r="AJ35" s="11">
        <v>0.21139288401798292</v>
      </c>
      <c r="AK35" s="11">
        <v>0.21339168469446523</v>
      </c>
      <c r="AL35" s="11">
        <v>0.21609998323311955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22.881978476212186</v>
      </c>
      <c r="N37" s="87">
        <f t="shared" ref="N37:AL37" si="19">SUM(N38:N39)</f>
        <v>24.369571408397107</v>
      </c>
      <c r="O37" s="87">
        <f t="shared" si="19"/>
        <v>26.66064678255853</v>
      </c>
      <c r="P37" s="87">
        <f t="shared" si="19"/>
        <v>24.812392216087741</v>
      </c>
      <c r="Q37" s="87">
        <f t="shared" si="19"/>
        <v>25.639745803109022</v>
      </c>
      <c r="R37" s="87">
        <f t="shared" si="19"/>
        <v>25.5893396771664</v>
      </c>
      <c r="S37" s="87">
        <f t="shared" si="19"/>
        <v>25.512009757109531</v>
      </c>
      <c r="T37" s="87">
        <f t="shared" si="19"/>
        <v>25.162555052870758</v>
      </c>
      <c r="U37" s="87">
        <f t="shared" si="19"/>
        <v>25.472441638011503</v>
      </c>
      <c r="V37" s="87">
        <f t="shared" si="19"/>
        <v>26.479025492854799</v>
      </c>
      <c r="W37" s="87">
        <f t="shared" si="19"/>
        <v>25.776166497185955</v>
      </c>
      <c r="X37" s="87">
        <f t="shared" si="19"/>
        <v>25.869715798506199</v>
      </c>
      <c r="Y37" s="87">
        <f t="shared" si="19"/>
        <v>25.970715611757537</v>
      </c>
      <c r="Z37" s="87">
        <f t="shared" si="19"/>
        <v>26.06496709366963</v>
      </c>
      <c r="AA37" s="87">
        <f t="shared" si="19"/>
        <v>26.210603135394727</v>
      </c>
      <c r="AB37" s="87">
        <f t="shared" si="19"/>
        <v>26.295590815453725</v>
      </c>
      <c r="AC37" s="87">
        <f t="shared" si="19"/>
        <v>26.363772561681717</v>
      </c>
      <c r="AD37" s="87">
        <f t="shared" si="19"/>
        <v>26.430051859318937</v>
      </c>
      <c r="AE37" s="87">
        <f t="shared" si="19"/>
        <v>26.486403216472848</v>
      </c>
      <c r="AF37" s="87">
        <f t="shared" si="19"/>
        <v>26.534864341438023</v>
      </c>
      <c r="AG37" s="87">
        <f t="shared" si="19"/>
        <v>26.582674222877671</v>
      </c>
      <c r="AH37" s="87">
        <f t="shared" si="19"/>
        <v>26.605994113313262</v>
      </c>
      <c r="AI37" s="87">
        <f t="shared" si="19"/>
        <v>26.635603649763162</v>
      </c>
      <c r="AJ37" s="87">
        <f t="shared" si="19"/>
        <v>26.668233428905108</v>
      </c>
      <c r="AK37" s="87">
        <f t="shared" si="19"/>
        <v>26.700697096076041</v>
      </c>
      <c r="AL37" s="87">
        <f t="shared" si="19"/>
        <v>26.732210208545105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18.975520924427205</v>
      </c>
      <c r="N38" s="11">
        <v>20.45406955105199</v>
      </c>
      <c r="O38" s="11">
        <v>22.438159696513019</v>
      </c>
      <c r="P38" s="11">
        <v>20.696090364955328</v>
      </c>
      <c r="Q38" s="11">
        <v>21.671041005273302</v>
      </c>
      <c r="R38" s="11">
        <v>21.245502340401707</v>
      </c>
      <c r="S38" s="11">
        <v>21.347020066864395</v>
      </c>
      <c r="T38" s="11">
        <v>20.638479030142104</v>
      </c>
      <c r="U38" s="11">
        <v>20.740769186543325</v>
      </c>
      <c r="V38" s="11">
        <v>21.607904608318073</v>
      </c>
      <c r="W38" s="11">
        <v>20.874939952204585</v>
      </c>
      <c r="X38" s="11">
        <v>20.659808798223882</v>
      </c>
      <c r="Y38" s="11">
        <v>20.703370506365008</v>
      </c>
      <c r="Z38" s="11">
        <v>20.728452453358397</v>
      </c>
      <c r="AA38" s="11">
        <v>20.788485080732929</v>
      </c>
      <c r="AB38" s="11">
        <v>20.800818620200701</v>
      </c>
      <c r="AC38" s="11">
        <v>20.796252888371502</v>
      </c>
      <c r="AD38" s="11">
        <v>20.789570718831435</v>
      </c>
      <c r="AE38" s="11">
        <v>20.765204356522709</v>
      </c>
      <c r="AF38" s="11">
        <v>20.740544034294523</v>
      </c>
      <c r="AG38" s="11">
        <v>20.70742168646041</v>
      </c>
      <c r="AH38" s="11">
        <v>20.647367106827595</v>
      </c>
      <c r="AI38" s="11">
        <v>20.586904863915734</v>
      </c>
      <c r="AJ38" s="11">
        <v>20.538104876780022</v>
      </c>
      <c r="AK38" s="11">
        <v>20.479268002170695</v>
      </c>
      <c r="AL38" s="11">
        <v>20.426686824455405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3.9064575517849804</v>
      </c>
      <c r="N39" s="11">
        <v>3.9155018573451184</v>
      </c>
      <c r="O39" s="11">
        <v>4.2224870860455122</v>
      </c>
      <c r="P39" s="11">
        <v>4.1163018511324125</v>
      </c>
      <c r="Q39" s="11">
        <v>3.9687047978357213</v>
      </c>
      <c r="R39" s="11">
        <v>4.3438373367646914</v>
      </c>
      <c r="S39" s="11">
        <v>4.1649896902451369</v>
      </c>
      <c r="T39" s="11">
        <v>4.5240760227286554</v>
      </c>
      <c r="U39" s="11">
        <v>4.7316724514681798</v>
      </c>
      <c r="V39" s="11">
        <v>4.871120884536726</v>
      </c>
      <c r="W39" s="11">
        <v>4.9012265449813697</v>
      </c>
      <c r="X39" s="11">
        <v>5.2099070002823193</v>
      </c>
      <c r="Y39" s="11">
        <v>5.2673451053925291</v>
      </c>
      <c r="Z39" s="11">
        <v>5.3365146403112318</v>
      </c>
      <c r="AA39" s="11">
        <v>5.422118054661798</v>
      </c>
      <c r="AB39" s="11">
        <v>5.4947721952530229</v>
      </c>
      <c r="AC39" s="11">
        <v>5.5675196733102164</v>
      </c>
      <c r="AD39" s="11">
        <v>5.6404811404875037</v>
      </c>
      <c r="AE39" s="11">
        <v>5.7211988599501389</v>
      </c>
      <c r="AF39" s="11">
        <v>5.7943203071435025</v>
      </c>
      <c r="AG39" s="11">
        <v>5.8752525364172605</v>
      </c>
      <c r="AH39" s="11">
        <v>5.9586270064856661</v>
      </c>
      <c r="AI39" s="11">
        <v>6.0486987858474279</v>
      </c>
      <c r="AJ39" s="11">
        <v>6.1301285521250852</v>
      </c>
      <c r="AK39" s="11">
        <v>6.221429093905348</v>
      </c>
      <c r="AL39" s="11">
        <v>6.3055233840896987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21.997269675942622</v>
      </c>
      <c r="N41" s="87">
        <f t="shared" ref="N41" si="20">SUM(N42:N43)</f>
        <v>20.984939365475437</v>
      </c>
      <c r="O41" s="87">
        <f t="shared" ref="O41" si="21">SUM(O42:O43)</f>
        <v>21.540526656794007</v>
      </c>
      <c r="P41" s="87">
        <f t="shared" ref="P41" si="22">SUM(P42:P43)</f>
        <v>20.618608982950136</v>
      </c>
      <c r="Q41" s="87">
        <f t="shared" ref="Q41" si="23">SUM(Q42:Q43)</f>
        <v>21.947143404413172</v>
      </c>
      <c r="R41" s="87">
        <f t="shared" ref="R41" si="24">SUM(R42:R43)</f>
        <v>21.443054161780672</v>
      </c>
      <c r="S41" s="87">
        <f t="shared" ref="S41" si="25">SUM(S42:S43)</f>
        <v>21.998687024686106</v>
      </c>
      <c r="T41" s="87">
        <f t="shared" ref="T41" si="26">SUM(T42:T43)</f>
        <v>21.374436295647584</v>
      </c>
      <c r="U41" s="87">
        <f t="shared" ref="U41" si="27">SUM(U42:U43)</f>
        <v>21.93329163852604</v>
      </c>
      <c r="V41" s="87">
        <f t="shared" ref="V41" si="28">SUM(V42:V43)</f>
        <v>22.135952205848682</v>
      </c>
      <c r="W41" s="87">
        <f t="shared" ref="W41" si="29">SUM(W42:W43)</f>
        <v>19.480867913146263</v>
      </c>
      <c r="X41" s="87">
        <f t="shared" ref="X41" si="30">SUM(X42:X43)</f>
        <v>19.923568189829084</v>
      </c>
      <c r="Y41" s="87">
        <f t="shared" ref="Y41" si="31">SUM(Y42:Y43)</f>
        <v>19.73680154649907</v>
      </c>
      <c r="Z41" s="87">
        <f t="shared" ref="Z41" si="32">SUM(Z42:Z43)</f>
        <v>19.602882388601031</v>
      </c>
      <c r="AA41" s="87">
        <f t="shared" ref="AA41" si="33">SUM(AA42:AA43)</f>
        <v>19.500540288462023</v>
      </c>
      <c r="AB41" s="87">
        <f t="shared" ref="AB41" si="34">SUM(AB42:AB43)</f>
        <v>19.414662074663994</v>
      </c>
      <c r="AC41" s="87">
        <f t="shared" ref="AC41" si="35">SUM(AC42:AC43)</f>
        <v>19.308363358862564</v>
      </c>
      <c r="AD41" s="87">
        <f t="shared" ref="AD41" si="36">SUM(AD42:AD43)</f>
        <v>19.185680156595129</v>
      </c>
      <c r="AE41" s="87">
        <f t="shared" ref="AE41" si="37">SUM(AE42:AE43)</f>
        <v>19.073440688516914</v>
      </c>
      <c r="AF41" s="87">
        <f t="shared" ref="AF41" si="38">SUM(AF42:AF43)</f>
        <v>18.960668295236761</v>
      </c>
      <c r="AG41" s="87">
        <f t="shared" ref="AG41" si="39">SUM(AG42:AG43)</f>
        <v>18.864201674779096</v>
      </c>
      <c r="AH41" s="87">
        <f t="shared" ref="AH41" si="40">SUM(AH42:AH43)</f>
        <v>18.769158949763742</v>
      </c>
      <c r="AI41" s="87">
        <f t="shared" ref="AI41" si="41">SUM(AI42:AI43)</f>
        <v>18.668380556444255</v>
      </c>
      <c r="AJ41" s="87">
        <f t="shared" ref="AJ41" si="42">SUM(AJ42:AJ43)</f>
        <v>18.559351052652453</v>
      </c>
      <c r="AK41" s="87">
        <f t="shared" ref="AK41" si="43">SUM(AK42:AK43)</f>
        <v>18.460950189846464</v>
      </c>
      <c r="AL41" s="87">
        <f t="shared" ref="AL41" si="44">SUM(AL42:AL43)</f>
        <v>18.369302857503826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9.6717489072147718</v>
      </c>
      <c r="N42" s="11">
        <v>8.8672023209205175</v>
      </c>
      <c r="O42" s="11">
        <v>9.3769585453858664</v>
      </c>
      <c r="P42" s="11">
        <v>9.5887775168184266</v>
      </c>
      <c r="Q42" s="11">
        <v>9.5548742321765836</v>
      </c>
      <c r="R42" s="11">
        <v>9.731613642182694</v>
      </c>
      <c r="S42" s="11">
        <v>9.2525715853440929</v>
      </c>
      <c r="T42" s="11">
        <v>9.2407493247634225</v>
      </c>
      <c r="U42" s="11">
        <v>9.4560346050218413</v>
      </c>
      <c r="V42" s="11">
        <v>9.1955144359487857</v>
      </c>
      <c r="W42" s="11">
        <v>7.842644488174515</v>
      </c>
      <c r="X42" s="11">
        <v>8.1716701959245128</v>
      </c>
      <c r="Y42" s="11">
        <v>8.0266914951545143</v>
      </c>
      <c r="Z42" s="11">
        <v>7.9134313368906222</v>
      </c>
      <c r="AA42" s="11">
        <v>7.8054668383772752</v>
      </c>
      <c r="AB42" s="11">
        <v>7.7170700044199654</v>
      </c>
      <c r="AC42" s="11">
        <v>7.6195697840112047</v>
      </c>
      <c r="AD42" s="11">
        <v>7.5102397768738003</v>
      </c>
      <c r="AE42" s="11">
        <v>7.4096574845892258</v>
      </c>
      <c r="AF42" s="11">
        <v>7.307160867109328</v>
      </c>
      <c r="AG42" s="11">
        <v>7.2112739434187638</v>
      </c>
      <c r="AH42" s="11">
        <v>7.1146432793013474</v>
      </c>
      <c r="AI42" s="11">
        <v>7.0120616626025472</v>
      </c>
      <c r="AJ42" s="11">
        <v>6.9083858324991212</v>
      </c>
      <c r="AK42" s="11">
        <v>6.8198624063690012</v>
      </c>
      <c r="AL42" s="11">
        <v>6.7392375096930284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12.32552076872785</v>
      </c>
      <c r="N43" s="11">
        <v>12.11773704455492</v>
      </c>
      <c r="O43" s="11">
        <v>12.163568111408141</v>
      </c>
      <c r="P43" s="11">
        <v>11.029831466131711</v>
      </c>
      <c r="Q43" s="11">
        <v>12.392269172236588</v>
      </c>
      <c r="R43" s="11">
        <v>11.711440519597978</v>
      </c>
      <c r="S43" s="11">
        <v>12.746115439342013</v>
      </c>
      <c r="T43" s="11">
        <v>12.133686970884163</v>
      </c>
      <c r="U43" s="11">
        <v>12.477257033504198</v>
      </c>
      <c r="V43" s="11">
        <v>12.940437769899894</v>
      </c>
      <c r="W43" s="11">
        <v>11.638223424971748</v>
      </c>
      <c r="X43" s="11">
        <v>11.751897993904572</v>
      </c>
      <c r="Y43" s="11">
        <v>11.710110051344556</v>
      </c>
      <c r="Z43" s="11">
        <v>11.689451051710408</v>
      </c>
      <c r="AA43" s="11">
        <v>11.695073450084749</v>
      </c>
      <c r="AB43" s="11">
        <v>11.697592070244028</v>
      </c>
      <c r="AC43" s="11">
        <v>11.688793574851362</v>
      </c>
      <c r="AD43" s="11">
        <v>11.675440379721328</v>
      </c>
      <c r="AE43" s="11">
        <v>11.663783203927688</v>
      </c>
      <c r="AF43" s="11">
        <v>11.653507428127433</v>
      </c>
      <c r="AG43" s="11">
        <v>11.652927731360331</v>
      </c>
      <c r="AH43" s="11">
        <v>11.654515670462395</v>
      </c>
      <c r="AI43" s="11">
        <v>11.656318893841707</v>
      </c>
      <c r="AJ43" s="11">
        <v>11.650965220153333</v>
      </c>
      <c r="AK43" s="11">
        <v>11.641087783477461</v>
      </c>
      <c r="AL43" s="11">
        <v>11.630065347810795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32.156760839214137</v>
      </c>
      <c r="N45" s="87">
        <f t="shared" ref="N45" si="45">SUM(N46:N47)</f>
        <v>32.226342912653926</v>
      </c>
      <c r="O45" s="87">
        <f t="shared" ref="O45" si="46">SUM(O46:O47)</f>
        <v>32.255387741531422</v>
      </c>
      <c r="P45" s="87">
        <f t="shared" ref="P45" si="47">SUM(P46:P47)</f>
        <v>32.497637033722214</v>
      </c>
      <c r="Q45" s="87">
        <f t="shared" ref="Q45" si="48">SUM(Q46:Q47)</f>
        <v>34.785297666542277</v>
      </c>
      <c r="R45" s="87">
        <f t="shared" ref="R45" si="49">SUM(R46:R47)</f>
        <v>34.807078892138257</v>
      </c>
      <c r="S45" s="87">
        <f t="shared" ref="S45" si="50">SUM(S46:S47)</f>
        <v>36.21350966062279</v>
      </c>
      <c r="T45" s="87">
        <f t="shared" ref="T45" si="51">SUM(T46:T47)</f>
        <v>32.078030114750256</v>
      </c>
      <c r="U45" s="87">
        <f t="shared" ref="U45" si="52">SUM(U46:U47)</f>
        <v>33.109800319614038</v>
      </c>
      <c r="V45" s="87">
        <f t="shared" ref="V45" si="53">SUM(V46:V47)</f>
        <v>34.638617850242305</v>
      </c>
      <c r="W45" s="87">
        <f t="shared" ref="W45" si="54">SUM(W46:W47)</f>
        <v>30.904645035165444</v>
      </c>
      <c r="X45" s="87">
        <f t="shared" ref="X45" si="55">SUM(X46:X47)</f>
        <v>31.622502881961733</v>
      </c>
      <c r="Y45" s="87">
        <f t="shared" ref="Y45" si="56">SUM(Y46:Y47)</f>
        <v>31.821071621423641</v>
      </c>
      <c r="Z45" s="87">
        <f t="shared" ref="Z45" si="57">SUM(Z46:Z47)</f>
        <v>31.929913588607025</v>
      </c>
      <c r="AA45" s="87">
        <f t="shared" ref="AA45" si="58">SUM(AA46:AA47)</f>
        <v>32.088859120753135</v>
      </c>
      <c r="AB45" s="87">
        <f t="shared" ref="AB45" si="59">SUM(AB46:AB47)</f>
        <v>32.139100383206397</v>
      </c>
      <c r="AC45" s="87">
        <f t="shared" ref="AC45" si="60">SUM(AC46:AC47)</f>
        <v>32.142079084808969</v>
      </c>
      <c r="AD45" s="87">
        <f t="shared" ref="AD45" si="61">SUM(AD46:AD47)</f>
        <v>32.126552510393914</v>
      </c>
      <c r="AE45" s="87">
        <f t="shared" ref="AE45" si="62">SUM(AE46:AE47)</f>
        <v>32.091639685444463</v>
      </c>
      <c r="AF45" s="87">
        <f t="shared" ref="AF45" si="63">SUM(AF46:AF47)</f>
        <v>32.047102323509066</v>
      </c>
      <c r="AG45" s="87">
        <f t="shared" ref="AG45" si="64">SUM(AG46:AG47)</f>
        <v>32.008813811046018</v>
      </c>
      <c r="AH45" s="87">
        <f t="shared" ref="AH45" si="65">SUM(AH46:AH47)</f>
        <v>31.957311217418241</v>
      </c>
      <c r="AI45" s="87">
        <f t="shared" ref="AI45" si="66">SUM(AI46:AI47)</f>
        <v>31.897435747062946</v>
      </c>
      <c r="AJ45" s="87">
        <f t="shared" ref="AJ45" si="67">SUM(AJ46:AJ47)</f>
        <v>31.837626641303657</v>
      </c>
      <c r="AK45" s="87">
        <f t="shared" ref="AK45" si="68">SUM(AK46:AK47)</f>
        <v>31.780540908133691</v>
      </c>
      <c r="AL45" s="87">
        <f t="shared" ref="AL45" si="69">SUM(AL46:AL47)</f>
        <v>31.723809532736748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4.9843672141016695</v>
      </c>
      <c r="N46" s="11">
        <v>4.8030351189470277</v>
      </c>
      <c r="O46" s="11">
        <v>5.1099917190208775</v>
      </c>
      <c r="P46" s="11">
        <v>5.0954560818329044</v>
      </c>
      <c r="Q46" s="11">
        <v>5.2700056645886111</v>
      </c>
      <c r="R46" s="11">
        <v>5.4396012405179466</v>
      </c>
      <c r="S46" s="11">
        <v>5.4724026669557233</v>
      </c>
      <c r="T46" s="11">
        <v>4.669290862837653</v>
      </c>
      <c r="U46" s="11">
        <v>4.9122150617395288</v>
      </c>
      <c r="V46" s="11">
        <v>4.9923162006738897</v>
      </c>
      <c r="W46" s="11">
        <v>4.1435432093543927</v>
      </c>
      <c r="X46" s="11">
        <v>6.856775397395559</v>
      </c>
      <c r="Y46" s="11">
        <v>6.9153191447466202</v>
      </c>
      <c r="Z46" s="11">
        <v>6.9788089351115099</v>
      </c>
      <c r="AA46" s="11">
        <v>7.0604672036095133</v>
      </c>
      <c r="AB46" s="11">
        <v>7.1364174406762855</v>
      </c>
      <c r="AC46" s="11">
        <v>7.2101331094198073</v>
      </c>
      <c r="AD46" s="11">
        <v>7.2765992231145367</v>
      </c>
      <c r="AE46" s="11">
        <v>7.3547519740146559</v>
      </c>
      <c r="AF46" s="11">
        <v>7.4329081416163367</v>
      </c>
      <c r="AG46" s="11">
        <v>7.5212287494128391</v>
      </c>
      <c r="AH46" s="11">
        <v>7.6105353982654975</v>
      </c>
      <c r="AI46" s="11">
        <v>7.7013494761624637</v>
      </c>
      <c r="AJ46" s="11">
        <v>7.793447362331162</v>
      </c>
      <c r="AK46" s="11">
        <v>7.8830608900154386</v>
      </c>
      <c r="AL46" s="11">
        <v>7.9783155627648306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27.17239362511247</v>
      </c>
      <c r="N47" s="11">
        <v>27.423307793706897</v>
      </c>
      <c r="O47" s="11">
        <v>27.145396022510546</v>
      </c>
      <c r="P47" s="11">
        <v>27.40218095188931</v>
      </c>
      <c r="Q47" s="11">
        <v>29.515292001953664</v>
      </c>
      <c r="R47" s="11">
        <v>29.367477651620312</v>
      </c>
      <c r="S47" s="11">
        <v>30.741106993667071</v>
      </c>
      <c r="T47" s="11">
        <v>27.4087392519126</v>
      </c>
      <c r="U47" s="11">
        <v>28.197585257874511</v>
      </c>
      <c r="V47" s="11">
        <v>29.646301649568418</v>
      </c>
      <c r="W47" s="11">
        <v>26.76110182581105</v>
      </c>
      <c r="X47" s="11">
        <v>24.765727484566174</v>
      </c>
      <c r="Y47" s="11">
        <v>24.905752476677023</v>
      </c>
      <c r="Z47" s="11">
        <v>24.951104653495516</v>
      </c>
      <c r="AA47" s="11">
        <v>25.028391917143619</v>
      </c>
      <c r="AB47" s="11">
        <v>25.002682942530114</v>
      </c>
      <c r="AC47" s="11">
        <v>24.931945975389166</v>
      </c>
      <c r="AD47" s="11">
        <v>24.84995328727938</v>
      </c>
      <c r="AE47" s="11">
        <v>24.736887711429805</v>
      </c>
      <c r="AF47" s="11">
        <v>24.614194181892731</v>
      </c>
      <c r="AG47" s="11">
        <v>24.487585061633176</v>
      </c>
      <c r="AH47" s="11">
        <v>24.346775819152743</v>
      </c>
      <c r="AI47" s="11">
        <v>24.196086270900484</v>
      </c>
      <c r="AJ47" s="11">
        <v>24.044179278972496</v>
      </c>
      <c r="AK47" s="11">
        <v>23.897480018118252</v>
      </c>
      <c r="AL47" s="11">
        <v>23.745493969971918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257.17999999999995</v>
      </c>
      <c r="N49" s="87">
        <f t="shared" si="70"/>
        <v>252.36900000000014</v>
      </c>
      <c r="O49" s="87">
        <f t="shared" si="70"/>
        <v>264.11999999999989</v>
      </c>
      <c r="P49" s="87">
        <f t="shared" si="70"/>
        <v>261.04900000000009</v>
      </c>
      <c r="Q49" s="87">
        <f t="shared" si="70"/>
        <v>270.58800000000019</v>
      </c>
      <c r="R49" s="87">
        <f t="shared" si="70"/>
        <v>268.68700000000001</v>
      </c>
      <c r="S49" s="87">
        <f t="shared" si="70"/>
        <v>266.6789999999998</v>
      </c>
      <c r="T49" s="87">
        <f t="shared" si="70"/>
        <v>260.94900000000001</v>
      </c>
      <c r="U49" s="87">
        <f t="shared" si="70"/>
        <v>266.8739999999998</v>
      </c>
      <c r="V49" s="87">
        <f t="shared" si="70"/>
        <v>276.16100000000006</v>
      </c>
      <c r="W49" s="87">
        <f t="shared" si="70"/>
        <v>269.48800000000011</v>
      </c>
      <c r="X49" s="87">
        <f t="shared" si="70"/>
        <v>269.56700000000001</v>
      </c>
      <c r="Y49" s="87">
        <f t="shared" si="70"/>
        <v>270.49499999999989</v>
      </c>
      <c r="Z49" s="87">
        <f t="shared" si="70"/>
        <v>271.78700000000003</v>
      </c>
      <c r="AA49" s="87">
        <f t="shared" si="70"/>
        <v>273.55199999999991</v>
      </c>
      <c r="AB49" s="87">
        <f t="shared" si="70"/>
        <v>274.87099999999998</v>
      </c>
      <c r="AC49" s="87">
        <f t="shared" si="70"/>
        <v>275.98700000000002</v>
      </c>
      <c r="AD49" s="87">
        <f t="shared" si="70"/>
        <v>276.98400000000015</v>
      </c>
      <c r="AE49" s="87">
        <f t="shared" ref="AE49:AL49" si="71">SUM(AE5,AE9,AE15,AE22,AE26,AE32,AE37,AE41,AE45)</f>
        <v>277.97100000000012</v>
      </c>
      <c r="AF49" s="87">
        <f t="shared" si="71"/>
        <v>278.94899999999996</v>
      </c>
      <c r="AG49" s="87">
        <f t="shared" si="71"/>
        <v>280.02999999999986</v>
      </c>
      <c r="AH49" s="87">
        <f t="shared" si="71"/>
        <v>281.08599999999979</v>
      </c>
      <c r="AI49" s="87">
        <f t="shared" si="71"/>
        <v>282.14899999999983</v>
      </c>
      <c r="AJ49" s="87">
        <f t="shared" si="71"/>
        <v>283.233</v>
      </c>
      <c r="AK49" s="87">
        <f t="shared" si="71"/>
        <v>284.31900000000013</v>
      </c>
      <c r="AL49" s="87">
        <f t="shared" si="71"/>
        <v>285.4290000000002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7.3957329364530783E-2</v>
      </c>
      <c r="N52" s="337">
        <f t="shared" si="73"/>
        <v>8.334796431857279E-2</v>
      </c>
      <c r="O52" s="337">
        <f t="shared" si="73"/>
        <v>8.5060919666570783E-2</v>
      </c>
      <c r="P52" s="337">
        <f t="shared" si="73"/>
        <v>8.392162262382212E-2</v>
      </c>
      <c r="Q52" s="337">
        <f t="shared" si="73"/>
        <v>8.0315729429751043E-2</v>
      </c>
      <c r="R52" s="337">
        <f t="shared" si="73"/>
        <v>8.4277299751025159E-2</v>
      </c>
      <c r="S52" s="337">
        <f t="shared" si="73"/>
        <v>8.3956422504587486E-2</v>
      </c>
      <c r="T52" s="337">
        <f t="shared" si="73"/>
        <v>8.6728994026020495E-2</v>
      </c>
      <c r="U52" s="337">
        <f t="shared" si="73"/>
        <v>8.7609216648130636E-2</v>
      </c>
      <c r="V52" s="337">
        <f t="shared" si="73"/>
        <v>9.0553617395140035E-2</v>
      </c>
      <c r="W52" s="337">
        <f t="shared" si="73"/>
        <v>9.6694757377026819E-2</v>
      </c>
      <c r="X52" s="337">
        <f t="shared" si="73"/>
        <v>8.6993932645535885E-2</v>
      </c>
      <c r="Y52" s="337">
        <f t="shared" si="73"/>
        <v>8.7329634495828326E-2</v>
      </c>
      <c r="Z52" s="337">
        <f t="shared" si="73"/>
        <v>8.774001992856538E-2</v>
      </c>
      <c r="AA52" s="337">
        <f t="shared" si="73"/>
        <v>8.8168393161141112E-2</v>
      </c>
      <c r="AB52" s="337">
        <f t="shared" si="73"/>
        <v>8.8569953094632517E-2</v>
      </c>
      <c r="AC52" s="337">
        <f t="shared" si="73"/>
        <v>8.9006177465888084E-2</v>
      </c>
      <c r="AD52" s="337">
        <f t="shared" si="73"/>
        <v>8.9474910112001163E-2</v>
      </c>
      <c r="AE52" s="337">
        <f t="shared" ref="AE52:AL52" si="74">AE5/AE$49</f>
        <v>8.9978351403054602E-2</v>
      </c>
      <c r="AF52" s="337">
        <f t="shared" si="74"/>
        <v>9.0494481613466071E-2</v>
      </c>
      <c r="AG52" s="337">
        <f t="shared" si="74"/>
        <v>9.1021787209473862E-2</v>
      </c>
      <c r="AH52" s="337">
        <f t="shared" si="74"/>
        <v>9.1535954069108694E-2</v>
      </c>
      <c r="AI52" s="337">
        <f t="shared" si="74"/>
        <v>9.2054933824925841E-2</v>
      </c>
      <c r="AJ52" s="337">
        <f t="shared" si="74"/>
        <v>9.2642799131948089E-2</v>
      </c>
      <c r="AK52" s="337">
        <f t="shared" si="74"/>
        <v>9.3271526772347818E-2</v>
      </c>
      <c r="AL52" s="337">
        <f t="shared" si="74"/>
        <v>9.3867177719711828E-2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4.6736675469442088E-2</v>
      </c>
      <c r="N53" s="336">
        <f t="shared" si="75"/>
        <v>5.1397230614743029E-2</v>
      </c>
      <c r="O53" s="336">
        <f t="shared" si="75"/>
        <v>5.1978519791849448E-2</v>
      </c>
      <c r="P53" s="336">
        <f t="shared" si="75"/>
        <v>5.2392986081423967E-2</v>
      </c>
      <c r="Q53" s="336">
        <f t="shared" si="75"/>
        <v>4.8605578934844823E-2</v>
      </c>
      <c r="R53" s="336">
        <f t="shared" si="75"/>
        <v>5.2384647538544493E-2</v>
      </c>
      <c r="S53" s="336">
        <f t="shared" si="75"/>
        <v>5.370942013007414E-2</v>
      </c>
      <c r="T53" s="336">
        <f t="shared" si="75"/>
        <v>5.5573710326568458E-2</v>
      </c>
      <c r="U53" s="336">
        <f t="shared" si="75"/>
        <v>5.7032869827653009E-2</v>
      </c>
      <c r="V53" s="336">
        <f t="shared" si="75"/>
        <v>5.9328824751725816E-2</v>
      </c>
      <c r="W53" s="336">
        <f t="shared" si="75"/>
        <v>6.2433850184979156E-2</v>
      </c>
      <c r="X53" s="336">
        <f t="shared" si="75"/>
        <v>5.3739679788829819E-2</v>
      </c>
      <c r="Y53" s="336">
        <f t="shared" si="75"/>
        <v>5.3776034283613966E-2</v>
      </c>
      <c r="Z53" s="336">
        <f t="shared" si="75"/>
        <v>5.3880009332409398E-2</v>
      </c>
      <c r="AA53" s="336">
        <f t="shared" si="75"/>
        <v>5.3994519266663918E-2</v>
      </c>
      <c r="AB53" s="336">
        <f t="shared" si="75"/>
        <v>5.4132409694238708E-2</v>
      </c>
      <c r="AC53" s="336">
        <f t="shared" si="75"/>
        <v>5.4296883308767772E-2</v>
      </c>
      <c r="AD53" s="336">
        <f t="shared" si="75"/>
        <v>5.4459656978465047E-2</v>
      </c>
      <c r="AE53" s="336">
        <f t="shared" ref="AE53:AL53" si="76">AE6/AE$49</f>
        <v>5.4643514350076097E-2</v>
      </c>
      <c r="AF53" s="336">
        <f t="shared" si="76"/>
        <v>5.4843073826699611E-2</v>
      </c>
      <c r="AG53" s="336">
        <f t="shared" si="76"/>
        <v>5.5049015462941803E-2</v>
      </c>
      <c r="AH53" s="336">
        <f t="shared" si="76"/>
        <v>5.5253475979577304E-2</v>
      </c>
      <c r="AI53" s="336">
        <f t="shared" si="76"/>
        <v>5.5465968979994971E-2</v>
      </c>
      <c r="AJ53" s="336">
        <f t="shared" si="76"/>
        <v>5.5700594620319878E-2</v>
      </c>
      <c r="AK53" s="336">
        <f t="shared" si="76"/>
        <v>5.5933088808013981E-2</v>
      </c>
      <c r="AL53" s="336">
        <f t="shared" si="76"/>
        <v>5.616864853100343E-2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2.7220653895088688E-2</v>
      </c>
      <c r="N54" s="336">
        <f t="shared" si="77"/>
        <v>3.195073370382976E-2</v>
      </c>
      <c r="O54" s="336">
        <f t="shared" si="77"/>
        <v>3.3082399874721335E-2</v>
      </c>
      <c r="P54" s="336">
        <f t="shared" si="77"/>
        <v>3.1528636542398167E-2</v>
      </c>
      <c r="Q54" s="336">
        <f t="shared" si="77"/>
        <v>3.1710150494906213E-2</v>
      </c>
      <c r="R54" s="336">
        <f t="shared" si="77"/>
        <v>3.1892652212480666E-2</v>
      </c>
      <c r="S54" s="336">
        <f t="shared" si="77"/>
        <v>3.0247002374513353E-2</v>
      </c>
      <c r="T54" s="336">
        <f t="shared" si="77"/>
        <v>3.1155283699452047E-2</v>
      </c>
      <c r="U54" s="336">
        <f t="shared" si="77"/>
        <v>3.0576346820477635E-2</v>
      </c>
      <c r="V54" s="336">
        <f t="shared" si="77"/>
        <v>3.1224792643414222E-2</v>
      </c>
      <c r="W54" s="336">
        <f t="shared" si="77"/>
        <v>3.4260907192047663E-2</v>
      </c>
      <c r="X54" s="336">
        <f t="shared" si="77"/>
        <v>3.3254252856706058E-2</v>
      </c>
      <c r="Y54" s="336">
        <f t="shared" si="77"/>
        <v>3.3553600212214353E-2</v>
      </c>
      <c r="Z54" s="336">
        <f t="shared" si="77"/>
        <v>3.3860010596155989E-2</v>
      </c>
      <c r="AA54" s="336">
        <f t="shared" si="77"/>
        <v>3.4173873894477201E-2</v>
      </c>
      <c r="AB54" s="336">
        <f t="shared" si="77"/>
        <v>3.4437543400393816E-2</v>
      </c>
      <c r="AC54" s="336">
        <f t="shared" si="77"/>
        <v>3.4709294157120305E-2</v>
      </c>
      <c r="AD54" s="336">
        <f t="shared" si="77"/>
        <v>3.5015253133536109E-2</v>
      </c>
      <c r="AE54" s="336">
        <f t="shared" ref="AE54:AL54" si="78">AE7/AE$49</f>
        <v>3.5334837052978504E-2</v>
      </c>
      <c r="AF54" s="336">
        <f t="shared" si="78"/>
        <v>3.5651407786766454E-2</v>
      </c>
      <c r="AG54" s="336">
        <f t="shared" si="78"/>
        <v>3.5972771746532052E-2</v>
      </c>
      <c r="AH54" s="336">
        <f t="shared" si="78"/>
        <v>3.6282478089531389E-2</v>
      </c>
      <c r="AI54" s="336">
        <f t="shared" si="78"/>
        <v>3.6588964844930863E-2</v>
      </c>
      <c r="AJ54" s="336">
        <f t="shared" si="78"/>
        <v>3.6942204511628218E-2</v>
      </c>
      <c r="AK54" s="336">
        <f t="shared" si="78"/>
        <v>3.733843796433383E-2</v>
      </c>
      <c r="AL54" s="336">
        <f t="shared" si="78"/>
        <v>3.7698529188708405E-2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0.1799904516355664</v>
      </c>
      <c r="N56" s="337">
        <f t="shared" si="79"/>
        <v>0.1719687312394729</v>
      </c>
      <c r="O56" s="337">
        <f t="shared" si="79"/>
        <v>0.16604966696456194</v>
      </c>
      <c r="P56" s="337">
        <f t="shared" si="79"/>
        <v>0.17583487390674488</v>
      </c>
      <c r="Q56" s="337">
        <f t="shared" si="79"/>
        <v>0.174550827964365</v>
      </c>
      <c r="R56" s="337">
        <f t="shared" si="79"/>
        <v>0.17445569236031555</v>
      </c>
      <c r="S56" s="337">
        <f t="shared" si="79"/>
        <v>0.17748003095493997</v>
      </c>
      <c r="T56" s="337">
        <f t="shared" si="79"/>
        <v>0.17703998536680082</v>
      </c>
      <c r="U56" s="337">
        <f t="shared" si="79"/>
        <v>0.18263915190852331</v>
      </c>
      <c r="V56" s="337">
        <f t="shared" si="79"/>
        <v>0.18129232976934023</v>
      </c>
      <c r="W56" s="337">
        <f t="shared" si="79"/>
        <v>0.19555445364081842</v>
      </c>
      <c r="X56" s="337">
        <f t="shared" si="79"/>
        <v>0.19892363266742535</v>
      </c>
      <c r="Y56" s="337">
        <f t="shared" si="79"/>
        <v>0.20048851490076397</v>
      </c>
      <c r="Z56" s="337">
        <f t="shared" si="79"/>
        <v>0.20203535166414469</v>
      </c>
      <c r="AA56" s="337">
        <f t="shared" si="79"/>
        <v>0.20341449884378759</v>
      </c>
      <c r="AB56" s="337">
        <f t="shared" si="79"/>
        <v>0.20471279533894771</v>
      </c>
      <c r="AC56" s="337">
        <f t="shared" si="79"/>
        <v>0.20606877356463824</v>
      </c>
      <c r="AD56" s="337">
        <f t="shared" si="79"/>
        <v>0.20750884049955387</v>
      </c>
      <c r="AE56" s="337">
        <f t="shared" ref="AE56:AL56" si="80">AE9/AE$49</f>
        <v>0.20902502006386647</v>
      </c>
      <c r="AF56" s="337">
        <f t="shared" si="80"/>
        <v>0.21053455988490627</v>
      </c>
      <c r="AG56" s="337">
        <f t="shared" si="80"/>
        <v>0.212039480205516</v>
      </c>
      <c r="AH56" s="337">
        <f t="shared" si="80"/>
        <v>0.2135487372153442</v>
      </c>
      <c r="AI56" s="337">
        <f t="shared" si="80"/>
        <v>0.21504571527540026</v>
      </c>
      <c r="AJ56" s="337">
        <f t="shared" si="80"/>
        <v>0.21657143772267992</v>
      </c>
      <c r="AK56" s="337">
        <f t="shared" si="80"/>
        <v>0.2180639562123389</v>
      </c>
      <c r="AL56" s="337">
        <f t="shared" si="80"/>
        <v>0.21970084132052956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4.6341295322311085E-2</v>
      </c>
      <c r="N57" s="336">
        <f t="shared" si="81"/>
        <v>4.3987632181377793E-2</v>
      </c>
      <c r="O57" s="336">
        <f t="shared" si="81"/>
        <v>4.4526433624412547E-2</v>
      </c>
      <c r="P57" s="336">
        <f t="shared" si="81"/>
        <v>4.442644854273646E-2</v>
      </c>
      <c r="Q57" s="336">
        <f t="shared" si="81"/>
        <v>4.5293511634044326E-2</v>
      </c>
      <c r="R57" s="336">
        <f t="shared" si="81"/>
        <v>4.7123523370684907E-2</v>
      </c>
      <c r="S57" s="336">
        <f t="shared" si="81"/>
        <v>4.7460726420044785E-2</v>
      </c>
      <c r="T57" s="336">
        <f t="shared" si="81"/>
        <v>4.7204728718638539E-2</v>
      </c>
      <c r="U57" s="336">
        <f t="shared" si="81"/>
        <v>4.9903910632020682E-2</v>
      </c>
      <c r="V57" s="336">
        <f t="shared" si="81"/>
        <v>5.1732396755982804E-2</v>
      </c>
      <c r="W57" s="336">
        <f t="shared" si="81"/>
        <v>5.4613542923864132E-2</v>
      </c>
      <c r="X57" s="336">
        <f t="shared" si="81"/>
        <v>6.23069960216696E-2</v>
      </c>
      <c r="Y57" s="336">
        <f t="shared" si="81"/>
        <v>6.2686306944429102E-2</v>
      </c>
      <c r="Z57" s="336">
        <f t="shared" si="81"/>
        <v>6.3145184252436592E-2</v>
      </c>
      <c r="AA57" s="336">
        <f t="shared" si="81"/>
        <v>6.3559384939674127E-2</v>
      </c>
      <c r="AB57" s="336">
        <f t="shared" si="81"/>
        <v>6.3971078061955219E-2</v>
      </c>
      <c r="AC57" s="336">
        <f t="shared" si="81"/>
        <v>6.4439332730013663E-2</v>
      </c>
      <c r="AD57" s="336">
        <f t="shared" si="81"/>
        <v>6.4918206399333184E-2</v>
      </c>
      <c r="AE57" s="336">
        <f t="shared" ref="AE57:AL57" si="82">AE10/AE$49</f>
        <v>6.5405843314800455E-2</v>
      </c>
      <c r="AF57" s="336">
        <f t="shared" si="82"/>
        <v>6.5899332395763746E-2</v>
      </c>
      <c r="AG57" s="336">
        <f t="shared" si="82"/>
        <v>6.6391944077576551E-2</v>
      </c>
      <c r="AH57" s="336">
        <f t="shared" si="82"/>
        <v>6.6879659894332491E-2</v>
      </c>
      <c r="AI57" s="336">
        <f t="shared" si="82"/>
        <v>6.7363042307119217E-2</v>
      </c>
      <c r="AJ57" s="336">
        <f t="shared" si="82"/>
        <v>6.7859280759274984E-2</v>
      </c>
      <c r="AK57" s="336">
        <f t="shared" si="82"/>
        <v>6.8348622665744194E-2</v>
      </c>
      <c r="AL57" s="336">
        <f t="shared" si="82"/>
        <v>6.889604377983613E-2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Cumbria</v>
      </c>
      <c r="L58" s="232" t="str">
        <f>'Occ T3'!A13</f>
        <v>22 Health professionals</v>
      </c>
      <c r="M58" s="336">
        <f t="shared" ref="M58:AD58" si="83">M11/M$49</f>
        <v>3.6282043586352987E-2</v>
      </c>
      <c r="N58" s="336">
        <f t="shared" si="83"/>
        <v>3.8794615331004437E-2</v>
      </c>
      <c r="O58" s="336">
        <f t="shared" si="83"/>
        <v>3.8702787705902207E-2</v>
      </c>
      <c r="P58" s="336">
        <f t="shared" si="83"/>
        <v>3.8808396306250353E-2</v>
      </c>
      <c r="Q58" s="336">
        <f t="shared" si="83"/>
        <v>3.9165159678023788E-2</v>
      </c>
      <c r="R58" s="336">
        <f t="shared" si="83"/>
        <v>3.9051575117594634E-2</v>
      </c>
      <c r="S58" s="336">
        <f t="shared" si="83"/>
        <v>3.7888198705651341E-2</v>
      </c>
      <c r="T58" s="336">
        <f t="shared" si="83"/>
        <v>4.0212229504904495E-2</v>
      </c>
      <c r="U58" s="336">
        <f t="shared" si="83"/>
        <v>4.066414007573773E-2</v>
      </c>
      <c r="V58" s="336">
        <f t="shared" si="83"/>
        <v>4.0741842915821024E-2</v>
      </c>
      <c r="W58" s="336">
        <f t="shared" si="83"/>
        <v>4.2208708478859207E-2</v>
      </c>
      <c r="X58" s="336">
        <f t="shared" si="83"/>
        <v>4.0019609163854802E-2</v>
      </c>
      <c r="Y58" s="336">
        <f t="shared" si="83"/>
        <v>4.029022966433074E-2</v>
      </c>
      <c r="Z58" s="336">
        <f t="shared" si="83"/>
        <v>4.0573139870135624E-2</v>
      </c>
      <c r="AA58" s="336">
        <f t="shared" si="83"/>
        <v>4.0795110555829302E-2</v>
      </c>
      <c r="AB58" s="336">
        <f t="shared" si="83"/>
        <v>4.1007013784982803E-2</v>
      </c>
      <c r="AC58" s="336">
        <f t="shared" si="83"/>
        <v>4.1224305287359805E-2</v>
      </c>
      <c r="AD58" s="336">
        <f t="shared" si="83"/>
        <v>4.1462359705394705E-2</v>
      </c>
      <c r="AE58" s="336">
        <f t="shared" ref="AE58:AL58" si="84">AE11/AE$49</f>
        <v>4.174539905545354E-2</v>
      </c>
      <c r="AF58" s="336">
        <f t="shared" si="84"/>
        <v>4.2002586559722478E-2</v>
      </c>
      <c r="AG58" s="336">
        <f t="shared" si="84"/>
        <v>4.2259333324911996E-2</v>
      </c>
      <c r="AH58" s="336">
        <f t="shared" si="84"/>
        <v>4.251070129289141E-2</v>
      </c>
      <c r="AI58" s="336">
        <f t="shared" si="84"/>
        <v>4.2757233232728849E-2</v>
      </c>
      <c r="AJ58" s="336">
        <f t="shared" si="84"/>
        <v>4.3002648322960121E-2</v>
      </c>
      <c r="AK58" s="336">
        <f t="shared" si="84"/>
        <v>4.3253321595875936E-2</v>
      </c>
      <c r="AL58" s="336">
        <f t="shared" si="84"/>
        <v>4.355165169867397E-2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5.0186696035241077E-2</v>
      </c>
      <c r="N59" s="336">
        <f t="shared" si="85"/>
        <v>4.5409425679688517E-2</v>
      </c>
      <c r="O59" s="336">
        <f t="shared" si="85"/>
        <v>4.000356855874361E-2</v>
      </c>
      <c r="P59" s="336">
        <f t="shared" si="85"/>
        <v>4.7621560835484023E-2</v>
      </c>
      <c r="Q59" s="336">
        <f t="shared" si="85"/>
        <v>4.6810009683253134E-2</v>
      </c>
      <c r="R59" s="336">
        <f t="shared" si="85"/>
        <v>4.640707450059716E-2</v>
      </c>
      <c r="S59" s="336">
        <f t="shared" si="85"/>
        <v>4.7947989508098886E-2</v>
      </c>
      <c r="T59" s="336">
        <f t="shared" si="85"/>
        <v>4.5844226130314754E-2</v>
      </c>
      <c r="U59" s="336">
        <f t="shared" si="85"/>
        <v>4.6525322247373491E-2</v>
      </c>
      <c r="V59" s="336">
        <f t="shared" si="85"/>
        <v>4.1327104657069492E-2</v>
      </c>
      <c r="W59" s="336">
        <f t="shared" si="85"/>
        <v>4.517660015971299E-2</v>
      </c>
      <c r="X59" s="336">
        <f t="shared" si="85"/>
        <v>4.3475540789729844E-2</v>
      </c>
      <c r="Y59" s="336">
        <f t="shared" si="85"/>
        <v>4.4261200305508619E-2</v>
      </c>
      <c r="Z59" s="336">
        <f t="shared" si="85"/>
        <v>4.4771977284578428E-2</v>
      </c>
      <c r="AA59" s="336">
        <f t="shared" si="85"/>
        <v>4.5207300461726135E-2</v>
      </c>
      <c r="AB59" s="336">
        <f t="shared" si="85"/>
        <v>4.556316857302467E-2</v>
      </c>
      <c r="AC59" s="336">
        <f t="shared" si="85"/>
        <v>4.5894684553343675E-2</v>
      </c>
      <c r="AD59" s="336">
        <f t="shared" si="85"/>
        <v>4.6255194374669829E-2</v>
      </c>
      <c r="AE59" s="336">
        <f t="shared" ref="AE59:AL59" si="86">AE12/AE$49</f>
        <v>4.6624497497223888E-2</v>
      </c>
      <c r="AF59" s="336">
        <f t="shared" si="86"/>
        <v>4.6989582411468257E-2</v>
      </c>
      <c r="AG59" s="336">
        <f t="shared" si="86"/>
        <v>4.7368539622784304E-2</v>
      </c>
      <c r="AH59" s="336">
        <f t="shared" si="86"/>
        <v>4.7748256585521238E-2</v>
      </c>
      <c r="AI59" s="336">
        <f t="shared" si="86"/>
        <v>4.8129464872629903E-2</v>
      </c>
      <c r="AJ59" s="336">
        <f t="shared" si="86"/>
        <v>4.8514602167386539E-2</v>
      </c>
      <c r="AK59" s="336">
        <f t="shared" si="86"/>
        <v>4.8878761804220502E-2</v>
      </c>
      <c r="AL59" s="336">
        <f t="shared" si="86"/>
        <v>4.9271433356666464E-2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4.7180416691661231E-2</v>
      </c>
      <c r="N60" s="336">
        <f t="shared" si="87"/>
        <v>4.3777058047402138E-2</v>
      </c>
      <c r="O60" s="336">
        <f t="shared" si="87"/>
        <v>4.2816877075503586E-2</v>
      </c>
      <c r="P60" s="336">
        <f t="shared" si="87"/>
        <v>4.497846822227404E-2</v>
      </c>
      <c r="Q60" s="336">
        <f t="shared" si="87"/>
        <v>4.3282146969043728E-2</v>
      </c>
      <c r="R60" s="336">
        <f t="shared" si="87"/>
        <v>4.187351937143885E-2</v>
      </c>
      <c r="S60" s="336">
        <f t="shared" si="87"/>
        <v>4.4183116321144966E-2</v>
      </c>
      <c r="T60" s="336">
        <f t="shared" si="87"/>
        <v>4.3778801012943076E-2</v>
      </c>
      <c r="U60" s="336">
        <f t="shared" si="87"/>
        <v>4.5545778953391416E-2</v>
      </c>
      <c r="V60" s="336">
        <f t="shared" si="87"/>
        <v>4.7490985440466912E-2</v>
      </c>
      <c r="W60" s="336">
        <f t="shared" si="87"/>
        <v>5.3555602078382086E-2</v>
      </c>
      <c r="X60" s="336">
        <f t="shared" si="87"/>
        <v>5.3121486692171115E-2</v>
      </c>
      <c r="Y60" s="336">
        <f t="shared" si="87"/>
        <v>5.3250777986495523E-2</v>
      </c>
      <c r="Z60" s="336">
        <f t="shared" si="87"/>
        <v>5.3545050256994055E-2</v>
      </c>
      <c r="AA60" s="336">
        <f t="shared" si="87"/>
        <v>5.3852702886558038E-2</v>
      </c>
      <c r="AB60" s="336">
        <f t="shared" si="87"/>
        <v>5.4171534918985027E-2</v>
      </c>
      <c r="AC60" s="336">
        <f t="shared" si="87"/>
        <v>5.4510450993921072E-2</v>
      </c>
      <c r="AD60" s="336">
        <f t="shared" si="87"/>
        <v>5.4873080020156166E-2</v>
      </c>
      <c r="AE60" s="336">
        <f t="shared" ref="AE60:AL60" si="88">AE13/AE$49</f>
        <v>5.5249280196388591E-2</v>
      </c>
      <c r="AF60" s="336">
        <f t="shared" si="88"/>
        <v>5.5643058517951788E-2</v>
      </c>
      <c r="AG60" s="336">
        <f t="shared" si="88"/>
        <v>5.6019663180243137E-2</v>
      </c>
      <c r="AH60" s="336">
        <f t="shared" si="88"/>
        <v>5.6410119442599077E-2</v>
      </c>
      <c r="AI60" s="336">
        <f t="shared" si="88"/>
        <v>5.6795974862922274E-2</v>
      </c>
      <c r="AJ60" s="336">
        <f t="shared" si="88"/>
        <v>5.7194906473058298E-2</v>
      </c>
      <c r="AK60" s="336">
        <f t="shared" si="88"/>
        <v>5.7583250146498254E-2</v>
      </c>
      <c r="AL60" s="336">
        <f t="shared" si="88"/>
        <v>5.7981712485352971E-2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0.10122343250607393</v>
      </c>
      <c r="N62" s="337">
        <f t="shared" si="89"/>
        <v>0.10203600888429969</v>
      </c>
      <c r="O62" s="337">
        <f t="shared" si="89"/>
        <v>0.10337233308475795</v>
      </c>
      <c r="P62" s="337">
        <f t="shared" si="89"/>
        <v>0.10362685684035523</v>
      </c>
      <c r="Q62" s="337">
        <f t="shared" si="89"/>
        <v>0.10026645135294424</v>
      </c>
      <c r="R62" s="337">
        <f t="shared" si="89"/>
        <v>0.10019211729522917</v>
      </c>
      <c r="S62" s="337">
        <f t="shared" si="89"/>
        <v>0.10105246721208083</v>
      </c>
      <c r="T62" s="337">
        <f t="shared" si="89"/>
        <v>0.10470383069856527</v>
      </c>
      <c r="U62" s="337">
        <f t="shared" si="89"/>
        <v>0.10715058540546249</v>
      </c>
      <c r="V62" s="337">
        <f t="shared" si="89"/>
        <v>0.10643847926843407</v>
      </c>
      <c r="W62" s="337">
        <f t="shared" si="89"/>
        <v>0.11234447088894928</v>
      </c>
      <c r="X62" s="337">
        <f t="shared" si="89"/>
        <v>0.11404974449645247</v>
      </c>
      <c r="Y62" s="337">
        <f t="shared" si="89"/>
        <v>0.11416889522431252</v>
      </c>
      <c r="Z62" s="337">
        <f t="shared" si="89"/>
        <v>0.11466366832144893</v>
      </c>
      <c r="AA62" s="337">
        <f t="shared" si="89"/>
        <v>0.11520900472441958</v>
      </c>
      <c r="AB62" s="337">
        <f t="shared" si="89"/>
        <v>0.11581444037355375</v>
      </c>
      <c r="AC62" s="337">
        <f t="shared" si="89"/>
        <v>0.11642336614926498</v>
      </c>
      <c r="AD62" s="337">
        <f t="shared" si="89"/>
        <v>0.11705413927210935</v>
      </c>
      <c r="AE62" s="337">
        <f t="shared" ref="AE62:AL62" si="90">AE15/AE$49</f>
        <v>0.11768704881522736</v>
      </c>
      <c r="AF62" s="337">
        <f t="shared" si="90"/>
        <v>0.11840485875234512</v>
      </c>
      <c r="AG62" s="337">
        <f t="shared" si="90"/>
        <v>0.11908991039479645</v>
      </c>
      <c r="AH62" s="337">
        <f t="shared" si="90"/>
        <v>0.11982896510040904</v>
      </c>
      <c r="AI62" s="337">
        <f t="shared" si="90"/>
        <v>0.12054246945364766</v>
      </c>
      <c r="AJ62" s="337">
        <f t="shared" si="90"/>
        <v>0.12129456374015218</v>
      </c>
      <c r="AK62" s="337">
        <f t="shared" si="90"/>
        <v>0.12202003018647234</v>
      </c>
      <c r="AL62" s="337">
        <f t="shared" si="90"/>
        <v>0.12280963290298864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1.7919721289859296E-2</v>
      </c>
      <c r="N63" s="336">
        <f t="shared" si="91"/>
        <v>1.7395692731670295E-2</v>
      </c>
      <c r="O63" s="336">
        <f t="shared" si="91"/>
        <v>1.7759617934857988E-2</v>
      </c>
      <c r="P63" s="336">
        <f t="shared" si="91"/>
        <v>1.8188190116098603E-2</v>
      </c>
      <c r="Q63" s="336">
        <f t="shared" si="91"/>
        <v>1.6374507339452234E-2</v>
      </c>
      <c r="R63" s="336">
        <f t="shared" si="91"/>
        <v>1.6257618340589336E-2</v>
      </c>
      <c r="S63" s="336">
        <f t="shared" si="91"/>
        <v>1.6763492787427753E-2</v>
      </c>
      <c r="T63" s="336">
        <f t="shared" si="91"/>
        <v>1.8686312665868701E-2</v>
      </c>
      <c r="U63" s="336">
        <f t="shared" si="91"/>
        <v>1.9018775412208245E-2</v>
      </c>
      <c r="V63" s="336">
        <f t="shared" si="91"/>
        <v>1.8490694339887818E-2</v>
      </c>
      <c r="W63" s="336">
        <f t="shared" si="91"/>
        <v>2.0392662251795073E-2</v>
      </c>
      <c r="X63" s="336">
        <f t="shared" si="91"/>
        <v>1.828509501585349E-2</v>
      </c>
      <c r="Y63" s="336">
        <f t="shared" si="91"/>
        <v>1.8301513357464841E-2</v>
      </c>
      <c r="Z63" s="336">
        <f t="shared" si="91"/>
        <v>1.8301678916015324E-2</v>
      </c>
      <c r="AA63" s="336">
        <f t="shared" si="91"/>
        <v>1.8288470523173835E-2</v>
      </c>
      <c r="AB63" s="336">
        <f t="shared" si="91"/>
        <v>1.8278959364238838E-2</v>
      </c>
      <c r="AC63" s="336">
        <f t="shared" si="91"/>
        <v>1.8284552456774027E-2</v>
      </c>
      <c r="AD63" s="336">
        <f t="shared" si="91"/>
        <v>1.8285506586237489E-2</v>
      </c>
      <c r="AE63" s="336">
        <f t="shared" ref="AE63:AL63" si="92">AE16/AE$49</f>
        <v>1.830471732500422E-2</v>
      </c>
      <c r="AF63" s="336">
        <f t="shared" si="92"/>
        <v>1.8349961261325536E-2</v>
      </c>
      <c r="AG63" s="336">
        <f t="shared" si="92"/>
        <v>1.8392311885538255E-2</v>
      </c>
      <c r="AH63" s="336">
        <f t="shared" si="92"/>
        <v>1.8431582404336285E-2</v>
      </c>
      <c r="AI63" s="336">
        <f t="shared" si="92"/>
        <v>1.84648019421518E-2</v>
      </c>
      <c r="AJ63" s="336">
        <f t="shared" si="92"/>
        <v>1.8505018737781931E-2</v>
      </c>
      <c r="AK63" s="336">
        <f t="shared" si="92"/>
        <v>1.8547805552176735E-2</v>
      </c>
      <c r="AL63" s="336">
        <f t="shared" si="92"/>
        <v>1.8598613344523663E-2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1.4030746401300861E-2</v>
      </c>
      <c r="N64" s="336">
        <f t="shared" si="93"/>
        <v>1.8222530792036073E-2</v>
      </c>
      <c r="O64" s="336">
        <f t="shared" si="93"/>
        <v>1.7665007034182011E-2</v>
      </c>
      <c r="P64" s="336">
        <f t="shared" si="93"/>
        <v>1.7627547222054767E-2</v>
      </c>
      <c r="Q64" s="336">
        <f t="shared" si="93"/>
        <v>1.7553697787752755E-2</v>
      </c>
      <c r="R64" s="336">
        <f t="shared" si="93"/>
        <v>1.7781652029012981E-2</v>
      </c>
      <c r="S64" s="336">
        <f t="shared" si="93"/>
        <v>1.7194680981308906E-2</v>
      </c>
      <c r="T64" s="336">
        <f t="shared" si="93"/>
        <v>1.7425636649987083E-2</v>
      </c>
      <c r="U64" s="336">
        <f t="shared" si="93"/>
        <v>1.8954116573731968E-2</v>
      </c>
      <c r="V64" s="336">
        <f t="shared" si="93"/>
        <v>1.8087714269272241E-2</v>
      </c>
      <c r="W64" s="336">
        <f t="shared" si="93"/>
        <v>1.9127368045324378E-2</v>
      </c>
      <c r="X64" s="336">
        <f t="shared" si="93"/>
        <v>2.8031576391784066E-2</v>
      </c>
      <c r="Y64" s="336">
        <f t="shared" si="93"/>
        <v>2.8578592302551522E-2</v>
      </c>
      <c r="Z64" s="336">
        <f t="shared" si="93"/>
        <v>2.9120284974886501E-2</v>
      </c>
      <c r="AA64" s="336">
        <f t="shared" si="93"/>
        <v>2.9625616098541856E-2</v>
      </c>
      <c r="AB64" s="336">
        <f t="shared" si="93"/>
        <v>3.0132181077940738E-2</v>
      </c>
      <c r="AC64" s="336">
        <f t="shared" si="93"/>
        <v>3.0637253964236683E-2</v>
      </c>
      <c r="AD64" s="336">
        <f t="shared" si="93"/>
        <v>3.1159188990275123E-2</v>
      </c>
      <c r="AE64" s="336">
        <f t="shared" ref="AE64:AL64" si="94">AE17/AE$49</f>
        <v>3.1661257123432533E-2</v>
      </c>
      <c r="AF64" s="336">
        <f t="shared" si="94"/>
        <v>3.2190260603549119E-2</v>
      </c>
      <c r="AG64" s="336">
        <f t="shared" si="94"/>
        <v>3.2713221882705021E-2</v>
      </c>
      <c r="AH64" s="336">
        <f t="shared" si="94"/>
        <v>3.3278982982750782E-2</v>
      </c>
      <c r="AI64" s="336">
        <f t="shared" si="94"/>
        <v>3.3823040577305424E-2</v>
      </c>
      <c r="AJ64" s="336">
        <f t="shared" si="94"/>
        <v>3.4338096041923269E-2</v>
      </c>
      <c r="AK64" s="336">
        <f t="shared" si="94"/>
        <v>3.484740360310945E-2</v>
      </c>
      <c r="AL64" s="336">
        <f t="shared" si="94"/>
        <v>3.5333891930568372E-2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9.109401521148407E-3</v>
      </c>
      <c r="N65" s="336">
        <f t="shared" si="95"/>
        <v>1.0642898673679305E-2</v>
      </c>
      <c r="O65" s="336">
        <f t="shared" si="95"/>
        <v>1.0173762121064935E-2</v>
      </c>
      <c r="P65" s="336">
        <f t="shared" si="95"/>
        <v>9.3822765735057101E-3</v>
      </c>
      <c r="Q65" s="336">
        <f t="shared" si="95"/>
        <v>8.3179189826306545E-3</v>
      </c>
      <c r="R65" s="336">
        <f t="shared" si="95"/>
        <v>8.5804395478438454E-3</v>
      </c>
      <c r="S65" s="336">
        <f t="shared" si="95"/>
        <v>9.1127688189549597E-3</v>
      </c>
      <c r="T65" s="336">
        <f t="shared" si="95"/>
        <v>8.9484776988789701E-3</v>
      </c>
      <c r="U65" s="336">
        <f t="shared" si="95"/>
        <v>8.5085466830249184E-3</v>
      </c>
      <c r="V65" s="336">
        <f t="shared" si="95"/>
        <v>8.738688610751345E-3</v>
      </c>
      <c r="W65" s="336">
        <f t="shared" si="95"/>
        <v>9.1729725090356519E-3</v>
      </c>
      <c r="X65" s="336">
        <f t="shared" si="95"/>
        <v>7.4195244847675545E-3</v>
      </c>
      <c r="Y65" s="336">
        <f t="shared" si="95"/>
        <v>7.3473647678017322E-3</v>
      </c>
      <c r="Z65" s="336">
        <f t="shared" si="95"/>
        <v>7.3307066081415417E-3</v>
      </c>
      <c r="AA65" s="336">
        <f t="shared" si="95"/>
        <v>7.3109380456033487E-3</v>
      </c>
      <c r="AB65" s="336">
        <f t="shared" si="95"/>
        <v>7.3343776505802143E-3</v>
      </c>
      <c r="AC65" s="336">
        <f t="shared" si="95"/>
        <v>7.34721346762138E-3</v>
      </c>
      <c r="AD65" s="336">
        <f t="shared" si="95"/>
        <v>7.3602638301822516E-3</v>
      </c>
      <c r="AE65" s="336">
        <f t="shared" ref="AE65:AL65" si="96">AE18/AE$49</f>
        <v>7.3587592172813807E-3</v>
      </c>
      <c r="AF65" s="336">
        <f t="shared" si="96"/>
        <v>7.3846363445749467E-3</v>
      </c>
      <c r="AG65" s="336">
        <f t="shared" si="96"/>
        <v>7.3910291984044321E-3</v>
      </c>
      <c r="AH65" s="336">
        <f t="shared" si="96"/>
        <v>7.4006913598376649E-3</v>
      </c>
      <c r="AI65" s="336">
        <f t="shared" si="96"/>
        <v>7.4050869355150872E-3</v>
      </c>
      <c r="AJ65" s="336">
        <f t="shared" si="96"/>
        <v>7.4303664230529545E-3</v>
      </c>
      <c r="AK65" s="336">
        <f t="shared" si="96"/>
        <v>7.4186127214276865E-3</v>
      </c>
      <c r="AL65" s="336">
        <f t="shared" si="96"/>
        <v>7.4387597023980274E-3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1.07107187622056E-2</v>
      </c>
      <c r="N66" s="336">
        <f t="shared" si="97"/>
        <v>9.5129291365691777E-3</v>
      </c>
      <c r="O66" s="336">
        <f t="shared" si="97"/>
        <v>1.0703757056667478E-2</v>
      </c>
      <c r="P66" s="336">
        <f t="shared" si="97"/>
        <v>1.1385984094128925E-2</v>
      </c>
      <c r="Q66" s="336">
        <f t="shared" si="97"/>
        <v>1.1398051287195194E-2</v>
      </c>
      <c r="R66" s="336">
        <f t="shared" si="97"/>
        <v>1.0778622808466457E-2</v>
      </c>
      <c r="S66" s="336">
        <f t="shared" si="97"/>
        <v>1.1141048713411638E-2</v>
      </c>
      <c r="T66" s="336">
        <f t="shared" si="97"/>
        <v>1.1814764450190878E-2</v>
      </c>
      <c r="U66" s="336">
        <f t="shared" si="97"/>
        <v>1.3059363528879204E-2</v>
      </c>
      <c r="V66" s="336">
        <f t="shared" si="97"/>
        <v>1.1977178229220299E-2</v>
      </c>
      <c r="W66" s="336">
        <f t="shared" si="97"/>
        <v>1.1620675202042983E-2</v>
      </c>
      <c r="X66" s="336">
        <f t="shared" si="97"/>
        <v>9.818601515660946E-3</v>
      </c>
      <c r="Y66" s="336">
        <f t="shared" si="97"/>
        <v>9.4889115585016417E-3</v>
      </c>
      <c r="Z66" s="336">
        <f t="shared" si="97"/>
        <v>9.4182186461402601E-3</v>
      </c>
      <c r="AA66" s="336">
        <f t="shared" si="97"/>
        <v>9.4521690902634875E-3</v>
      </c>
      <c r="AB66" s="336">
        <f t="shared" si="97"/>
        <v>9.5004264747075746E-3</v>
      </c>
      <c r="AC66" s="336">
        <f t="shared" si="97"/>
        <v>9.5392180612976409E-3</v>
      </c>
      <c r="AD66" s="336">
        <f t="shared" si="97"/>
        <v>9.5827066391377981E-3</v>
      </c>
      <c r="AE66" s="336">
        <f t="shared" ref="AE66:AL66" si="98">AE19/AE$49</f>
        <v>9.6317034775082744E-3</v>
      </c>
      <c r="AF66" s="336">
        <f t="shared" si="98"/>
        <v>9.6841853573311609E-3</v>
      </c>
      <c r="AG66" s="336">
        <f t="shared" si="98"/>
        <v>9.7362556034247833E-3</v>
      </c>
      <c r="AH66" s="336">
        <f t="shared" si="98"/>
        <v>9.7927568880229257E-3</v>
      </c>
      <c r="AI66" s="336">
        <f t="shared" si="98"/>
        <v>9.8454053424275999E-3</v>
      </c>
      <c r="AJ66" s="336">
        <f t="shared" si="98"/>
        <v>9.9133581478935608E-3</v>
      </c>
      <c r="AK66" s="336">
        <f t="shared" si="98"/>
        <v>9.9905452756011929E-3</v>
      </c>
      <c r="AL66" s="336">
        <f t="shared" si="98"/>
        <v>1.0095330904955574E-2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4.9452844531559778E-2</v>
      </c>
      <c r="N67" s="336">
        <f t="shared" si="99"/>
        <v>4.6261957550344825E-2</v>
      </c>
      <c r="O67" s="336">
        <f t="shared" si="99"/>
        <v>4.7070188937985542E-2</v>
      </c>
      <c r="P67" s="336">
        <f t="shared" si="99"/>
        <v>4.7042858834567221E-2</v>
      </c>
      <c r="Q67" s="336">
        <f t="shared" si="99"/>
        <v>4.6622275955913395E-2</v>
      </c>
      <c r="R67" s="336">
        <f t="shared" si="99"/>
        <v>4.679378456931655E-2</v>
      </c>
      <c r="S67" s="336">
        <f t="shared" si="99"/>
        <v>4.6840475910977571E-2</v>
      </c>
      <c r="T67" s="336">
        <f t="shared" si="99"/>
        <v>4.7828639233639642E-2</v>
      </c>
      <c r="U67" s="336">
        <f t="shared" si="99"/>
        <v>4.7609783207618148E-2</v>
      </c>
      <c r="V67" s="336">
        <f t="shared" si="99"/>
        <v>4.9144203819302353E-2</v>
      </c>
      <c r="W67" s="336">
        <f t="shared" si="99"/>
        <v>5.2030792880751187E-2</v>
      </c>
      <c r="X67" s="336">
        <f t="shared" si="99"/>
        <v>5.0494947088386422E-2</v>
      </c>
      <c r="Y67" s="336">
        <f t="shared" si="99"/>
        <v>5.0452513237992783E-2</v>
      </c>
      <c r="Z67" s="336">
        <f t="shared" si="99"/>
        <v>5.0492779176265309E-2</v>
      </c>
      <c r="AA67" s="336">
        <f t="shared" si="99"/>
        <v>5.0531810966837051E-2</v>
      </c>
      <c r="AB67" s="336">
        <f t="shared" si="99"/>
        <v>5.056849580608639E-2</v>
      </c>
      <c r="AC67" s="336">
        <f t="shared" si="99"/>
        <v>5.0615128199335252E-2</v>
      </c>
      <c r="AD67" s="336">
        <f t="shared" si="99"/>
        <v>5.0666473226276695E-2</v>
      </c>
      <c r="AE67" s="336">
        <f t="shared" ref="AE67:AL67" si="100">AE20/AE$49</f>
        <v>5.073061167200095E-2</v>
      </c>
      <c r="AF67" s="336">
        <f t="shared" si="100"/>
        <v>5.079581518556435E-2</v>
      </c>
      <c r="AG67" s="336">
        <f t="shared" si="100"/>
        <v>5.0857091824723977E-2</v>
      </c>
      <c r="AH67" s="336">
        <f t="shared" si="100"/>
        <v>5.0924951465461374E-2</v>
      </c>
      <c r="AI67" s="336">
        <f t="shared" si="100"/>
        <v>5.1004134656247764E-2</v>
      </c>
      <c r="AJ67" s="336">
        <f t="shared" si="100"/>
        <v>5.1107724389500481E-2</v>
      </c>
      <c r="AK67" s="336">
        <f t="shared" si="100"/>
        <v>5.1215663034157297E-2</v>
      </c>
      <c r="AL67" s="336">
        <f t="shared" si="100"/>
        <v>5.1343037020543006E-2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0.11311671469395435</v>
      </c>
      <c r="N69" s="337">
        <f t="shared" si="101"/>
        <v>0.11452096173310371</v>
      </c>
      <c r="O69" s="337">
        <f t="shared" si="101"/>
        <v>0.11702738641494351</v>
      </c>
      <c r="P69" s="337">
        <f t="shared" si="101"/>
        <v>0.11466063179337192</v>
      </c>
      <c r="Q69" s="337">
        <f t="shared" si="101"/>
        <v>0.11294266515655391</v>
      </c>
      <c r="R69" s="337">
        <f t="shared" si="101"/>
        <v>0.11310336041367106</v>
      </c>
      <c r="S69" s="337">
        <f t="shared" si="101"/>
        <v>0.10730572598577605</v>
      </c>
      <c r="T69" s="337">
        <f t="shared" si="101"/>
        <v>0.11237373678040015</v>
      </c>
      <c r="U69" s="337">
        <f t="shared" si="101"/>
        <v>0.10852367613691044</v>
      </c>
      <c r="V69" s="337">
        <f t="shared" si="101"/>
        <v>0.10764839055479621</v>
      </c>
      <c r="W69" s="337">
        <f t="shared" si="101"/>
        <v>0.11355423639262859</v>
      </c>
      <c r="X69" s="337">
        <f t="shared" si="101"/>
        <v>0.11579204145792572</v>
      </c>
      <c r="Y69" s="337">
        <f t="shared" si="101"/>
        <v>0.11498598756631201</v>
      </c>
      <c r="Z69" s="337">
        <f t="shared" si="101"/>
        <v>0.11435016915310346</v>
      </c>
      <c r="AA69" s="337">
        <f t="shared" si="101"/>
        <v>0.11379002971702547</v>
      </c>
      <c r="AB69" s="337">
        <f t="shared" si="101"/>
        <v>0.11324752852189757</v>
      </c>
      <c r="AC69" s="337">
        <f t="shared" si="101"/>
        <v>0.11260790569239704</v>
      </c>
      <c r="AD69" s="337">
        <f t="shared" si="101"/>
        <v>0.11184605976798542</v>
      </c>
      <c r="AE69" s="337">
        <f t="shared" ref="AE69:AL69" si="102">AE22/AE$49</f>
        <v>0.11112277935246628</v>
      </c>
      <c r="AF69" s="337">
        <f t="shared" si="102"/>
        <v>0.11031042348233036</v>
      </c>
      <c r="AG69" s="337">
        <f t="shared" si="102"/>
        <v>0.10950702591165626</v>
      </c>
      <c r="AH69" s="337">
        <f t="shared" si="102"/>
        <v>0.10870404251088464</v>
      </c>
      <c r="AI69" s="337">
        <f t="shared" si="102"/>
        <v>0.10795168714653422</v>
      </c>
      <c r="AJ69" s="337">
        <f t="shared" si="102"/>
        <v>0.10708207489199262</v>
      </c>
      <c r="AK69" s="337">
        <f t="shared" si="102"/>
        <v>0.10615165628834472</v>
      </c>
      <c r="AL69" s="337">
        <f t="shared" si="102"/>
        <v>0.1051235792387481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8.7666484210490586E-2</v>
      </c>
      <c r="N70" s="336">
        <f t="shared" si="103"/>
        <v>9.1025210328394821E-2</v>
      </c>
      <c r="O70" s="336">
        <f t="shared" si="103"/>
        <v>9.3842910921270228E-2</v>
      </c>
      <c r="P70" s="336">
        <f t="shared" si="103"/>
        <v>9.0611800663252764E-2</v>
      </c>
      <c r="Q70" s="336">
        <f t="shared" si="103"/>
        <v>8.9317566724737937E-2</v>
      </c>
      <c r="R70" s="336">
        <f t="shared" si="103"/>
        <v>9.1506544832141629E-2</v>
      </c>
      <c r="S70" s="336">
        <f t="shared" si="103"/>
        <v>8.7365997166061873E-2</v>
      </c>
      <c r="T70" s="336">
        <f t="shared" si="103"/>
        <v>9.1328827342014168E-2</v>
      </c>
      <c r="U70" s="336">
        <f t="shared" si="103"/>
        <v>8.775920539862915E-2</v>
      </c>
      <c r="V70" s="336">
        <f t="shared" si="103"/>
        <v>8.8649441350730607E-2</v>
      </c>
      <c r="W70" s="336">
        <f t="shared" si="103"/>
        <v>9.4650234753682838E-2</v>
      </c>
      <c r="X70" s="336">
        <f t="shared" si="103"/>
        <v>9.7145597159914124E-2</v>
      </c>
      <c r="Y70" s="336">
        <f t="shared" si="103"/>
        <v>9.6658883422127917E-2</v>
      </c>
      <c r="Z70" s="336">
        <f t="shared" si="103"/>
        <v>9.6324107106793705E-2</v>
      </c>
      <c r="AA70" s="336">
        <f t="shared" si="103"/>
        <v>9.6060825820844895E-2</v>
      </c>
      <c r="AB70" s="336">
        <f t="shared" si="103"/>
        <v>9.584710428575284E-2</v>
      </c>
      <c r="AC70" s="336">
        <f t="shared" si="103"/>
        <v>9.564515204873264E-2</v>
      </c>
      <c r="AD70" s="336">
        <f t="shared" si="103"/>
        <v>9.542617528459818E-2</v>
      </c>
      <c r="AE70" s="336">
        <f t="shared" ref="AE70:AL70" si="104">AE23/AE$49</f>
        <v>9.5194124711789008E-2</v>
      </c>
      <c r="AF70" s="336">
        <f t="shared" si="104"/>
        <v>9.4912058351103196E-2</v>
      </c>
      <c r="AG70" s="336">
        <f t="shared" si="104"/>
        <v>9.4611569636214934E-2</v>
      </c>
      <c r="AH70" s="336">
        <f t="shared" si="104"/>
        <v>9.4305572970884113E-2</v>
      </c>
      <c r="AI70" s="336">
        <f t="shared" si="104"/>
        <v>9.3981654669022266E-2</v>
      </c>
      <c r="AJ70" s="336">
        <f t="shared" si="104"/>
        <v>9.3648218558097102E-2</v>
      </c>
      <c r="AK70" s="336">
        <f t="shared" si="104"/>
        <v>9.3363512600039861E-2</v>
      </c>
      <c r="AL70" s="336">
        <f t="shared" si="104"/>
        <v>9.3088031995951045E-2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2.5450230483463759E-2</v>
      </c>
      <c r="N71" s="336">
        <f t="shared" si="105"/>
        <v>2.3495751404708887E-2</v>
      </c>
      <c r="O71" s="336">
        <f t="shared" si="105"/>
        <v>2.3184475493673272E-2</v>
      </c>
      <c r="P71" s="336">
        <f t="shared" si="105"/>
        <v>2.4048831130119155E-2</v>
      </c>
      <c r="Q71" s="336">
        <f t="shared" si="105"/>
        <v>2.3625098431815972E-2</v>
      </c>
      <c r="R71" s="336">
        <f t="shared" si="105"/>
        <v>2.159681558152941E-2</v>
      </c>
      <c r="S71" s="336">
        <f t="shared" si="105"/>
        <v>1.9939728819714175E-2</v>
      </c>
      <c r="T71" s="336">
        <f t="shared" si="105"/>
        <v>2.1044909438385974E-2</v>
      </c>
      <c r="U71" s="336">
        <f t="shared" si="105"/>
        <v>2.0764470738281283E-2</v>
      </c>
      <c r="V71" s="336">
        <f t="shared" si="105"/>
        <v>1.8998949204065606E-2</v>
      </c>
      <c r="W71" s="336">
        <f t="shared" si="105"/>
        <v>1.8904001638945744E-2</v>
      </c>
      <c r="X71" s="336">
        <f t="shared" si="105"/>
        <v>1.864644429801161E-2</v>
      </c>
      <c r="Y71" s="336">
        <f t="shared" si="105"/>
        <v>1.8327104144184082E-2</v>
      </c>
      <c r="Z71" s="336">
        <f t="shared" si="105"/>
        <v>1.8026062046309743E-2</v>
      </c>
      <c r="AA71" s="336">
        <f t="shared" si="105"/>
        <v>1.7729203896180577E-2</v>
      </c>
      <c r="AB71" s="336">
        <f t="shared" si="105"/>
        <v>1.7400424236144723E-2</v>
      </c>
      <c r="AC71" s="336">
        <f t="shared" si="105"/>
        <v>1.6962753643664386E-2</v>
      </c>
      <c r="AD71" s="336">
        <f t="shared" si="105"/>
        <v>1.6419884483387239E-2</v>
      </c>
      <c r="AE71" s="336">
        <f t="shared" ref="AE71:AL71" si="106">AE24/AE$49</f>
        <v>1.5928654640677279E-2</v>
      </c>
      <c r="AF71" s="336">
        <f t="shared" si="106"/>
        <v>1.5398365131227174E-2</v>
      </c>
      <c r="AG71" s="336">
        <f t="shared" si="106"/>
        <v>1.4895456275441317E-2</v>
      </c>
      <c r="AH71" s="336">
        <f t="shared" si="106"/>
        <v>1.4398469540000534E-2</v>
      </c>
      <c r="AI71" s="336">
        <f t="shared" si="106"/>
        <v>1.3970032477511964E-2</v>
      </c>
      <c r="AJ71" s="336">
        <f t="shared" si="106"/>
        <v>1.3433856333895518E-2</v>
      </c>
      <c r="AK71" s="336">
        <f t="shared" si="106"/>
        <v>1.2788143688304852E-2</v>
      </c>
      <c r="AL71" s="336">
        <f t="shared" si="106"/>
        <v>1.2035547242797054E-2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0.13162004094838617</v>
      </c>
      <c r="N73" s="337">
        <f t="shared" si="107"/>
        <v>0.12451108233422069</v>
      </c>
      <c r="O73" s="337">
        <f t="shared" si="107"/>
        <v>0.12992542129659942</v>
      </c>
      <c r="P73" s="337">
        <f t="shared" si="107"/>
        <v>0.12505552132019487</v>
      </c>
      <c r="Q73" s="337">
        <f t="shared" si="107"/>
        <v>0.12639188589602343</v>
      </c>
      <c r="R73" s="337">
        <f t="shared" si="107"/>
        <v>0.12192380436827625</v>
      </c>
      <c r="S73" s="337">
        <f t="shared" si="107"/>
        <v>0.11899789139829385</v>
      </c>
      <c r="T73" s="337">
        <f t="shared" si="107"/>
        <v>0.11932882181267877</v>
      </c>
      <c r="U73" s="337">
        <f t="shared" si="107"/>
        <v>0.11564751994409378</v>
      </c>
      <c r="V73" s="337">
        <f t="shared" si="107"/>
        <v>0.11865759140550693</v>
      </c>
      <c r="W73" s="337">
        <f t="shared" si="107"/>
        <v>0.1071246840498709</v>
      </c>
      <c r="X73" s="337">
        <f t="shared" si="107"/>
        <v>0.1066195713200357</v>
      </c>
      <c r="Y73" s="337">
        <f t="shared" si="107"/>
        <v>0.10532210977916671</v>
      </c>
      <c r="Z73" s="337">
        <f t="shared" si="107"/>
        <v>0.10401020930053434</v>
      </c>
      <c r="AA73" s="337">
        <f t="shared" si="107"/>
        <v>0.10276367533243483</v>
      </c>
      <c r="AB73" s="337">
        <f t="shared" si="107"/>
        <v>0.10169112337071215</v>
      </c>
      <c r="AC73" s="337">
        <f t="shared" si="107"/>
        <v>0.10071686764552128</v>
      </c>
      <c r="AD73" s="337">
        <f t="shared" si="107"/>
        <v>9.9721927572474778E-2</v>
      </c>
      <c r="AE73" s="337">
        <f t="shared" ref="AE73:AL73" si="108">AE26/AE$49</f>
        <v>9.8716762972506936E-2</v>
      </c>
      <c r="AF73" s="337">
        <f t="shared" si="108"/>
        <v>9.7692135538615485E-2</v>
      </c>
      <c r="AG73" s="337">
        <f t="shared" si="108"/>
        <v>9.6704034316764442E-2</v>
      </c>
      <c r="AH73" s="337">
        <f t="shared" si="108"/>
        <v>9.5731140206286147E-2</v>
      </c>
      <c r="AI73" s="337">
        <f t="shared" si="108"/>
        <v>9.4766946909578265E-2</v>
      </c>
      <c r="AJ73" s="337">
        <f t="shared" si="108"/>
        <v>9.3845904730848972E-2</v>
      </c>
      <c r="AK73" s="337">
        <f t="shared" si="108"/>
        <v>9.2976998058743529E-2</v>
      </c>
      <c r="AL73" s="337">
        <f t="shared" si="108"/>
        <v>9.2067360821465313E-2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1.6647912712610867E-2</v>
      </c>
      <c r="N74" s="336">
        <f t="shared" si="109"/>
        <v>1.4312824272593548E-2</v>
      </c>
      <c r="O74" s="336">
        <f t="shared" si="109"/>
        <v>1.559497026277305E-2</v>
      </c>
      <c r="P74" s="336">
        <f t="shared" si="109"/>
        <v>1.6458110354657995E-2</v>
      </c>
      <c r="Q74" s="336">
        <f t="shared" si="109"/>
        <v>1.6612952338425847E-2</v>
      </c>
      <c r="R74" s="336">
        <f t="shared" si="109"/>
        <v>1.4836229223310387E-2</v>
      </c>
      <c r="S74" s="336">
        <f t="shared" si="109"/>
        <v>1.486870432611094E-2</v>
      </c>
      <c r="T74" s="336">
        <f t="shared" si="109"/>
        <v>1.3934987200781651E-2</v>
      </c>
      <c r="U74" s="336">
        <f t="shared" si="109"/>
        <v>1.301230060810645E-2</v>
      </c>
      <c r="V74" s="336">
        <f t="shared" si="109"/>
        <v>1.4654148064669064E-2</v>
      </c>
      <c r="W74" s="336">
        <f t="shared" si="109"/>
        <v>1.4434719971408539E-2</v>
      </c>
      <c r="X74" s="336">
        <f t="shared" si="109"/>
        <v>1.3582523162940854E-2</v>
      </c>
      <c r="Y74" s="336">
        <f t="shared" si="109"/>
        <v>1.3538471661122794E-2</v>
      </c>
      <c r="Z74" s="336">
        <f t="shared" si="109"/>
        <v>1.3605958294378604E-2</v>
      </c>
      <c r="AA74" s="336">
        <f t="shared" si="109"/>
        <v>1.3662503461869259E-2</v>
      </c>
      <c r="AB74" s="336">
        <f t="shared" si="109"/>
        <v>1.3695409859158054E-2</v>
      </c>
      <c r="AC74" s="336">
        <f t="shared" si="109"/>
        <v>1.3729942042456145E-2</v>
      </c>
      <c r="AD74" s="336">
        <f t="shared" si="109"/>
        <v>1.3760297286425581E-2</v>
      </c>
      <c r="AE74" s="336">
        <f t="shared" ref="AE74:AL74" si="110">AE27/AE$49</f>
        <v>1.3784154690536409E-2</v>
      </c>
      <c r="AF74" s="336">
        <f t="shared" si="110"/>
        <v>1.3806373882369476E-2</v>
      </c>
      <c r="AG74" s="336">
        <f t="shared" si="110"/>
        <v>1.3826960018629039E-2</v>
      </c>
      <c r="AH74" s="336">
        <f t="shared" si="110"/>
        <v>1.3836785557177251E-2</v>
      </c>
      <c r="AI74" s="336">
        <f t="shared" si="110"/>
        <v>1.3850911810432333E-2</v>
      </c>
      <c r="AJ74" s="336">
        <f t="shared" si="110"/>
        <v>1.3874962465084569E-2</v>
      </c>
      <c r="AK74" s="336">
        <f t="shared" si="110"/>
        <v>1.390308549664067E-2</v>
      </c>
      <c r="AL74" s="336">
        <f t="shared" si="110"/>
        <v>1.3928635462503638E-2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4.6360291105834187E-2</v>
      </c>
      <c r="N75" s="336">
        <f t="shared" si="111"/>
        <v>4.4979587698310571E-2</v>
      </c>
      <c r="O75" s="336">
        <f t="shared" si="111"/>
        <v>4.420859301722934E-2</v>
      </c>
      <c r="P75" s="336">
        <f t="shared" si="111"/>
        <v>4.3163950476747141E-2</v>
      </c>
      <c r="Q75" s="336">
        <f t="shared" si="111"/>
        <v>4.5322636180999853E-2</v>
      </c>
      <c r="R75" s="336">
        <f t="shared" si="111"/>
        <v>4.4278311159936495E-2</v>
      </c>
      <c r="S75" s="336">
        <f t="shared" si="111"/>
        <v>4.2045762279666193E-2</v>
      </c>
      <c r="T75" s="336">
        <f t="shared" si="111"/>
        <v>4.3366434824166751E-2</v>
      </c>
      <c r="U75" s="336">
        <f t="shared" si="111"/>
        <v>4.2552604587028649E-2</v>
      </c>
      <c r="V75" s="336">
        <f t="shared" si="111"/>
        <v>4.5110670939326136E-2</v>
      </c>
      <c r="W75" s="336">
        <f t="shared" si="111"/>
        <v>3.8684650768875374E-2</v>
      </c>
      <c r="X75" s="336">
        <f t="shared" si="111"/>
        <v>3.7982183847288534E-2</v>
      </c>
      <c r="Y75" s="336">
        <f t="shared" si="111"/>
        <v>3.729665795094747E-2</v>
      </c>
      <c r="Z75" s="336">
        <f t="shared" si="111"/>
        <v>3.6660896685333122E-2</v>
      </c>
      <c r="AA75" s="336">
        <f t="shared" si="111"/>
        <v>3.604378093133509E-2</v>
      </c>
      <c r="AB75" s="336">
        <f t="shared" si="111"/>
        <v>3.5501942019632519E-2</v>
      </c>
      <c r="AC75" s="336">
        <f t="shared" si="111"/>
        <v>3.4990297208918324E-2</v>
      </c>
      <c r="AD75" s="336">
        <f t="shared" si="111"/>
        <v>3.4489143347135334E-2</v>
      </c>
      <c r="AE75" s="336">
        <f t="shared" ref="AE75:AL75" si="112">AE28/AE$49</f>
        <v>3.4001429751281821E-2</v>
      </c>
      <c r="AF75" s="336">
        <f t="shared" si="112"/>
        <v>3.3522470646095169E-2</v>
      </c>
      <c r="AG75" s="336">
        <f t="shared" si="112"/>
        <v>3.305718241033534E-2</v>
      </c>
      <c r="AH75" s="336">
        <f t="shared" si="112"/>
        <v>3.2593311190175049E-2</v>
      </c>
      <c r="AI75" s="336">
        <f t="shared" si="112"/>
        <v>3.2129913315334678E-2</v>
      </c>
      <c r="AJ75" s="336">
        <f t="shared" si="112"/>
        <v>3.1667601288316978E-2</v>
      </c>
      <c r="AK75" s="336">
        <f t="shared" si="112"/>
        <v>3.1207672940643583E-2</v>
      </c>
      <c r="AL75" s="336">
        <f t="shared" si="112"/>
        <v>3.0765661957652075E-2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4.1757218064351453E-2</v>
      </c>
      <c r="N76" s="336">
        <f t="shared" si="113"/>
        <v>3.7736344886822273E-2</v>
      </c>
      <c r="O76" s="336">
        <f t="shared" si="113"/>
        <v>4.199631051301312E-2</v>
      </c>
      <c r="P76" s="336">
        <f t="shared" si="113"/>
        <v>3.779432830329231E-2</v>
      </c>
      <c r="Q76" s="336">
        <f t="shared" si="113"/>
        <v>3.758674642661719E-2</v>
      </c>
      <c r="R76" s="336">
        <f t="shared" si="113"/>
        <v>3.5030370089116442E-2</v>
      </c>
      <c r="S76" s="336">
        <f t="shared" si="113"/>
        <v>3.3545316497418404E-2</v>
      </c>
      <c r="T76" s="336">
        <f t="shared" si="113"/>
        <v>3.4728776324808378E-2</v>
      </c>
      <c r="U76" s="336">
        <f t="shared" si="113"/>
        <v>3.4670860437597817E-2</v>
      </c>
      <c r="V76" s="336">
        <f t="shared" si="113"/>
        <v>3.5633242464058891E-2</v>
      </c>
      <c r="W76" s="336">
        <f t="shared" si="113"/>
        <v>3.0953251657893487E-2</v>
      </c>
      <c r="X76" s="336">
        <f t="shared" si="113"/>
        <v>3.1172027041719043E-2</v>
      </c>
      <c r="Y76" s="336">
        <f t="shared" si="113"/>
        <v>3.0735942247072198E-2</v>
      </c>
      <c r="Z76" s="336">
        <f t="shared" si="113"/>
        <v>3.0181237994384047E-2</v>
      </c>
      <c r="AA76" s="336">
        <f t="shared" si="113"/>
        <v>2.9684887696245464E-2</v>
      </c>
      <c r="AB76" s="336">
        <f t="shared" si="113"/>
        <v>2.9291535001914004E-2</v>
      </c>
      <c r="AC76" s="336">
        <f t="shared" si="113"/>
        <v>2.8903035503468833E-2</v>
      </c>
      <c r="AD76" s="336">
        <f t="shared" si="113"/>
        <v>2.8517810302037205E-2</v>
      </c>
      <c r="AE76" s="336">
        <f t="shared" ref="AE76:AL76" si="114">AE29/AE$49</f>
        <v>2.8128038043596117E-2</v>
      </c>
      <c r="AF76" s="336">
        <f t="shared" si="114"/>
        <v>2.7724218230204593E-2</v>
      </c>
      <c r="AG76" s="336">
        <f t="shared" si="114"/>
        <v>2.7326034740732901E-2</v>
      </c>
      <c r="AH76" s="336">
        <f t="shared" si="114"/>
        <v>2.6938539000995753E-2</v>
      </c>
      <c r="AI76" s="336">
        <f t="shared" si="114"/>
        <v>2.6568769221050895E-2</v>
      </c>
      <c r="AJ76" s="336">
        <f t="shared" si="114"/>
        <v>2.6207767652868624E-2</v>
      </c>
      <c r="AK76" s="336">
        <f t="shared" si="114"/>
        <v>2.5828736685461925E-2</v>
      </c>
      <c r="AL76" s="336">
        <f t="shared" si="114"/>
        <v>2.5450386097219536E-2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2.6854619065589679E-2</v>
      </c>
      <c r="N77" s="336">
        <f t="shared" si="115"/>
        <v>2.7482325476494294E-2</v>
      </c>
      <c r="O77" s="336">
        <f t="shared" si="115"/>
        <v>2.8125547503583925E-2</v>
      </c>
      <c r="P77" s="336">
        <f t="shared" si="115"/>
        <v>2.7639132185497444E-2</v>
      </c>
      <c r="Q77" s="336">
        <f t="shared" si="115"/>
        <v>2.6869550949980555E-2</v>
      </c>
      <c r="R77" s="336">
        <f t="shared" si="115"/>
        <v>2.7778893895912926E-2</v>
      </c>
      <c r="S77" s="336">
        <f t="shared" si="115"/>
        <v>2.8538108295098306E-2</v>
      </c>
      <c r="T77" s="336">
        <f t="shared" si="115"/>
        <v>2.7298623462922E-2</v>
      </c>
      <c r="U77" s="336">
        <f t="shared" si="115"/>
        <v>2.5411754311360876E-2</v>
      </c>
      <c r="V77" s="336">
        <f t="shared" si="115"/>
        <v>2.3259529937452828E-2</v>
      </c>
      <c r="W77" s="336">
        <f t="shared" si="115"/>
        <v>2.3052061651693503E-2</v>
      </c>
      <c r="X77" s="336">
        <f t="shared" si="115"/>
        <v>2.3882837268087272E-2</v>
      </c>
      <c r="Y77" s="336">
        <f t="shared" si="115"/>
        <v>2.3751037920024254E-2</v>
      </c>
      <c r="Z77" s="336">
        <f t="shared" si="115"/>
        <v>2.3562116326438554E-2</v>
      </c>
      <c r="AA77" s="336">
        <f t="shared" si="115"/>
        <v>2.3372503242985017E-2</v>
      </c>
      <c r="AB77" s="336">
        <f t="shared" si="115"/>
        <v>2.3202236490007581E-2</v>
      </c>
      <c r="AC77" s="336">
        <f t="shared" si="115"/>
        <v>2.3093592890677965E-2</v>
      </c>
      <c r="AD77" s="336">
        <f t="shared" si="115"/>
        <v>2.2954676636876652E-2</v>
      </c>
      <c r="AE77" s="336">
        <f t="shared" ref="AE77:AL77" si="116">AE30/AE$49</f>
        <v>2.2803140487092581E-2</v>
      </c>
      <c r="AF77" s="336">
        <f t="shared" si="116"/>
        <v>2.2639072779946243E-2</v>
      </c>
      <c r="AG77" s="336">
        <f t="shared" si="116"/>
        <v>2.2493857147067163E-2</v>
      </c>
      <c r="AH77" s="336">
        <f t="shared" si="116"/>
        <v>2.2362504457938095E-2</v>
      </c>
      <c r="AI77" s="336">
        <f t="shared" si="116"/>
        <v>2.2217352562760372E-2</v>
      </c>
      <c r="AJ77" s="336">
        <f t="shared" si="116"/>
        <v>2.2095573324578795E-2</v>
      </c>
      <c r="AK77" s="336">
        <f t="shared" si="116"/>
        <v>2.2037502935997353E-2</v>
      </c>
      <c r="AL77" s="336">
        <f t="shared" si="116"/>
        <v>2.1922677304090053E-2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0.10055081850461467</v>
      </c>
      <c r="N79" s="337">
        <f t="shared" si="117"/>
        <v>9.6204857636384339E-2</v>
      </c>
      <c r="O79" s="337">
        <f t="shared" si="117"/>
        <v>9.3943035328571414E-2</v>
      </c>
      <c r="P79" s="337">
        <f t="shared" si="117"/>
        <v>9.837937972936335E-2</v>
      </c>
      <c r="Q79" s="337">
        <f t="shared" si="117"/>
        <v>0.10111322399689267</v>
      </c>
      <c r="R79" s="337">
        <f t="shared" si="117"/>
        <v>0.10145735586025577</v>
      </c>
      <c r="S79" s="337">
        <f t="shared" si="117"/>
        <v>9.7256208030746208E-2</v>
      </c>
      <c r="T79" s="337">
        <f t="shared" si="117"/>
        <v>9.8558784490029902E-2</v>
      </c>
      <c r="U79" s="337">
        <f t="shared" si="117"/>
        <v>9.6731169695214059E-2</v>
      </c>
      <c r="V79" s="337">
        <f t="shared" si="117"/>
        <v>9.3941985576438652E-2</v>
      </c>
      <c r="W79" s="337">
        <f t="shared" si="117"/>
        <v>9.2111179320028394E-2</v>
      </c>
      <c r="X79" s="337">
        <f t="shared" si="117"/>
        <v>9.0435380089521247E-2</v>
      </c>
      <c r="Y79" s="337">
        <f t="shared" si="117"/>
        <v>9.1087401963521747E-2</v>
      </c>
      <c r="Z79" s="337">
        <f t="shared" si="117"/>
        <v>9.1691108880093464E-2</v>
      </c>
      <c r="AA79" s="337">
        <f t="shared" si="117"/>
        <v>9.2247767874457043E-2</v>
      </c>
      <c r="AB79" s="337">
        <f t="shared" si="117"/>
        <v>9.2742745352171127E-2</v>
      </c>
      <c r="AC79" s="337">
        <f t="shared" si="117"/>
        <v>9.3228067669620759E-2</v>
      </c>
      <c r="AD79" s="337">
        <f t="shared" si="117"/>
        <v>9.371984366116852E-2</v>
      </c>
      <c r="AE79" s="337">
        <f t="shared" ref="AE79:AL79" si="118">AE32/AE$49</f>
        <v>9.4119013039855273E-2</v>
      </c>
      <c r="AF79" s="337">
        <f t="shared" si="118"/>
        <v>9.4582135667971162E-2</v>
      </c>
      <c r="AG79" s="337">
        <f t="shared" si="118"/>
        <v>9.5039934197971951E-2</v>
      </c>
      <c r="AH79" s="337">
        <f t="shared" si="118"/>
        <v>9.5530862197586081E-2</v>
      </c>
      <c r="AI79" s="337">
        <f t="shared" si="118"/>
        <v>9.6018918761173619E-2</v>
      </c>
      <c r="AJ79" s="337">
        <f t="shared" si="118"/>
        <v>9.6472004694937122E-2</v>
      </c>
      <c r="AK79" s="337">
        <f t="shared" si="118"/>
        <v>9.6896604804192779E-2</v>
      </c>
      <c r="AL79" s="337">
        <f t="shared" si="118"/>
        <v>9.7274025254138433E-2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7.7790218950031589E-2</v>
      </c>
      <c r="N80" s="336">
        <f t="shared" si="119"/>
        <v>7.1969765041408326E-2</v>
      </c>
      <c r="O80" s="336">
        <f t="shared" si="119"/>
        <v>7.0105991611389501E-2</v>
      </c>
      <c r="P80" s="336">
        <f t="shared" si="119"/>
        <v>7.5329517315419509E-2</v>
      </c>
      <c r="Q80" s="336">
        <f t="shared" si="119"/>
        <v>7.6759447821011573E-2</v>
      </c>
      <c r="R80" s="336">
        <f t="shared" si="119"/>
        <v>7.7135044042001277E-2</v>
      </c>
      <c r="S80" s="336">
        <f t="shared" si="119"/>
        <v>7.5378330335132318E-2</v>
      </c>
      <c r="T80" s="336">
        <f t="shared" si="119"/>
        <v>7.5985234228445053E-2</v>
      </c>
      <c r="U80" s="336">
        <f t="shared" si="119"/>
        <v>7.3398105307420691E-2</v>
      </c>
      <c r="V80" s="336">
        <f t="shared" si="119"/>
        <v>7.0190263945007519E-2</v>
      </c>
      <c r="W80" s="336">
        <f t="shared" si="119"/>
        <v>7.0822668651211521E-2</v>
      </c>
      <c r="X80" s="336">
        <f t="shared" si="119"/>
        <v>7.1365644691992886E-2</v>
      </c>
      <c r="Y80" s="336">
        <f t="shared" si="119"/>
        <v>7.2160733671118776E-2</v>
      </c>
      <c r="Z80" s="336">
        <f t="shared" si="119"/>
        <v>7.2858230468805726E-2</v>
      </c>
      <c r="AA80" s="336">
        <f t="shared" si="119"/>
        <v>7.3464400952419198E-2</v>
      </c>
      <c r="AB80" s="336">
        <f t="shared" si="119"/>
        <v>7.4032671372188857E-2</v>
      </c>
      <c r="AC80" s="336">
        <f t="shared" si="119"/>
        <v>7.4603917552860777E-2</v>
      </c>
      <c r="AD80" s="336">
        <f t="shared" si="119"/>
        <v>7.5179423764379916E-2</v>
      </c>
      <c r="AE80" s="336">
        <f t="shared" ref="AE80:AL80" si="120">AE33/AE$49</f>
        <v>7.5664715345909475E-2</v>
      </c>
      <c r="AF80" s="336">
        <f t="shared" si="120"/>
        <v>7.6198873659961933E-2</v>
      </c>
      <c r="AG80" s="336">
        <f t="shared" si="120"/>
        <v>7.672783740665548E-2</v>
      </c>
      <c r="AH80" s="336">
        <f t="shared" si="120"/>
        <v>7.7288865037020801E-2</v>
      </c>
      <c r="AI80" s="336">
        <f t="shared" si="120"/>
        <v>7.7857817380816874E-2</v>
      </c>
      <c r="AJ80" s="336">
        <f t="shared" si="120"/>
        <v>7.8372442553778968E-2</v>
      </c>
      <c r="AK80" s="336">
        <f t="shared" si="120"/>
        <v>7.8848143976165436E-2</v>
      </c>
      <c r="AL80" s="336">
        <f t="shared" si="120"/>
        <v>7.9286304922784615E-2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2.1249881602769069E-2</v>
      </c>
      <c r="N81" s="336">
        <f t="shared" si="121"/>
        <v>2.3141791308560922E-2</v>
      </c>
      <c r="O81" s="336">
        <f t="shared" si="121"/>
        <v>2.2799457096454753E-2</v>
      </c>
      <c r="P81" s="336">
        <f t="shared" si="121"/>
        <v>2.2121984677924384E-2</v>
      </c>
      <c r="Q81" s="336">
        <f t="shared" si="121"/>
        <v>2.3369598601852996E-2</v>
      </c>
      <c r="R81" s="336">
        <f t="shared" si="121"/>
        <v>2.3370483632676679E-2</v>
      </c>
      <c r="S81" s="336">
        <f t="shared" si="121"/>
        <v>2.1043093728552505E-2</v>
      </c>
      <c r="T81" s="336">
        <f t="shared" si="121"/>
        <v>2.1709319583633903E-2</v>
      </c>
      <c r="U81" s="336">
        <f t="shared" si="121"/>
        <v>2.2460921032592545E-2</v>
      </c>
      <c r="V81" s="336">
        <f t="shared" si="121"/>
        <v>2.2953041629703397E-2</v>
      </c>
      <c r="W81" s="336">
        <f t="shared" si="121"/>
        <v>2.0266251848883466E-2</v>
      </c>
      <c r="X81" s="336">
        <f t="shared" si="121"/>
        <v>1.8390277436921915E-2</v>
      </c>
      <c r="Y81" s="336">
        <f t="shared" si="121"/>
        <v>1.8243895524381624E-2</v>
      </c>
      <c r="Z81" s="336">
        <f t="shared" si="121"/>
        <v>1.814543981919578E-2</v>
      </c>
      <c r="AA81" s="336">
        <f t="shared" si="121"/>
        <v>1.8091219192524377E-2</v>
      </c>
      <c r="AB81" s="336">
        <f t="shared" si="121"/>
        <v>1.8010617257866096E-2</v>
      </c>
      <c r="AC81" s="336">
        <f t="shared" si="121"/>
        <v>1.7918943454625455E-2</v>
      </c>
      <c r="AD81" s="336">
        <f t="shared" si="121"/>
        <v>1.782929228748209E-2</v>
      </c>
      <c r="AE81" s="336">
        <f t="shared" ref="AE81:AL81" si="122">AE34/AE$49</f>
        <v>1.7738333011527902E-2</v>
      </c>
      <c r="AF81" s="336">
        <f t="shared" si="122"/>
        <v>1.7659902399438536E-2</v>
      </c>
      <c r="AG81" s="336">
        <f t="shared" si="122"/>
        <v>1.7583021594374779E-2</v>
      </c>
      <c r="AH81" s="336">
        <f t="shared" si="122"/>
        <v>1.750714531188189E-2</v>
      </c>
      <c r="AI81" s="336">
        <f t="shared" si="122"/>
        <v>1.7421405883853283E-2</v>
      </c>
      <c r="AJ81" s="336">
        <f t="shared" si="122"/>
        <v>1.7353205311205506E-2</v>
      </c>
      <c r="AK81" s="336">
        <f t="shared" si="122"/>
        <v>1.7297924688358651E-2</v>
      </c>
      <c r="AL81" s="336">
        <f t="shared" si="122"/>
        <v>1.7230614419785191E-2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1.5107179518140102E-3</v>
      </c>
      <c r="N82" s="336">
        <f t="shared" si="123"/>
        <v>1.0933012864150925E-3</v>
      </c>
      <c r="O82" s="336">
        <f t="shared" si="123"/>
        <v>1.0375866207271733E-3</v>
      </c>
      <c r="P82" s="336">
        <f t="shared" si="123"/>
        <v>9.2787773601946989E-4</v>
      </c>
      <c r="Q82" s="336">
        <f t="shared" si="123"/>
        <v>9.8417757402809972E-4</v>
      </c>
      <c r="R82" s="336">
        <f t="shared" si="123"/>
        <v>9.5182818557781044E-4</v>
      </c>
      <c r="S82" s="336">
        <f t="shared" si="123"/>
        <v>8.3478396706138146E-4</v>
      </c>
      <c r="T82" s="336">
        <f t="shared" si="123"/>
        <v>8.642306779509429E-4</v>
      </c>
      <c r="U82" s="336">
        <f t="shared" si="123"/>
        <v>8.7214335520082614E-4</v>
      </c>
      <c r="V82" s="336">
        <f t="shared" si="123"/>
        <v>7.9868000172773565E-4</v>
      </c>
      <c r="W82" s="336">
        <f t="shared" si="123"/>
        <v>1.0222588199333997E-3</v>
      </c>
      <c r="X82" s="336">
        <f t="shared" si="123"/>
        <v>6.7945796060644948E-4</v>
      </c>
      <c r="Y82" s="336">
        <f t="shared" si="123"/>
        <v>6.8277276802134813E-4</v>
      </c>
      <c r="Z82" s="336">
        <f t="shared" si="123"/>
        <v>6.8743859209195127E-4</v>
      </c>
      <c r="AA82" s="336">
        <f t="shared" si="123"/>
        <v>6.9214772951346748E-4</v>
      </c>
      <c r="AB82" s="336">
        <f t="shared" si="123"/>
        <v>6.9945672211617186E-4</v>
      </c>
      <c r="AC82" s="336">
        <f t="shared" si="123"/>
        <v>7.0520666213453318E-4</v>
      </c>
      <c r="AD82" s="336">
        <f t="shared" si="123"/>
        <v>7.1112760930651191E-4</v>
      </c>
      <c r="AE82" s="336">
        <f t="shared" ref="AE82:AL82" si="124">AE35/AE$49</f>
        <v>7.1596468241789469E-4</v>
      </c>
      <c r="AF82" s="336">
        <f t="shared" si="124"/>
        <v>7.2335960857068963E-4</v>
      </c>
      <c r="AG82" s="336">
        <f t="shared" si="124"/>
        <v>7.2907519694168674E-4</v>
      </c>
      <c r="AH82" s="336">
        <f t="shared" si="124"/>
        <v>7.3485184868338899E-4</v>
      </c>
      <c r="AI82" s="336">
        <f t="shared" si="124"/>
        <v>7.3969549650346905E-4</v>
      </c>
      <c r="AJ82" s="336">
        <f t="shared" si="124"/>
        <v>7.463568299526641E-4</v>
      </c>
      <c r="AK82" s="336">
        <f t="shared" si="124"/>
        <v>7.5053613966870011E-4</v>
      </c>
      <c r="AL82" s="336">
        <f t="shared" si="124"/>
        <v>7.571059115686192E-4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8.8972620251233342E-2</v>
      </c>
      <c r="N84" s="337">
        <f t="shared" si="125"/>
        <v>9.6563252255217932E-2</v>
      </c>
      <c r="O84" s="337">
        <f t="shared" si="125"/>
        <v>0.10094141595698372</v>
      </c>
      <c r="P84" s="337">
        <f t="shared" si="125"/>
        <v>9.5048792433940488E-2</v>
      </c>
      <c r="Q84" s="337">
        <f t="shared" si="125"/>
        <v>9.4755664712067811E-2</v>
      </c>
      <c r="R84" s="337">
        <f t="shared" si="125"/>
        <v>9.5238473305989488E-2</v>
      </c>
      <c r="S84" s="337">
        <f t="shared" si="125"/>
        <v>9.5665612054603291E-2</v>
      </c>
      <c r="T84" s="337">
        <f t="shared" si="125"/>
        <v>9.6427098984363829E-2</v>
      </c>
      <c r="U84" s="337">
        <f t="shared" si="125"/>
        <v>9.5447445753469889E-2</v>
      </c>
      <c r="V84" s="337">
        <f t="shared" si="125"/>
        <v>9.5882566665295946E-2</v>
      </c>
      <c r="W84" s="337">
        <f t="shared" si="125"/>
        <v>9.5648661525507425E-2</v>
      </c>
      <c r="X84" s="337">
        <f t="shared" si="125"/>
        <v>9.596766591795805E-2</v>
      </c>
      <c r="Y84" s="337">
        <f t="shared" si="125"/>
        <v>9.6011813940211646E-2</v>
      </c>
      <c r="Z84" s="337">
        <f t="shared" si="125"/>
        <v>9.5902184775834121E-2</v>
      </c>
      <c r="AA84" s="337">
        <f t="shared" si="125"/>
        <v>9.5815797857060944E-2</v>
      </c>
      <c r="AB84" s="337">
        <f t="shared" si="125"/>
        <v>9.5665205916425258E-2</v>
      </c>
      <c r="AC84" s="337">
        <f t="shared" si="125"/>
        <v>9.5525414464020825E-2</v>
      </c>
      <c r="AD84" s="337">
        <f t="shared" si="125"/>
        <v>9.5420861346933117E-2</v>
      </c>
      <c r="AE84" s="337">
        <f t="shared" ref="AE84:AL84" si="126">AE37/AE$49</f>
        <v>9.5284771492252202E-2</v>
      </c>
      <c r="AF84" s="337">
        <f t="shared" si="126"/>
        <v>9.5124428986796974E-2</v>
      </c>
      <c r="AG84" s="337">
        <f t="shared" si="126"/>
        <v>9.4927951372630381E-2</v>
      </c>
      <c r="AH84" s="337">
        <f t="shared" si="126"/>
        <v>9.4654284145468934E-2</v>
      </c>
      <c r="AI84" s="337">
        <f t="shared" si="126"/>
        <v>9.4402615815626423E-2</v>
      </c>
      <c r="AJ84" s="337">
        <f t="shared" si="126"/>
        <v>9.4156519292967658E-2</v>
      </c>
      <c r="AK84" s="337">
        <f t="shared" si="126"/>
        <v>9.3911054470774122E-2</v>
      </c>
      <c r="AL84" s="337">
        <f t="shared" si="126"/>
        <v>9.3656251497027582E-2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7.378303493439306E-2</v>
      </c>
      <c r="N85" s="336">
        <f t="shared" si="127"/>
        <v>8.1048264846522264E-2</v>
      </c>
      <c r="O85" s="336">
        <f t="shared" si="127"/>
        <v>8.4954413510953466E-2</v>
      </c>
      <c r="P85" s="336">
        <f t="shared" si="127"/>
        <v>7.928048130793576E-2</v>
      </c>
      <c r="Q85" s="336">
        <f t="shared" si="127"/>
        <v>8.0088699444444272E-2</v>
      </c>
      <c r="R85" s="336">
        <f t="shared" si="127"/>
        <v>7.907156781087922E-2</v>
      </c>
      <c r="S85" s="336">
        <f t="shared" si="127"/>
        <v>8.0047623048175559E-2</v>
      </c>
      <c r="T85" s="336">
        <f t="shared" si="127"/>
        <v>7.9090086684149408E-2</v>
      </c>
      <c r="U85" s="336">
        <f t="shared" si="127"/>
        <v>7.7717459125067792E-2</v>
      </c>
      <c r="V85" s="336">
        <f t="shared" si="127"/>
        <v>7.824386719456429E-2</v>
      </c>
      <c r="W85" s="336">
        <f t="shared" si="127"/>
        <v>7.7461482337634988E-2</v>
      </c>
      <c r="X85" s="336">
        <f t="shared" si="127"/>
        <v>7.6640719369299212E-2</v>
      </c>
      <c r="Y85" s="336">
        <f t="shared" si="127"/>
        <v>7.6538828837372286E-2</v>
      </c>
      <c r="Z85" s="336">
        <f t="shared" si="127"/>
        <v>7.6267269786113367E-2</v>
      </c>
      <c r="AA85" s="336">
        <f t="shared" si="127"/>
        <v>7.5994637512183924E-2</v>
      </c>
      <c r="AB85" s="336">
        <f t="shared" si="127"/>
        <v>7.5674838816028989E-2</v>
      </c>
      <c r="AC85" s="336">
        <f t="shared" si="127"/>
        <v>7.5352291551310388E-2</v>
      </c>
      <c r="AD85" s="336">
        <f t="shared" si="127"/>
        <v>7.5056937291798173E-2</v>
      </c>
      <c r="AE85" s="336">
        <f t="shared" ref="AE85:AL85" si="128">AE38/AE$49</f>
        <v>7.4702772434975945E-2</v>
      </c>
      <c r="AF85" s="336">
        <f t="shared" si="128"/>
        <v>7.4352458816108052E-2</v>
      </c>
      <c r="AG85" s="336">
        <f t="shared" si="128"/>
        <v>7.3947154542229124E-2</v>
      </c>
      <c r="AH85" s="336">
        <f t="shared" si="128"/>
        <v>7.3455693655420803E-2</v>
      </c>
      <c r="AI85" s="336">
        <f t="shared" si="128"/>
        <v>7.2964656489711982E-2</v>
      </c>
      <c r="AJ85" s="336">
        <f t="shared" si="128"/>
        <v>7.2513107147754746E-2</v>
      </c>
      <c r="AK85" s="336">
        <f t="shared" si="128"/>
        <v>7.2029192569510611E-2</v>
      </c>
      <c r="AL85" s="336">
        <f t="shared" si="128"/>
        <v>7.1564861399701474E-2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1.5189585316840273E-2</v>
      </c>
      <c r="N86" s="336">
        <f t="shared" si="129"/>
        <v>1.5514987408695665E-2</v>
      </c>
      <c r="O86" s="336">
        <f t="shared" si="129"/>
        <v>1.5987002446030265E-2</v>
      </c>
      <c r="P86" s="336">
        <f t="shared" si="129"/>
        <v>1.5768311126004738E-2</v>
      </c>
      <c r="Q86" s="336">
        <f t="shared" si="129"/>
        <v>1.466696526762354E-2</v>
      </c>
      <c r="R86" s="336">
        <f t="shared" si="129"/>
        <v>1.6166905495110264E-2</v>
      </c>
      <c r="S86" s="336">
        <f t="shared" si="129"/>
        <v>1.5617989006427727E-2</v>
      </c>
      <c r="T86" s="336">
        <f t="shared" si="129"/>
        <v>1.7337012300214429E-2</v>
      </c>
      <c r="U86" s="336">
        <f t="shared" si="129"/>
        <v>1.7729986628402104E-2</v>
      </c>
      <c r="V86" s="336">
        <f t="shared" si="129"/>
        <v>1.7638699470731656E-2</v>
      </c>
      <c r="W86" s="336">
        <f t="shared" si="129"/>
        <v>1.8187179187872438E-2</v>
      </c>
      <c r="X86" s="336">
        <f t="shared" si="129"/>
        <v>1.9326946548658845E-2</v>
      </c>
      <c r="Y86" s="336">
        <f t="shared" si="129"/>
        <v>1.9472985102839353E-2</v>
      </c>
      <c r="Z86" s="336">
        <f t="shared" si="129"/>
        <v>1.9634914989720743E-2</v>
      </c>
      <c r="AA86" s="336">
        <f t="shared" si="129"/>
        <v>1.9821160344877024E-2</v>
      </c>
      <c r="AB86" s="336">
        <f t="shared" si="129"/>
        <v>1.999036710039627E-2</v>
      </c>
      <c r="AC86" s="336">
        <f t="shared" si="129"/>
        <v>2.017312291271044E-2</v>
      </c>
      <c r="AD86" s="336">
        <f t="shared" si="129"/>
        <v>2.0363924055134958E-2</v>
      </c>
      <c r="AE86" s="336">
        <f t="shared" ref="AE86:AL86" si="130">AE39/AE$49</f>
        <v>2.058199905727625E-2</v>
      </c>
      <c r="AF86" s="336">
        <f t="shared" si="130"/>
        <v>2.0771970170688919E-2</v>
      </c>
      <c r="AG86" s="336">
        <f t="shared" si="130"/>
        <v>2.0980796830401254E-2</v>
      </c>
      <c r="AH86" s="336">
        <f t="shared" si="130"/>
        <v>2.1198590490048137E-2</v>
      </c>
      <c r="AI86" s="336">
        <f t="shared" si="130"/>
        <v>2.1437959325914434E-2</v>
      </c>
      <c r="AJ86" s="336">
        <f t="shared" si="130"/>
        <v>2.1643412145212898E-2</v>
      </c>
      <c r="AK86" s="336">
        <f t="shared" si="130"/>
        <v>2.1881861901263528E-2</v>
      </c>
      <c r="AL86" s="336">
        <f t="shared" si="130"/>
        <v>2.2091390097326111E-2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8.5532582922243666E-2</v>
      </c>
      <c r="N88" s="337">
        <f t="shared" si="131"/>
        <v>8.3151810901796283E-2</v>
      </c>
      <c r="O88" s="337">
        <f t="shared" si="131"/>
        <v>8.1555833169748668E-2</v>
      </c>
      <c r="P88" s="337">
        <f t="shared" si="131"/>
        <v>7.898367349788786E-2</v>
      </c>
      <c r="Q88" s="337">
        <f t="shared" si="131"/>
        <v>8.1109078763334508E-2</v>
      </c>
      <c r="R88" s="337">
        <f t="shared" si="131"/>
        <v>7.9806816711566517E-2</v>
      </c>
      <c r="S88" s="337">
        <f t="shared" si="131"/>
        <v>8.2491261121746082E-2</v>
      </c>
      <c r="T88" s="337">
        <f t="shared" si="131"/>
        <v>8.1910397417302161E-2</v>
      </c>
      <c r="U88" s="337">
        <f t="shared" si="131"/>
        <v>8.2185944072955985E-2</v>
      </c>
      <c r="V88" s="337">
        <f t="shared" si="131"/>
        <v>8.0155967735663899E-2</v>
      </c>
      <c r="W88" s="337">
        <f t="shared" si="131"/>
        <v>7.2288442947909565E-2</v>
      </c>
      <c r="X88" s="337">
        <f t="shared" si="131"/>
        <v>7.3909522270267064E-2</v>
      </c>
      <c r="Y88" s="337">
        <f t="shared" si="131"/>
        <v>7.296549491302641E-2</v>
      </c>
      <c r="Z88" s="337">
        <f t="shared" si="131"/>
        <v>7.2125901491245092E-2</v>
      </c>
      <c r="AA88" s="337">
        <f t="shared" si="131"/>
        <v>7.1286410950978346E-2</v>
      </c>
      <c r="AB88" s="337">
        <f t="shared" si="131"/>
        <v>7.0631903964637935E-2</v>
      </c>
      <c r="AC88" s="337">
        <f t="shared" si="131"/>
        <v>6.9961133527530514E-2</v>
      </c>
      <c r="AD88" s="337">
        <f t="shared" si="131"/>
        <v>6.9266384183184301E-2</v>
      </c>
      <c r="AE88" s="337">
        <f t="shared" ref="AE88:AL88" si="132">AE41/AE$49</f>
        <v>6.8616656732237921E-2</v>
      </c>
      <c r="AF88" s="337">
        <f t="shared" si="132"/>
        <v>6.7971809525170429E-2</v>
      </c>
      <c r="AG88" s="337">
        <f t="shared" si="132"/>
        <v>6.7364931167300315E-2</v>
      </c>
      <c r="AH88" s="337">
        <f t="shared" si="132"/>
        <v>6.6773723877260896E-2</v>
      </c>
      <c r="AI88" s="337">
        <f t="shared" si="132"/>
        <v>6.6164971544978954E-2</v>
      </c>
      <c r="AJ88" s="337">
        <f t="shared" si="132"/>
        <v>6.5526796145408378E-2</v>
      </c>
      <c r="AK88" s="337">
        <f t="shared" si="132"/>
        <v>6.4930413337998719E-2</v>
      </c>
      <c r="AL88" s="337">
        <f t="shared" si="132"/>
        <v>6.4356820286319227E-2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3.7606924750038004E-2</v>
      </c>
      <c r="N89" s="336">
        <f t="shared" si="133"/>
        <v>3.51358618567277E-2</v>
      </c>
      <c r="O89" s="336">
        <f t="shared" si="133"/>
        <v>3.5502644803066294E-2</v>
      </c>
      <c r="P89" s="336">
        <f t="shared" si="133"/>
        <v>3.6731715183043884E-2</v>
      </c>
      <c r="Q89" s="336">
        <f t="shared" si="133"/>
        <v>3.531152243328077E-2</v>
      </c>
      <c r="R89" s="336">
        <f t="shared" si="133"/>
        <v>3.6219145854405659E-2</v>
      </c>
      <c r="S89" s="336">
        <f t="shared" si="133"/>
        <v>3.4695538776371965E-2</v>
      </c>
      <c r="T89" s="336">
        <f t="shared" si="133"/>
        <v>3.5412089430361574E-2</v>
      </c>
      <c r="U89" s="336">
        <f t="shared" si="133"/>
        <v>3.5432580937153298E-2</v>
      </c>
      <c r="V89" s="336">
        <f t="shared" si="133"/>
        <v>3.3297657656036816E-2</v>
      </c>
      <c r="W89" s="336">
        <f t="shared" si="133"/>
        <v>2.9102017485656176E-2</v>
      </c>
      <c r="X89" s="336">
        <f t="shared" si="133"/>
        <v>3.0314059940291328E-2</v>
      </c>
      <c r="Y89" s="336">
        <f t="shared" si="133"/>
        <v>2.9674084530784368E-2</v>
      </c>
      <c r="Z89" s="336">
        <f t="shared" si="133"/>
        <v>2.9116298192667867E-2</v>
      </c>
      <c r="AA89" s="336">
        <f t="shared" si="133"/>
        <v>2.8533758986873714E-2</v>
      </c>
      <c r="AB89" s="336">
        <f t="shared" si="133"/>
        <v>2.8075242584412199E-2</v>
      </c>
      <c r="AC89" s="336">
        <f t="shared" si="133"/>
        <v>2.7608437296000189E-2</v>
      </c>
      <c r="AD89" s="336">
        <f t="shared" si="133"/>
        <v>2.7114345149444719E-2</v>
      </c>
      <c r="AE89" s="336">
        <f t="shared" ref="AE89:AL89" si="134">AE42/AE$49</f>
        <v>2.6656224874498501E-2</v>
      </c>
      <c r="AF89" s="336">
        <f t="shared" si="134"/>
        <v>2.6195329135825292E-2</v>
      </c>
      <c r="AG89" s="336">
        <f t="shared" si="134"/>
        <v>2.5751790677494439E-2</v>
      </c>
      <c r="AH89" s="336">
        <f t="shared" si="134"/>
        <v>2.5311268719542607E-2</v>
      </c>
      <c r="AI89" s="336">
        <f t="shared" si="134"/>
        <v>2.4852335690016804E-2</v>
      </c>
      <c r="AJ89" s="336">
        <f t="shared" si="134"/>
        <v>2.4391175578054539E-2</v>
      </c>
      <c r="AK89" s="336">
        <f t="shared" si="134"/>
        <v>2.3986657263035529E-2</v>
      </c>
      <c r="AL89" s="336">
        <f t="shared" si="134"/>
        <v>2.361090677433976E-2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4.7925658172205662E-2</v>
      </c>
      <c r="N90" s="336">
        <f t="shared" si="135"/>
        <v>4.8015949045068583E-2</v>
      </c>
      <c r="O90" s="336">
        <f t="shared" si="135"/>
        <v>4.6053188366682367E-2</v>
      </c>
      <c r="P90" s="336">
        <f t="shared" si="135"/>
        <v>4.2251958314843983E-2</v>
      </c>
      <c r="Q90" s="336">
        <f t="shared" si="135"/>
        <v>4.5797556330053731E-2</v>
      </c>
      <c r="R90" s="336">
        <f t="shared" si="135"/>
        <v>4.3587670857160851E-2</v>
      </c>
      <c r="S90" s="336">
        <f t="shared" si="135"/>
        <v>4.779572234537411E-2</v>
      </c>
      <c r="T90" s="336">
        <f t="shared" si="135"/>
        <v>4.6498307986940601E-2</v>
      </c>
      <c r="U90" s="336">
        <f t="shared" si="135"/>
        <v>4.6753363135802695E-2</v>
      </c>
      <c r="V90" s="336">
        <f t="shared" si="135"/>
        <v>4.6858310079627069E-2</v>
      </c>
      <c r="W90" s="336">
        <f t="shared" si="135"/>
        <v>4.3186425462253396E-2</v>
      </c>
      <c r="X90" s="336">
        <f t="shared" si="135"/>
        <v>4.359546232997575E-2</v>
      </c>
      <c r="Y90" s="336">
        <f t="shared" si="135"/>
        <v>4.3291410382242039E-2</v>
      </c>
      <c r="Z90" s="336">
        <f t="shared" si="135"/>
        <v>4.3009603298577219E-2</v>
      </c>
      <c r="AA90" s="336">
        <f t="shared" si="135"/>
        <v>4.2752651964104639E-2</v>
      </c>
      <c r="AB90" s="336">
        <f t="shared" si="135"/>
        <v>4.2556661380225735E-2</v>
      </c>
      <c r="AC90" s="336">
        <f t="shared" si="135"/>
        <v>4.2352696231530325E-2</v>
      </c>
      <c r="AD90" s="336">
        <f t="shared" si="135"/>
        <v>4.2152039033739576E-2</v>
      </c>
      <c r="AE90" s="336">
        <f t="shared" ref="AE90:AL90" si="136">AE43/AE$49</f>
        <v>4.1960431857739414E-2</v>
      </c>
      <c r="AF90" s="336">
        <f t="shared" si="136"/>
        <v>4.177648038934513E-2</v>
      </c>
      <c r="AG90" s="336">
        <f t="shared" si="136"/>
        <v>4.1613140489805862E-2</v>
      </c>
      <c r="AH90" s="336">
        <f t="shared" si="136"/>
        <v>4.1462455157718292E-2</v>
      </c>
      <c r="AI90" s="336">
        <f t="shared" si="136"/>
        <v>4.1312635854962143E-2</v>
      </c>
      <c r="AJ90" s="336">
        <f t="shared" si="136"/>
        <v>4.1135620567353849E-2</v>
      </c>
      <c r="AK90" s="336">
        <f t="shared" si="136"/>
        <v>4.0943756074963179E-2</v>
      </c>
      <c r="AL90" s="336">
        <f t="shared" si="136"/>
        <v>4.0745913511979467E-2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0.12503600917339663</v>
      </c>
      <c r="N92" s="337">
        <f t="shared" si="137"/>
        <v>0.12769533069693151</v>
      </c>
      <c r="O92" s="337">
        <f t="shared" si="137"/>
        <v>0.12212398811726274</v>
      </c>
      <c r="P92" s="337">
        <f t="shared" si="137"/>
        <v>0.12448864785431932</v>
      </c>
      <c r="Q92" s="337">
        <f t="shared" si="137"/>
        <v>0.12855447272806722</v>
      </c>
      <c r="R92" s="337">
        <f t="shared" si="137"/>
        <v>0.12954507993367098</v>
      </c>
      <c r="S92" s="337">
        <f t="shared" si="137"/>
        <v>0.13579438073722647</v>
      </c>
      <c r="T92" s="337">
        <f t="shared" si="137"/>
        <v>0.12292835042383858</v>
      </c>
      <c r="U92" s="337">
        <f t="shared" si="137"/>
        <v>0.12406529043523934</v>
      </c>
      <c r="V92" s="337">
        <f t="shared" si="137"/>
        <v>0.12542907162938394</v>
      </c>
      <c r="W92" s="337">
        <f t="shared" si="137"/>
        <v>0.11467911385726055</v>
      </c>
      <c r="X92" s="337">
        <f t="shared" si="137"/>
        <v>0.11730850913487828</v>
      </c>
      <c r="Y92" s="337">
        <f t="shared" si="137"/>
        <v>0.1176401472168567</v>
      </c>
      <c r="Z92" s="337">
        <f t="shared" si="137"/>
        <v>0.11748138648503063</v>
      </c>
      <c r="AA92" s="337">
        <f t="shared" si="137"/>
        <v>0.11730442153869519</v>
      </c>
      <c r="AB92" s="337">
        <f t="shared" si="137"/>
        <v>0.11692430406702198</v>
      </c>
      <c r="AC92" s="337">
        <f t="shared" si="137"/>
        <v>0.11646229382111827</v>
      </c>
      <c r="AD92" s="337">
        <f t="shared" si="137"/>
        <v>0.11598703358458935</v>
      </c>
      <c r="AE92" s="337">
        <f t="shared" ref="AE92:AL92" si="138">AE45/AE$49</f>
        <v>0.11544959612853301</v>
      </c>
      <c r="AF92" s="337">
        <f t="shared" si="138"/>
        <v>0.11488516654839799</v>
      </c>
      <c r="AG92" s="337">
        <f t="shared" si="138"/>
        <v>0.11430494522389043</v>
      </c>
      <c r="AH92" s="337">
        <f t="shared" si="138"/>
        <v>0.1136922906776512</v>
      </c>
      <c r="AI92" s="337">
        <f t="shared" si="138"/>
        <v>0.1130517412681348</v>
      </c>
      <c r="AJ92" s="337">
        <f t="shared" si="138"/>
        <v>0.1124078996490651</v>
      </c>
      <c r="AK92" s="337">
        <f t="shared" si="138"/>
        <v>0.11177775986878709</v>
      </c>
      <c r="AL92" s="337">
        <f t="shared" si="138"/>
        <v>0.11114431095907118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1.9380850820832376E-2</v>
      </c>
      <c r="N93" s="336">
        <f t="shared" si="139"/>
        <v>1.9031795184618654E-2</v>
      </c>
      <c r="O93" s="336">
        <f t="shared" si="139"/>
        <v>1.9347235040969558E-2</v>
      </c>
      <c r="P93" s="336">
        <f t="shared" si="139"/>
        <v>1.9519155721082641E-2</v>
      </c>
      <c r="Q93" s="336">
        <f t="shared" si="139"/>
        <v>1.947612482663166E-2</v>
      </c>
      <c r="R93" s="336">
        <f t="shared" si="139"/>
        <v>2.0245122542281339E-2</v>
      </c>
      <c r="S93" s="336">
        <f t="shared" si="139"/>
        <v>2.052056092514119E-2</v>
      </c>
      <c r="T93" s="336">
        <f t="shared" si="139"/>
        <v>1.7893499736874457E-2</v>
      </c>
      <c r="U93" s="336">
        <f t="shared" si="139"/>
        <v>1.840649543132539E-2</v>
      </c>
      <c r="V93" s="336">
        <f t="shared" si="139"/>
        <v>1.8077556934809363E-2</v>
      </c>
      <c r="W93" s="336">
        <f t="shared" si="139"/>
        <v>1.5375613049020331E-2</v>
      </c>
      <c r="X93" s="336">
        <f t="shared" si="139"/>
        <v>2.5436256653802426E-2</v>
      </c>
      <c r="Y93" s="336">
        <f t="shared" si="139"/>
        <v>2.5565423186183194E-2</v>
      </c>
      <c r="Z93" s="336">
        <f t="shared" si="139"/>
        <v>2.5677493533949412E-2</v>
      </c>
      <c r="AA93" s="336">
        <f t="shared" si="139"/>
        <v>2.5810329310732568E-2</v>
      </c>
      <c r="AB93" s="336">
        <f t="shared" si="139"/>
        <v>2.5962787782910113E-2</v>
      </c>
      <c r="AC93" s="336">
        <f t="shared" si="139"/>
        <v>2.6124901207012673E-2</v>
      </c>
      <c r="AD93" s="336">
        <f t="shared" si="139"/>
        <v>2.6270828723372226E-2</v>
      </c>
      <c r="AE93" s="336">
        <f t="shared" ref="AE93:AL93" si="140">AE46/AE$49</f>
        <v>2.6458702433040326E-2</v>
      </c>
      <c r="AF93" s="336">
        <f t="shared" si="140"/>
        <v>2.6646118615289309E-2</v>
      </c>
      <c r="AG93" s="336">
        <f t="shared" si="140"/>
        <v>2.6858653535024257E-2</v>
      </c>
      <c r="AH93" s="336">
        <f t="shared" si="140"/>
        <v>2.7075469423114291E-2</v>
      </c>
      <c r="AI93" s="336">
        <f t="shared" si="140"/>
        <v>2.7295327915968046E-2</v>
      </c>
      <c r="AJ93" s="336">
        <f t="shared" si="140"/>
        <v>2.7516028719574207E-2</v>
      </c>
      <c r="AK93" s="336">
        <f t="shared" si="140"/>
        <v>2.7726113590774572E-2</v>
      </c>
      <c r="AL93" s="336">
        <f t="shared" si="140"/>
        <v>2.7952014556211265E-2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0.10565515835256425</v>
      </c>
      <c r="N94" s="336">
        <f t="shared" si="141"/>
        <v>0.10866353551231285</v>
      </c>
      <c r="O94" s="336">
        <f t="shared" si="141"/>
        <v>0.10277675307629319</v>
      </c>
      <c r="P94" s="336">
        <f t="shared" si="141"/>
        <v>0.10496949213323667</v>
      </c>
      <c r="Q94" s="336">
        <f t="shared" si="141"/>
        <v>0.10907834790143556</v>
      </c>
      <c r="R94" s="336">
        <f t="shared" si="141"/>
        <v>0.10929995739138965</v>
      </c>
      <c r="S94" s="336">
        <f t="shared" si="141"/>
        <v>0.11527381981208529</v>
      </c>
      <c r="T94" s="336">
        <f t="shared" si="141"/>
        <v>0.10503485068696411</v>
      </c>
      <c r="U94" s="336">
        <f t="shared" si="141"/>
        <v>0.10565879500391395</v>
      </c>
      <c r="V94" s="336">
        <f t="shared" si="141"/>
        <v>0.10735151469457459</v>
      </c>
      <c r="W94" s="336">
        <f t="shared" si="141"/>
        <v>9.9303500808240214E-2</v>
      </c>
      <c r="X94" s="336">
        <f t="shared" si="141"/>
        <v>9.1872252481075847E-2</v>
      </c>
      <c r="Y94" s="336">
        <f t="shared" si="141"/>
        <v>9.2074724030673516E-2</v>
      </c>
      <c r="Z94" s="336">
        <f t="shared" si="141"/>
        <v>9.1803892951081226E-2</v>
      </c>
      <c r="AA94" s="336">
        <f t="shared" si="141"/>
        <v>9.1494092227962606E-2</v>
      </c>
      <c r="AB94" s="336">
        <f t="shared" si="141"/>
        <v>9.0961516284111879E-2</v>
      </c>
      <c r="AC94" s="336">
        <f t="shared" si="141"/>
        <v>9.0337392614105602E-2</v>
      </c>
      <c r="AD94" s="336">
        <f t="shared" si="141"/>
        <v>8.9716204861217133E-2</v>
      </c>
      <c r="AE94" s="336">
        <f t="shared" ref="AE94:AL94" si="142">AE47/AE$49</f>
        <v>8.8990893695492679E-2</v>
      </c>
      <c r="AF94" s="336">
        <f t="shared" si="142"/>
        <v>8.8239047933108689E-2</v>
      </c>
      <c r="AG94" s="336">
        <f t="shared" si="142"/>
        <v>8.7446291688866154E-2</v>
      </c>
      <c r="AH94" s="336">
        <f t="shared" si="142"/>
        <v>8.6616821254536916E-2</v>
      </c>
      <c r="AI94" s="336">
        <f t="shared" si="142"/>
        <v>8.5756413352166758E-2</v>
      </c>
      <c r="AJ94" s="336">
        <f t="shared" si="142"/>
        <v>8.4891870929490895E-2</v>
      </c>
      <c r="AK94" s="336">
        <f t="shared" si="142"/>
        <v>8.405164627801251E-2</v>
      </c>
      <c r="AL94" s="336">
        <f t="shared" si="142"/>
        <v>8.3192296402859911E-2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Cumbria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Cumbria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Cumbria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Cumbria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Cumbria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Cumbria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Cumbria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Cumbria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Cumbria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Cumbria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Cumbria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Cumbria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Cumbria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2.3631626952555749</v>
      </c>
      <c r="Y4" s="11">
        <f>'Occ T1'!D8-'Occ T1'!C8</f>
        <v>1.0506992425609418</v>
      </c>
      <c r="Z4" s="11">
        <f>'Occ T1'!E8-'Occ T1'!D8</f>
        <v>-1.7127651989454833</v>
      </c>
      <c r="AA4" s="11">
        <f>'Occ T1'!F8-'Occ T1'!E8</f>
        <v>2.447103092284916</v>
      </c>
      <c r="AB4" s="11">
        <f>'Occ T1'!D8-'Occ T1'!B8</f>
        <v>3.4138619378165167</v>
      </c>
      <c r="AC4" s="11">
        <f>'Occ T1'!F8-'Occ T1'!D8</f>
        <v>0.73433789333943267</v>
      </c>
    </row>
    <row r="5" spans="1:29" x14ac:dyDescent="0.2">
      <c r="W5" s="10" t="str">
        <f>name!E5</f>
        <v>Professional occupations</v>
      </c>
      <c r="X5" s="11">
        <f>'Occ T1'!C9-'Occ T1'!B9</f>
        <v>3.1918944682146702</v>
      </c>
      <c r="Y5" s="11">
        <f>'Occ T1'!D9-'Occ T1'!C9</f>
        <v>2.6337075213261159</v>
      </c>
      <c r="Z5" s="11">
        <f>'Occ T1'!E9-'Occ T1'!D9</f>
        <v>3.5700321648550002</v>
      </c>
      <c r="AA5" s="11">
        <f>'Occ T1'!F9-'Occ T1'!E9</f>
        <v>6.4393806696655815</v>
      </c>
      <c r="AB5" s="11">
        <f>'Occ T1'!D9-'Occ T1'!B9</f>
        <v>5.825601989540786</v>
      </c>
      <c r="AC5" s="11">
        <f>'Occ T1'!F9-'Occ T1'!D9</f>
        <v>10.009412834520582</v>
      </c>
    </row>
    <row r="6" spans="1:29" x14ac:dyDescent="0.2">
      <c r="W6" s="10" t="str">
        <f>name!E6</f>
        <v>Associate professional occupations</v>
      </c>
      <c r="X6" s="11">
        <f>'Occ T1'!C10-'Occ T1'!B10</f>
        <v>2.4738374535467855</v>
      </c>
      <c r="Y6" s="11">
        <f>'Occ T1'!D10-'Occ T1'!C10</f>
        <v>0.88132989767115077</v>
      </c>
      <c r="Z6" s="11">
        <f>'Occ T1'!E10-'Occ T1'!D10</f>
        <v>1.5585442689979132</v>
      </c>
      <c r="AA6" s="11">
        <f>'Occ T1'!F10-'Occ T1'!E10</f>
        <v>3.219399669948082</v>
      </c>
      <c r="AB6" s="11">
        <f>'Occ T1'!D10-'Occ T1'!B10</f>
        <v>3.3551673512179363</v>
      </c>
      <c r="AC6" s="11">
        <f>'Occ T1'!F10-'Occ T1'!D10</f>
        <v>4.7779439389459952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-0.66111541546495189</v>
      </c>
      <c r="Y7" s="11">
        <f>'Occ T1'!D11-'Occ T1'!C11</f>
        <v>0.87321687297362161</v>
      </c>
      <c r="Z7" s="11">
        <f>'Occ T1'!E11-'Occ T1'!D11</f>
        <v>0.52695735536579846</v>
      </c>
      <c r="AA7" s="11">
        <f>'Occ T1'!F11-'Occ T1'!E11</f>
        <v>-1.1231433138058513</v>
      </c>
      <c r="AB7" s="11">
        <f>'Occ T1'!D11-'Occ T1'!B11</f>
        <v>0.21210145750866971</v>
      </c>
      <c r="AC7" s="11">
        <f>'Occ T1'!F11-'Occ T1'!D11</f>
        <v>-0.59618595844005284</v>
      </c>
    </row>
    <row r="8" spans="1:29" x14ac:dyDescent="0.2">
      <c r="W8" s="10" t="str">
        <f>name!E8</f>
        <v>Skilled trades occupations</v>
      </c>
      <c r="X8" s="11">
        <f>'Occ T1'!C12-'Occ T1'!B12</f>
        <v>9.2578758371644199E-3</v>
      </c>
      <c r="Y8" s="11">
        <f>'Occ T1'!D12-'Occ T1'!C12</f>
        <v>-3.8997822449045856</v>
      </c>
      <c r="Z8" s="11">
        <f>'Occ T1'!E12-'Occ T1'!D12</f>
        <v>-0.91687608320060576</v>
      </c>
      <c r="AA8" s="11">
        <f>'Occ T1'!F12-'Occ T1'!E12</f>
        <v>-1.6732460401209757</v>
      </c>
      <c r="AB8" s="11">
        <f>'Occ T1'!D12-'Occ T1'!B12</f>
        <v>-3.8905243690674212</v>
      </c>
      <c r="AC8" s="11">
        <f>'Occ T1'!F12-'Occ T1'!D12</f>
        <v>-2.5901221233215814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-1.317159895249663</v>
      </c>
      <c r="Y9" s="11">
        <f>'Occ T1'!D13-'Occ T1'!C13</f>
        <v>-1.1202551861790582</v>
      </c>
      <c r="Z9" s="11">
        <f>'Occ T1'!E13-'Occ T1'!D13</f>
        <v>0.66943366510080438</v>
      </c>
      <c r="AA9" s="11">
        <f>'Occ T1'!F13-'Occ T1'!E13</f>
        <v>2.2725365965668693</v>
      </c>
      <c r="AB9" s="11">
        <f>'Occ T1'!D13-'Occ T1'!B13</f>
        <v>-2.4374150814287212</v>
      </c>
      <c r="AC9" s="11">
        <f>'Occ T1'!F13-'Occ T1'!D13</f>
        <v>2.9419702616676737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0.88968581568839866</v>
      </c>
      <c r="Y10" s="11">
        <f>'Occ T1'!D14-'Occ T1'!C14</f>
        <v>-0.70285899566884424</v>
      </c>
      <c r="Z10" s="11">
        <f>'Occ T1'!E14-'Occ T1'!D14</f>
        <v>0.51942431826777025</v>
      </c>
      <c r="AA10" s="11">
        <f>'Occ T1'!F14-'Occ T1'!E14</f>
        <v>0.4366193930913802</v>
      </c>
      <c r="AB10" s="11">
        <f>'Occ T1'!D14-'Occ T1'!B14</f>
        <v>0.18682682001955442</v>
      </c>
      <c r="AC10" s="11">
        <f>'Occ T1'!F14-'Occ T1'!D14</f>
        <v>0.95604371135915045</v>
      </c>
    </row>
    <row r="11" spans="1:29" x14ac:dyDescent="0.2">
      <c r="W11" s="10" t="str">
        <f>name!E11</f>
        <v>Process, plant and machine operatives</v>
      </c>
      <c r="X11" s="11">
        <f>'Occ T1'!C15-'Occ T1'!B15</f>
        <v>0.69289804406800926</v>
      </c>
      <c r="Y11" s="11">
        <f>'Occ T1'!D15-'Occ T1'!C15</f>
        <v>-2.6550842927024192</v>
      </c>
      <c r="Z11" s="11">
        <f>'Occ T1'!E15-'Occ T1'!D15</f>
        <v>-6.6205838482268575E-2</v>
      </c>
      <c r="AA11" s="11">
        <f>'Occ T1'!F15-'Occ T1'!E15</f>
        <v>-1.0453592171601684</v>
      </c>
      <c r="AB11" s="11">
        <f>'Occ T1'!D15-'Occ T1'!B15</f>
        <v>-1.9621862486344099</v>
      </c>
      <c r="AC11" s="11">
        <f>'Occ T1'!F15-'Occ T1'!D15</f>
        <v>-1.111565055642437</v>
      </c>
    </row>
    <row r="12" spans="1:29" x14ac:dyDescent="0.2">
      <c r="W12" s="10" t="str">
        <f>name!E12</f>
        <v>Elementary occupations</v>
      </c>
      <c r="X12" s="11">
        <f>'Occ T1'!C16-'Occ T1'!B16</f>
        <v>-0.16846104189595223</v>
      </c>
      <c r="Y12" s="11">
        <f>'Occ T1'!D16-'Occ T1'!C16</f>
        <v>-3.7339728150768607</v>
      </c>
      <c r="Z12" s="11">
        <f>'Occ T1'!E16-'Occ T1'!D16</f>
        <v>1.234455348040953</v>
      </c>
      <c r="AA12" s="11">
        <f>'Occ T1'!F16-'Occ T1'!E16</f>
        <v>-0.41529085046964909</v>
      </c>
      <c r="AB12" s="11">
        <f>'Occ T1'!D16-'Occ T1'!B16</f>
        <v>-3.902433856972813</v>
      </c>
      <c r="AC12" s="11">
        <f>'Occ T1'!F16-'Occ T1'!D16</f>
        <v>0.81916449757130394</v>
      </c>
    </row>
    <row r="14" spans="1:29" x14ac:dyDescent="0.2">
      <c r="W14" s="10" t="str">
        <f>name!E3</f>
        <v>All occupations</v>
      </c>
      <c r="X14" s="11">
        <f>'Occ T1'!C18-'Occ T1'!B18</f>
        <v>7.4740000000000464</v>
      </c>
      <c r="Y14" s="11">
        <f>'Occ T1'!D18-'Occ T1'!C18</f>
        <v>-6.672999999999945</v>
      </c>
      <c r="Z14" s="11">
        <f>'Occ T1'!E18-'Occ T1'!D18</f>
        <v>5.3829999999998677</v>
      </c>
      <c r="AA14" s="11">
        <f>'Occ T1'!F18-'Occ T1'!E18</f>
        <v>10.55800000000022</v>
      </c>
      <c r="AB14" s="11">
        <f>'Occ T1'!D18-'Occ T1'!B18</f>
        <v>0.80100000000010141</v>
      </c>
      <c r="AC14" s="11">
        <f>'Occ T1'!F18-'Occ T1'!D18</f>
        <v>15.941000000000088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Cumbria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0.73433789333943267</v>
      </c>
      <c r="O3" s="11">
        <f>'Occ T1'!AB64</f>
        <v>0.88523372781669352</v>
      </c>
      <c r="P3" s="11">
        <f>'Occ T1'!Q64</f>
        <v>-0.15089583447726795</v>
      </c>
    </row>
    <row r="4" spans="1:16" x14ac:dyDescent="0.2">
      <c r="M4" s="10" t="str">
        <f>name!E5</f>
        <v>Professional occupations</v>
      </c>
      <c r="N4" s="11">
        <f>'Occ T1'!F65</f>
        <v>10.009412834520582</v>
      </c>
      <c r="O4" s="11">
        <f>'Occ T1'!AB65</f>
        <v>5.2546548785179894</v>
      </c>
      <c r="P4" s="11">
        <f>'Occ T1'!Q65</f>
        <v>4.7547579560025568</v>
      </c>
    </row>
    <row r="5" spans="1:16" x14ac:dyDescent="0.2">
      <c r="M5" s="10" t="str">
        <f>name!E6</f>
        <v>Associate professional occupations</v>
      </c>
      <c r="N5" s="11">
        <f>'Occ T1'!F66</f>
        <v>4.7779439389459952</v>
      </c>
      <c r="O5" s="11">
        <f>'Occ T1'!AB66</f>
        <v>5.5871286867430765</v>
      </c>
      <c r="P5" s="11">
        <f>'Occ T1'!Q66</f>
        <v>-0.80918474779710081</v>
      </c>
    </row>
    <row r="6" spans="1:16" x14ac:dyDescent="0.2">
      <c r="M6" s="10" t="str">
        <f>name!E7</f>
        <v>Administrative and secretarial occupations</v>
      </c>
      <c r="N6" s="11">
        <f>'Occ T1'!F67</f>
        <v>-0.59618595844005284</v>
      </c>
      <c r="O6" s="11">
        <f>'Occ T1'!AB67</f>
        <v>-2.6323071472160784</v>
      </c>
      <c r="P6" s="11">
        <f>'Occ T1'!Q67</f>
        <v>2.0361211887760398</v>
      </c>
    </row>
    <row r="7" spans="1:16" x14ac:dyDescent="0.2">
      <c r="M7" s="10" t="str">
        <f>name!E8</f>
        <v>Skilled trades occupations</v>
      </c>
      <c r="N7" s="11">
        <f>'Occ T1'!F68</f>
        <v>-2.5901221233215814</v>
      </c>
      <c r="O7" s="11">
        <f>'Occ T1'!AB68</f>
        <v>0.34253233798432747</v>
      </c>
      <c r="P7" s="11">
        <f>'Occ T1'!Q68</f>
        <v>-2.9326544613059085</v>
      </c>
    </row>
    <row r="8" spans="1:16" x14ac:dyDescent="0.2">
      <c r="M8" s="10" t="str">
        <f>name!E9</f>
        <v>Caring, leisure and other service occupations</v>
      </c>
      <c r="N8" s="11">
        <f>'Occ T1'!F69</f>
        <v>2.9419702616676737</v>
      </c>
      <c r="O8" s="11">
        <f>'Occ T1'!AB69</f>
        <v>1.9516734253634809</v>
      </c>
      <c r="P8" s="11">
        <f>'Occ T1'!Q69</f>
        <v>0.99029683630419996</v>
      </c>
    </row>
    <row r="9" spans="1:16" x14ac:dyDescent="0.2">
      <c r="M9" s="10" t="str">
        <f>name!E10</f>
        <v>Sales and customer service occupations</v>
      </c>
      <c r="N9" s="11">
        <f>'Occ T1'!F70</f>
        <v>0.95604371135915045</v>
      </c>
      <c r="O9" s="11">
        <f>'Occ T1'!AB70</f>
        <v>0.12162006404429704</v>
      </c>
      <c r="P9" s="11">
        <f>'Occ T1'!Q70</f>
        <v>0.83442364731487473</v>
      </c>
    </row>
    <row r="10" spans="1:16" x14ac:dyDescent="0.2">
      <c r="M10" s="10" t="str">
        <f>name!E11</f>
        <v>Process, plant and machine operatives</v>
      </c>
      <c r="N10" s="11">
        <f>'Occ T1'!F71</f>
        <v>-1.111565055642437</v>
      </c>
      <c r="O10" s="11">
        <f>'Occ T1'!AB71</f>
        <v>0.18977244478056887</v>
      </c>
      <c r="P10" s="11">
        <f>'Occ T1'!Q71</f>
        <v>-1.3013375004230259</v>
      </c>
    </row>
    <row r="11" spans="1:16" x14ac:dyDescent="0.2">
      <c r="M11" s="10" t="str">
        <f>name!E12</f>
        <v>Elementary occupations</v>
      </c>
      <c r="N11" s="11">
        <f>'Occ T1'!F72</f>
        <v>0.81916449757130394</v>
      </c>
      <c r="O11" s="11">
        <f>'Occ T1'!AB72</f>
        <v>0.22220111184827296</v>
      </c>
      <c r="P11" s="11">
        <f>'Occ T1'!Q72</f>
        <v>0.59696338572308605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15.941000000000088</v>
      </c>
      <c r="O13" s="11">
        <f>'Occ T1'!AB74</f>
        <v>11.922509529882603</v>
      </c>
      <c r="P13" s="11">
        <f>'Occ T1'!Q74</f>
        <v>4.018490470117456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Cumbria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0.52913899157345767</v>
      </c>
      <c r="O3" s="11">
        <f>'Occ T5'!H44</f>
        <v>0.55873683860317858</v>
      </c>
      <c r="P3" s="11">
        <f>'Occ T5'!G44</f>
        <v>-0.35353793683716717</v>
      </c>
    </row>
    <row r="4" spans="1:16" x14ac:dyDescent="0.2">
      <c r="M4" s="10" t="str">
        <f>name!E5</f>
        <v>Professional occupations</v>
      </c>
      <c r="N4" s="11">
        <f>'Occ T5'!I45</f>
        <v>8.6023216293055427E-2</v>
      </c>
      <c r="O4" s="11">
        <f>'Occ T5'!H45</f>
        <v>2.1284278172433222</v>
      </c>
      <c r="P4" s="11">
        <f>'Occ T5'!G45</f>
        <v>7.7949618009842467</v>
      </c>
    </row>
    <row r="5" spans="1:16" x14ac:dyDescent="0.2">
      <c r="M5" s="10" t="str">
        <f>name!E6</f>
        <v>Associate professional occupations</v>
      </c>
      <c r="N5" s="11">
        <f>'Occ T5'!I46</f>
        <v>0.25446883632248074</v>
      </c>
      <c r="O5" s="11">
        <f>'Occ T5'!H46</f>
        <v>1.8187003376179556</v>
      </c>
      <c r="P5" s="11">
        <f>'Occ T5'!G46</f>
        <v>2.7047747650055385</v>
      </c>
    </row>
    <row r="6" spans="1:16" x14ac:dyDescent="0.2">
      <c r="M6" s="10" t="str">
        <f>name!E7</f>
        <v>Administrative and secretarial occupations</v>
      </c>
      <c r="N6" s="11">
        <f>'Occ T5'!I47</f>
        <v>-0.11039351881162751</v>
      </c>
      <c r="O6" s="11">
        <f>'Occ T5'!H47</f>
        <v>-1.08157703672045</v>
      </c>
      <c r="P6" s="11">
        <f>'Occ T5'!G47</f>
        <v>0.59578459709203457</v>
      </c>
    </row>
    <row r="7" spans="1:16" x14ac:dyDescent="0.2">
      <c r="M7" s="10" t="str">
        <f>name!E8</f>
        <v>Skilled trades occupations</v>
      </c>
      <c r="N7" s="11">
        <f>'Occ T5'!I48</f>
        <v>0.11295155800533685</v>
      </c>
      <c r="O7" s="11">
        <f>'Occ T5'!H48</f>
        <v>0.66420630476148279</v>
      </c>
      <c r="P7" s="11">
        <f>'Occ T5'!G48</f>
        <v>-3.367279986088402</v>
      </c>
    </row>
    <row r="8" spans="1:16" x14ac:dyDescent="0.2">
      <c r="M8" s="10" t="str">
        <f>name!E9</f>
        <v>Caring, leisure and other service occupations</v>
      </c>
      <c r="N8" s="11">
        <f>'Occ T5'!I49</f>
        <v>0.34385358293958657</v>
      </c>
      <c r="O8" s="11">
        <f>'Occ T5'!H49</f>
        <v>0.49446946868016717</v>
      </c>
      <c r="P8" s="11">
        <f>'Occ T5'!G49</f>
        <v>2.1036472100479546</v>
      </c>
    </row>
    <row r="9" spans="1:16" x14ac:dyDescent="0.2">
      <c r="M9" s="10" t="str">
        <f>name!E10</f>
        <v>Sales and customer service occupations</v>
      </c>
      <c r="N9" s="11">
        <f>'Occ T5'!I50</f>
        <v>-0.28864233800471162</v>
      </c>
      <c r="O9" s="11">
        <f>'Occ T5'!H50</f>
        <v>1.2851509806915598</v>
      </c>
      <c r="P9" s="11">
        <f>'Occ T5'!G50</f>
        <v>-4.0464931327690579E-2</v>
      </c>
    </row>
    <row r="10" spans="1:16" x14ac:dyDescent="0.2">
      <c r="M10" s="10" t="str">
        <f>name!E11</f>
        <v>Process, plant and machine operatives</v>
      </c>
      <c r="N10" s="11">
        <f>'Occ T5'!I51</f>
        <v>0.5366899939106422</v>
      </c>
      <c r="O10" s="11">
        <f>'Occ T5'!H51</f>
        <v>0.77964144437098692</v>
      </c>
      <c r="P10" s="11">
        <f>'Occ T5'!G51</f>
        <v>-2.4278964939240826</v>
      </c>
    </row>
    <row r="11" spans="1:16" x14ac:dyDescent="0.2">
      <c r="M11" s="10" t="str">
        <f>name!E12</f>
        <v>Elementary occupations</v>
      </c>
      <c r="N11" s="11">
        <f>'Occ T5'!I52</f>
        <v>0.64591219361870311</v>
      </c>
      <c r="O11" s="11">
        <f>'Occ T5'!H52</f>
        <v>-1.3445644320372985</v>
      </c>
      <c r="P11" s="11">
        <f>'Occ T5'!G52</f>
        <v>1.5178167359899302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2.1100025158469222</v>
      </c>
      <c r="O13" s="11">
        <f>'Occ T5'!H54</f>
        <v>5.3031917232109009</v>
      </c>
      <c r="P13" s="11">
        <f>'Occ T5'!G54</f>
        <v>8.527805760942357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0.24109339175472821</v>
      </c>
      <c r="O18" s="11">
        <f>'Occ T5'!AN44</f>
        <v>0.39133357517003819</v>
      </c>
      <c r="P18" s="11">
        <f>'Occ T5'!AM44</f>
        <v>0.25280676089194021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0.51295774428464913</v>
      </c>
      <c r="O19" s="11">
        <f>'Occ T5'!AN45</f>
        <v>1.3215639066542373</v>
      </c>
      <c r="P19" s="11">
        <f>'Occ T5'!AM45</f>
        <v>3.4201332275791501</v>
      </c>
    </row>
    <row r="20" spans="13:16" x14ac:dyDescent="0.2">
      <c r="M20" s="10" t="str">
        <f t="shared" si="0"/>
        <v>Associate professional occupations</v>
      </c>
      <c r="N20" s="11">
        <f>'Occ T5'!AO46</f>
        <v>0.28611895799894915</v>
      </c>
      <c r="O20" s="11">
        <f>'Occ T5'!AN46</f>
        <v>1.7178728522400171</v>
      </c>
      <c r="P20" s="11">
        <f>'Occ T5'!AM46</f>
        <v>3.5831368765041187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-0.18706797320490254</v>
      </c>
      <c r="O21" s="11">
        <f>'Occ T5'!AN47</f>
        <v>-1.2564247851764527</v>
      </c>
      <c r="P21" s="11">
        <f>'Occ T5'!AM47</f>
        <v>-1.1888143888347251</v>
      </c>
    </row>
    <row r="22" spans="13:16" x14ac:dyDescent="0.2">
      <c r="M22" s="10" t="str">
        <f t="shared" si="0"/>
        <v>Skilled trades occupations</v>
      </c>
      <c r="N22" s="11">
        <f>'Occ T5'!AO48</f>
        <v>6.9675154142902818E-2</v>
      </c>
      <c r="O22" s="11">
        <f>'Occ T5'!AN48</f>
        <v>0.28880373023029393</v>
      </c>
      <c r="P22" s="11">
        <f>'Occ T5'!AM48</f>
        <v>-1.594654638886861E-2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0.17919021687866588</v>
      </c>
      <c r="O23" s="11">
        <f>'Occ T5'!AN49</f>
        <v>5.7997608287708502E-2</v>
      </c>
      <c r="P23" s="11">
        <f>'Occ T5'!AM49</f>
        <v>1.7144856001971238</v>
      </c>
    </row>
    <row r="24" spans="13:16" x14ac:dyDescent="0.2">
      <c r="M24" s="10" t="str">
        <f t="shared" si="0"/>
        <v>Sales and customer service occupations</v>
      </c>
      <c r="N24" s="11">
        <f>'Occ T5'!AO50</f>
        <v>-0.15416140225370484</v>
      </c>
      <c r="O24" s="11">
        <f>'Occ T5'!AN50</f>
        <v>0.6426967962044543</v>
      </c>
      <c r="P24" s="11">
        <f>'Occ T5'!AM50</f>
        <v>-0.3669153299064547</v>
      </c>
    </row>
    <row r="25" spans="13:16" x14ac:dyDescent="0.2">
      <c r="M25" s="10" t="str">
        <f t="shared" si="0"/>
        <v>Process, plant and machine operatives</v>
      </c>
      <c r="N25" s="11">
        <f>'Occ T5'!AO51</f>
        <v>3.6110947456226783E-2</v>
      </c>
      <c r="O25" s="11">
        <f>'Occ T5'!AN51</f>
        <v>0.26376951569728285</v>
      </c>
      <c r="P25" s="11">
        <f>'Occ T5'!AM51</f>
        <v>-0.11010801837294082</v>
      </c>
    </row>
    <row r="26" spans="13:16" x14ac:dyDescent="0.2">
      <c r="M26" s="10" t="str">
        <f t="shared" si="0"/>
        <v>Elementary occupations</v>
      </c>
      <c r="N26" s="11">
        <f>'Occ T5'!AO52</f>
        <v>0.23795173828524552</v>
      </c>
      <c r="O26" s="11">
        <f>'Occ T5'!AN52</f>
        <v>-0.70274101793890331</v>
      </c>
      <c r="P26" s="11">
        <f>'Occ T5'!AM52</f>
        <v>0.68699039150192043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1.2218687753427613</v>
      </c>
      <c r="O28" s="11">
        <f>'Occ T5'!AN54</f>
        <v>2.7248721813686814</v>
      </c>
      <c r="P28" s="11">
        <f>'Occ T5'!AM54</f>
        <v>7.9757685731712726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0.28804559981873012</v>
      </c>
      <c r="O33" s="11">
        <f>'Occ T5'!X44</f>
        <v>0.16740326343313705</v>
      </c>
      <c r="P33" s="11">
        <f>'Occ T5'!W44</f>
        <v>-0.60634469772911714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-0.42693452799159459</v>
      </c>
      <c r="O34" s="11">
        <f>'Occ T5'!X45</f>
        <v>0.80686391058908757</v>
      </c>
      <c r="P34" s="11">
        <f>'Occ T5'!W45</f>
        <v>4.3748285734050967</v>
      </c>
    </row>
    <row r="35" spans="1:16" x14ac:dyDescent="0.2">
      <c r="M35" s="10" t="str">
        <f t="shared" si="1"/>
        <v>Associate professional occupations</v>
      </c>
      <c r="N35" s="11">
        <f>'Occ T5'!Y46</f>
        <v>-3.165012167646708E-2</v>
      </c>
      <c r="O35" s="11">
        <f>'Occ T5'!X46</f>
        <v>0.10082748537794006</v>
      </c>
      <c r="P35" s="11">
        <f>'Occ T5'!W46</f>
        <v>-0.87836211149858201</v>
      </c>
    </row>
    <row r="36" spans="1:16" x14ac:dyDescent="0.2">
      <c r="M36" s="10" t="str">
        <f t="shared" si="1"/>
        <v>Administrative and secretarial occupations</v>
      </c>
      <c r="N36" s="11">
        <f>'Occ T5'!Y47</f>
        <v>7.6674454393275526E-2</v>
      </c>
      <c r="O36" s="11">
        <f>'Occ T5'!X47</f>
        <v>0.17484774845599826</v>
      </c>
      <c r="P36" s="11">
        <f>'Occ T5'!W47</f>
        <v>1.7845989859267712</v>
      </c>
    </row>
    <row r="37" spans="1:16" x14ac:dyDescent="0.2">
      <c r="M37" s="10" t="str">
        <f t="shared" si="1"/>
        <v>Skilled trades occupations</v>
      </c>
      <c r="N37" s="11">
        <f>'Occ T5'!Y48</f>
        <v>4.3276403862436474E-2</v>
      </c>
      <c r="O37" s="11">
        <f>'Occ T5'!X48</f>
        <v>0.37540257453118908</v>
      </c>
      <c r="P37" s="11">
        <f>'Occ T5'!W48</f>
        <v>-3.3513334396995216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0.1646633660609198</v>
      </c>
      <c r="O38" s="11">
        <f>'Occ T5'!X49</f>
        <v>0.43647186039245711</v>
      </c>
      <c r="P38" s="11">
        <f>'Occ T5'!W49</f>
        <v>0.38916160985082682</v>
      </c>
    </row>
    <row r="39" spans="1:16" x14ac:dyDescent="0.2">
      <c r="M39" s="10" t="str">
        <f t="shared" si="1"/>
        <v>Sales and customer service occupations</v>
      </c>
      <c r="N39" s="11">
        <f>'Occ T5'!Y50</f>
        <v>-0.13448093575100806</v>
      </c>
      <c r="O39" s="11">
        <f>'Occ T5'!X50</f>
        <v>0.64245418448711433</v>
      </c>
      <c r="P39" s="11">
        <f>'Occ T5'!W50</f>
        <v>0.32645039857875968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Cumbria</v>
      </c>
      <c r="M40" s="10" t="str">
        <f t="shared" si="1"/>
        <v>Process, plant and machine operatives</v>
      </c>
      <c r="N40" s="11">
        <f>'Occ T5'!Y51</f>
        <v>0.50057904645441598</v>
      </c>
      <c r="O40" s="11">
        <f>'Occ T5'!X51</f>
        <v>0.5158719286737008</v>
      </c>
      <c r="P40" s="11">
        <f>'Occ T5'!W51</f>
        <v>-2.3177884755511506</v>
      </c>
    </row>
    <row r="41" spans="1:16" x14ac:dyDescent="0.2">
      <c r="M41" s="10" t="str">
        <f t="shared" si="1"/>
        <v>Elementary occupations</v>
      </c>
      <c r="N41" s="11">
        <f>'Occ T5'!Y52</f>
        <v>0.4079604553334566</v>
      </c>
      <c r="O41" s="11">
        <f>'Occ T5'!X52</f>
        <v>-0.64182341409840671</v>
      </c>
      <c r="P41" s="11">
        <f>'Occ T5'!W52</f>
        <v>0.83082634448801507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0.88813374050416272</v>
      </c>
      <c r="O43" s="11">
        <f>'Occ T5'!X54</f>
        <v>2.5783195418422125</v>
      </c>
      <c r="P43" s="11">
        <f>'Occ T5'!W54</f>
        <v>0.55203718777110566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Cumbria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Cumbria, Cumbria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3.0852415250798129</v>
      </c>
      <c r="C5" s="11">
        <f>HLOOKUP(C$3,'Qual F1'!$M$4:$BW$14,11,FALSE)</f>
        <v>3.3699443657690664</v>
      </c>
      <c r="D5" s="11">
        <f>HLOOKUP(D$3,'Qual F1'!$M$4:$BW$14,11,FALSE)</f>
        <v>3.7971433708674374</v>
      </c>
      <c r="E5" s="11">
        <f>HLOOKUP(E$3,'Qual F1'!$M$4:$BW$14,11,FALSE)</f>
        <v>4.5984967659639606</v>
      </c>
      <c r="F5" s="11">
        <f>HLOOKUP(F$3,'Qual F1'!$M$4:$BW$14,11,FALSE)</f>
        <v>5.9773198817455953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19.437475003132658</v>
      </c>
      <c r="C6" s="11">
        <f>HLOOKUP(C$3,'Qual F1'!$M$4:$BW$14,10,FALSE)</f>
        <v>21.652201589376169</v>
      </c>
      <c r="D6" s="11">
        <f>HLOOKUP(D$3,'Qual F1'!$M$4:$BW$14,10,FALSE)</f>
        <v>24.191389855058656</v>
      </c>
      <c r="E6" s="11">
        <f>HLOOKUP(E$3,'Qual F1'!$M$4:$BW$14,10,FALSE)</f>
        <v>29.178511487709276</v>
      </c>
      <c r="F6" s="11">
        <f>HLOOKUP(F$3,'Qual F1'!$M$4:$BW$14,10,FALSE)</f>
        <v>38.63008832170415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42.930167804566231</v>
      </c>
      <c r="C7" s="11">
        <f>HLOOKUP(C$3,'Qual F1'!$M$4:$BW$14,9,FALSE)</f>
        <v>49.529046905393997</v>
      </c>
      <c r="D7" s="11">
        <f>HLOOKUP(D$3,'Qual F1'!$M$4:$BW$14,9,FALSE)</f>
        <v>49.330693489580149</v>
      </c>
      <c r="E7" s="11">
        <f>HLOOKUP(E$3,'Qual F1'!$M$4:$BW$14,9,FALSE)</f>
        <v>55.237374439594035</v>
      </c>
      <c r="F7" s="11">
        <f>HLOOKUP(F$3,'Qual F1'!$M$4:$BW$14,9,FALSE)</f>
        <v>68.289684017655972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14.389200033887187</v>
      </c>
      <c r="C8" s="11">
        <f>HLOOKUP(C$3,'Qual F1'!$M$4:$BW$14,8,FALSE)</f>
        <v>14.649282893017689</v>
      </c>
      <c r="D8" s="11">
        <f>HLOOKUP(D$3,'Qual F1'!$M$4:$BW$14,8,FALSE)</f>
        <v>14.267334262737709</v>
      </c>
      <c r="E8" s="11">
        <f>HLOOKUP(E$3,'Qual F1'!$M$4:$BW$14,8,FALSE)</f>
        <v>14.766770175736422</v>
      </c>
      <c r="F8" s="11">
        <f>HLOOKUP(F$3,'Qual F1'!$M$4:$BW$14,8,FALSE)</f>
        <v>17.147666028784407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13.289221285317113</v>
      </c>
      <c r="C9" s="11">
        <f>HLOOKUP(C$3,'Qual F1'!$M$4:$BW$14,7,FALSE)</f>
        <v>15.420797740298324</v>
      </c>
      <c r="D9" s="11">
        <f>HLOOKUP(D$3,'Qual F1'!$M$4:$BW$14,7,FALSE)</f>
        <v>15.331326110580845</v>
      </c>
      <c r="E9" s="11">
        <f>HLOOKUP(E$3,'Qual F1'!$M$4:$BW$14,7,FALSE)</f>
        <v>16.539583299226699</v>
      </c>
      <c r="F9" s="11">
        <f>HLOOKUP(F$3,'Qual F1'!$M$4:$BW$14,7,FALSE)</f>
        <v>20.270152643792041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58.538538000781756</v>
      </c>
      <c r="C10" s="11">
        <f>HLOOKUP(C$3,'Qual F1'!$M$4:$BW$14,6,FALSE)</f>
        <v>59.99269321237032</v>
      </c>
      <c r="D10" s="11">
        <f>HLOOKUP(D$3,'Qual F1'!$M$4:$BW$14,6,FALSE)</f>
        <v>59.325283864574246</v>
      </c>
      <c r="E10" s="11">
        <f>HLOOKUP(E$3,'Qual F1'!$M$4:$BW$14,6,FALSE)</f>
        <v>58.114619855143246</v>
      </c>
      <c r="F10" s="11">
        <f>HLOOKUP(F$3,'Qual F1'!$M$4:$BW$14,6,FALSE)</f>
        <v>57.804783738788807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62.4425675095695</v>
      </c>
      <c r="C11" s="11">
        <f>HLOOKUP(C$3,'Qual F1'!$M$4:$BW$14,5,FALSE)</f>
        <v>61.247083649375433</v>
      </c>
      <c r="D11" s="11">
        <f>HLOOKUP(D$3,'Qual F1'!$M$4:$BW$14,5,FALSE)</f>
        <v>55.441961931744913</v>
      </c>
      <c r="E11" s="11">
        <f>HLOOKUP(E$3,'Qual F1'!$M$4:$BW$14,5,FALSE)</f>
        <v>55.350140202866044</v>
      </c>
      <c r="F11" s="11">
        <f>HLOOKUP(F$3,'Qual F1'!$M$4:$BW$14,5,FALSE)</f>
        <v>48.237354845509621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36.99135302223479</v>
      </c>
      <c r="C12" s="11">
        <f>HLOOKUP(C$3,'Qual F1'!$M$4:$BW$14,4,FALSE)</f>
        <v>36.399857208856702</v>
      </c>
      <c r="D12" s="11">
        <f>HLOOKUP(D$3,'Qual F1'!$M$4:$BW$14,4,FALSE)</f>
        <v>33.7582737724032</v>
      </c>
      <c r="E12" s="11">
        <f>HLOOKUP(E$3,'Qual F1'!$M$4:$BW$14,4,FALSE)</f>
        <v>28.850327174738052</v>
      </c>
      <c r="F12" s="11">
        <f>HLOOKUP(F$3,'Qual F1'!$M$4:$BW$14,4,FALSE)</f>
        <v>18.38574058805558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17.583235815431003</v>
      </c>
      <c r="C13" s="11">
        <f>HLOOKUP(C$3,'Qual F1'!$M$4:$BW$14,3,FALSE)</f>
        <v>13.900092435542378</v>
      </c>
      <c r="D13" s="11">
        <f>HLOOKUP(D$3,'Qual F1'!$M$4:$BW$14,3,FALSE)</f>
        <v>14.04459334245313</v>
      </c>
      <c r="E13" s="11">
        <f>HLOOKUP(E$3,'Qual F1'!$M$4:$BW$14,3,FALSE)</f>
        <v>12.235176599022031</v>
      </c>
      <c r="F13" s="11">
        <f>HLOOKUP(F$3,'Qual F1'!$M$4:$BW$14,3,FALSE)</f>
        <v>10.68620993396407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268.68700000000007</v>
      </c>
      <c r="C15" s="11">
        <f t="shared" ref="C15:F15" si="0">SUM(C5:C13)</f>
        <v>276.16100000000012</v>
      </c>
      <c r="D15" s="11">
        <f t="shared" si="0"/>
        <v>269.48800000000028</v>
      </c>
      <c r="E15" s="11">
        <f t="shared" si="0"/>
        <v>274.87099999999975</v>
      </c>
      <c r="F15" s="11">
        <f t="shared" si="0"/>
        <v>285.4290000000002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1.1482660214598444</v>
      </c>
      <c r="C19" s="18">
        <f t="shared" si="1"/>
        <v>1.2202825039629293</v>
      </c>
      <c r="D19" s="18">
        <f t="shared" si="1"/>
        <v>1.4090213185252898</v>
      </c>
      <c r="E19" s="18">
        <f t="shared" si="1"/>
        <v>1.6729654150361313</v>
      </c>
      <c r="F19" s="18">
        <f t="shared" si="1"/>
        <v>2.0941529703518533</v>
      </c>
      <c r="G19" s="11"/>
    </row>
    <row r="20" spans="1:7" x14ac:dyDescent="0.2">
      <c r="A20" t="str">
        <f>$A6</f>
        <v>RQF7 Other higher degree</v>
      </c>
      <c r="B20" s="18">
        <f t="shared" si="1"/>
        <v>7.2342446799185129</v>
      </c>
      <c r="C20" s="18">
        <f t="shared" si="1"/>
        <v>7.8404269934480828</v>
      </c>
      <c r="D20" s="18">
        <f t="shared" si="1"/>
        <v>8.9767966867016824</v>
      </c>
      <c r="E20" s="18">
        <f t="shared" si="1"/>
        <v>10.615347376663708</v>
      </c>
      <c r="F20" s="18">
        <f t="shared" si="1"/>
        <v>13.534044656185646</v>
      </c>
      <c r="G20" s="11"/>
    </row>
    <row r="21" spans="1:7" x14ac:dyDescent="0.2">
      <c r="A21" t="str">
        <f>$A7</f>
        <v>RQF6 First degree</v>
      </c>
      <c r="B21" s="18">
        <f t="shared" si="1"/>
        <v>15.977761411816061</v>
      </c>
      <c r="C21" s="18">
        <f t="shared" si="1"/>
        <v>17.934844856947208</v>
      </c>
      <c r="D21" s="18">
        <f t="shared" si="1"/>
        <v>18.305339565984422</v>
      </c>
      <c r="E21" s="18">
        <f t="shared" si="1"/>
        <v>20.095744709188704</v>
      </c>
      <c r="F21" s="18">
        <f t="shared" si="1"/>
        <v>23.925278797058436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5.3553763426913781</v>
      </c>
      <c r="C22" s="18">
        <f t="shared" si="3"/>
        <v>5.3046168333029229</v>
      </c>
      <c r="D22" s="18">
        <f t="shared" si="3"/>
        <v>5.2942373177053126</v>
      </c>
      <c r="E22" s="18">
        <f t="shared" si="3"/>
        <v>5.372254685192849</v>
      </c>
      <c r="F22" s="18">
        <f t="shared" si="3"/>
        <v>6.0076817803321996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4.945985955895563</v>
      </c>
      <c r="C23" s="18">
        <f t="shared" si="4"/>
        <v>5.583988231610661</v>
      </c>
      <c r="D23" s="18">
        <f t="shared" si="4"/>
        <v>5.6890570676916328</v>
      </c>
      <c r="E23" s="18">
        <f t="shared" si="4"/>
        <v>6.0172165485724989</v>
      </c>
      <c r="F23" s="18">
        <f t="shared" si="4"/>
        <v>7.1016444172778606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21.78688883376633</v>
      </c>
      <c r="C24" s="18">
        <f t="shared" si="5"/>
        <v>21.723810824979015</v>
      </c>
      <c r="D24" s="18">
        <f t="shared" si="5"/>
        <v>22.014072561514496</v>
      </c>
      <c r="E24" s="18">
        <f t="shared" si="5"/>
        <v>21.142506795967307</v>
      </c>
      <c r="F24" s="18">
        <f t="shared" si="5"/>
        <v>20.25189582655889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23.239891587449144</v>
      </c>
      <c r="C25" s="18">
        <f t="shared" si="6"/>
        <v>22.178035149559644</v>
      </c>
      <c r="D25" s="18">
        <f t="shared" si="6"/>
        <v>20.57307261612571</v>
      </c>
      <c r="E25" s="18">
        <f t="shared" si="6"/>
        <v>20.13676968573116</v>
      </c>
      <c r="F25" s="18">
        <f t="shared" si="6"/>
        <v>16.899948794799961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13.76745172718992</v>
      </c>
      <c r="C26" s="18">
        <f>C12/C$15*100</f>
        <v>13.180665339731782</v>
      </c>
      <c r="D26" s="18">
        <f t="shared" si="7"/>
        <v>12.526818920472587</v>
      </c>
      <c r="E26" s="18">
        <f t="shared" si="7"/>
        <v>10.495951619027863</v>
      </c>
      <c r="F26" s="18">
        <f t="shared" si="7"/>
        <v>6.4414409846426146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6.5441334398132396</v>
      </c>
      <c r="C27" s="18">
        <f>C13/C$15*100</f>
        <v>5.033329266457744</v>
      </c>
      <c r="D27" s="18">
        <f t="shared" si="8"/>
        <v>5.2115839452788677</v>
      </c>
      <c r="E27" s="18">
        <f t="shared" si="8"/>
        <v>4.4512431646197825</v>
      </c>
      <c r="F27" s="18">
        <f t="shared" si="8"/>
        <v>3.7439117727925555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2.2311840346821432</v>
      </c>
      <c r="C33" s="18">
        <f t="shared" si="9"/>
        <v>12.676737617324974</v>
      </c>
      <c r="D33" s="18">
        <f t="shared" si="9"/>
        <v>3.9038830227777988</v>
      </c>
      <c r="E33" s="18">
        <f t="shared" si="9"/>
        <v>2.6571164819574111</v>
      </c>
      <c r="F33" s="18">
        <f>IF(F$3-D$3 &lt;&gt; 0,(EXP(LN(F5/D5)/(F$3-D$3))-1)*100,0)</f>
        <v>3.0710341529365692</v>
      </c>
    </row>
    <row r="34" spans="1:6" x14ac:dyDescent="0.2">
      <c r="A34" t="str">
        <f>$A20</f>
        <v>RQF7 Other higher degree</v>
      </c>
      <c r="B34" s="18">
        <f t="shared" si="9"/>
        <v>2.7343206689381061</v>
      </c>
      <c r="C34" s="18">
        <f t="shared" si="9"/>
        <v>11.727159731084157</v>
      </c>
      <c r="D34" s="18">
        <f t="shared" si="9"/>
        <v>3.8198656489141669</v>
      </c>
      <c r="E34" s="18">
        <f t="shared" si="9"/>
        <v>2.8457280238137539</v>
      </c>
      <c r="F34" s="18">
        <f t="shared" ref="F34:F43" si="10">IF(F$3-D$3 &lt;&gt; 0,(EXP(LN(F6/D6)/(F$3-D$3))-1)*100,0)</f>
        <v>3.1694207187354051</v>
      </c>
    </row>
    <row r="35" spans="1:6" x14ac:dyDescent="0.2">
      <c r="A35" t="str">
        <f>$A21</f>
        <v>RQF6 First degree</v>
      </c>
      <c r="B35" s="18">
        <f t="shared" si="9"/>
        <v>3.6392702161661239</v>
      </c>
      <c r="C35" s="18">
        <f t="shared" si="9"/>
        <v>-0.40047896781201242</v>
      </c>
      <c r="D35" s="18">
        <f t="shared" si="9"/>
        <v>2.2876406394457094</v>
      </c>
      <c r="E35" s="18">
        <f t="shared" si="9"/>
        <v>2.143846319878806</v>
      </c>
      <c r="F35" s="18">
        <f t="shared" si="10"/>
        <v>2.1917552852741551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0.44884072190967128</v>
      </c>
      <c r="C36" s="18">
        <f t="shared" ref="C36:E36" si="12">IF(D$3-C$3 &lt;&gt; 0,(EXP(LN(D8/C8)/(D$3-C$3))-1)*100,0)</f>
        <v>-2.6072855106240689</v>
      </c>
      <c r="D36" s="18">
        <f t="shared" si="12"/>
        <v>0.69050891599100606</v>
      </c>
      <c r="E36" s="18">
        <f t="shared" si="12"/>
        <v>1.5060551610287742</v>
      </c>
      <c r="F36" s="18">
        <f t="shared" si="10"/>
        <v>1.2334750928994165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3.7891193454524963</v>
      </c>
      <c r="C37" s="18">
        <f t="shared" si="13"/>
        <v>-0.58020104552483076</v>
      </c>
      <c r="D37" s="18">
        <f t="shared" si="13"/>
        <v>1.5287334356784532</v>
      </c>
      <c r="E37" s="18">
        <f t="shared" si="13"/>
        <v>2.0547552583487949</v>
      </c>
      <c r="F37" s="18">
        <f t="shared" si="10"/>
        <v>1.8791125319070012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0.61532208680898925</v>
      </c>
      <c r="C38" s="18">
        <f t="shared" si="14"/>
        <v>-1.1124843911132443</v>
      </c>
      <c r="D38" s="18">
        <f t="shared" si="14"/>
        <v>-0.41151738493743206</v>
      </c>
      <c r="E38" s="18">
        <f t="shared" si="14"/>
        <v>-5.3443003355446717E-2</v>
      </c>
      <c r="F38" s="18">
        <f t="shared" si="10"/>
        <v>-0.17294395473801405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-0.48210860835177227</v>
      </c>
      <c r="C39" s="18">
        <f t="shared" si="15"/>
        <v>-9.4782010370704661</v>
      </c>
      <c r="D39" s="18">
        <f t="shared" si="15"/>
        <v>-3.3145514850441149E-2</v>
      </c>
      <c r="E39" s="18">
        <f t="shared" si="15"/>
        <v>-1.3660385871141711</v>
      </c>
      <c r="F39" s="18">
        <f t="shared" si="10"/>
        <v>-0.92372734877780305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-0.40217239768254309</v>
      </c>
      <c r="C40" s="18">
        <f t="shared" si="16"/>
        <v>-7.2571258213912966</v>
      </c>
      <c r="D40" s="18">
        <f t="shared" si="16"/>
        <v>-3.0932335699891067</v>
      </c>
      <c r="E40" s="18">
        <f t="shared" si="16"/>
        <v>-4.4054708211029752</v>
      </c>
      <c r="F40" s="18">
        <f t="shared" si="10"/>
        <v>-3.9700447492125868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-5.7069416880855872</v>
      </c>
      <c r="C41" s="18">
        <f t="shared" si="17"/>
        <v>1.039567956694043</v>
      </c>
      <c r="D41" s="18">
        <f t="shared" si="17"/>
        <v>-2.7207497666203118</v>
      </c>
      <c r="E41" s="18">
        <f t="shared" si="17"/>
        <v>-1.3444900115324843</v>
      </c>
      <c r="F41" s="18">
        <f t="shared" si="10"/>
        <v>-1.805393177740755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0.68828022604123795</v>
      </c>
      <c r="C43" s="18">
        <f t="shared" ref="C43" si="18">IF(D$3-C$3 &lt;&gt; 0,(EXP(LN(D15/C15)/(D$3-C$3))-1)*100,0)</f>
        <v>-2.4163440891363464</v>
      </c>
      <c r="D43" s="18">
        <f>IF(E$3-D$3 &lt;&gt; 0,(EXP(LN(E15/D15)/(E$3-D$3))-1)*100,0)</f>
        <v>0.39634405872062128</v>
      </c>
      <c r="E43" s="18">
        <f>IF(F$3-E$3 &lt;&gt; 0,(EXP(LN(F15/E15)/(F$3-E$3))-1)*100,0)</f>
        <v>0.37762536419250203</v>
      </c>
      <c r="F43" s="18">
        <f t="shared" si="10"/>
        <v>0.38386454121832614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0.28470284068925356</v>
      </c>
      <c r="C47" s="27">
        <f>D5-C5</f>
        <v>0.42719900509837094</v>
      </c>
      <c r="D47" s="27">
        <f>E5-D5</f>
        <v>0.80135339509652326</v>
      </c>
      <c r="E47" s="27">
        <f>F5-E5</f>
        <v>1.3788231157816346</v>
      </c>
      <c r="F47" s="27">
        <f>F5-D5</f>
        <v>2.1801765108781579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2.2147265862435113</v>
      </c>
      <c r="C48" s="27">
        <f t="shared" si="20"/>
        <v>2.5391882656824869</v>
      </c>
      <c r="D48" s="27">
        <f t="shared" si="20"/>
        <v>4.98712163265062</v>
      </c>
      <c r="E48" s="27">
        <f t="shared" si="20"/>
        <v>9.4515768339948742</v>
      </c>
      <c r="F48" s="27">
        <f t="shared" ref="F48:F57" si="21">F6-D6</f>
        <v>14.438698466645494</v>
      </c>
    </row>
    <row r="49" spans="1:6" x14ac:dyDescent="0.2">
      <c r="A49" t="str">
        <f t="shared" si="19"/>
        <v>RQF6 First degree</v>
      </c>
      <c r="B49" s="27">
        <f t="shared" ref="B49:E49" si="22">C7-B7</f>
        <v>6.5988791008277659</v>
      </c>
      <c r="C49" s="27">
        <f t="shared" si="22"/>
        <v>-0.19835341581384824</v>
      </c>
      <c r="D49" s="27">
        <f t="shared" si="22"/>
        <v>5.9066809500138859</v>
      </c>
      <c r="E49" s="27">
        <f t="shared" si="22"/>
        <v>13.052309578061937</v>
      </c>
      <c r="F49" s="27">
        <f t="shared" si="21"/>
        <v>18.958990528075823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0.26008285913050244</v>
      </c>
      <c r="C50" s="27">
        <f t="shared" si="23"/>
        <v>-0.38194863027998061</v>
      </c>
      <c r="D50" s="27">
        <f t="shared" si="23"/>
        <v>0.49943591299871315</v>
      </c>
      <c r="E50" s="27">
        <f t="shared" si="23"/>
        <v>2.3808958530479849</v>
      </c>
      <c r="F50" s="27">
        <f t="shared" si="21"/>
        <v>2.880331766046698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2.1315764549812108</v>
      </c>
      <c r="C51" s="27">
        <f t="shared" si="24"/>
        <v>-8.9471629717479573E-2</v>
      </c>
      <c r="D51" s="27">
        <f t="shared" si="24"/>
        <v>1.2082571886458542</v>
      </c>
      <c r="E51" s="27">
        <f t="shared" si="24"/>
        <v>3.7305693445653425</v>
      </c>
      <c r="F51" s="27">
        <f t="shared" si="21"/>
        <v>4.9388265332111967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1.4541552115885636</v>
      </c>
      <c r="C52" s="27">
        <f t="shared" si="25"/>
        <v>-0.66740934779607386</v>
      </c>
      <c r="D52" s="27">
        <f t="shared" si="25"/>
        <v>-1.2106640094309995</v>
      </c>
      <c r="E52" s="27">
        <f t="shared" si="25"/>
        <v>-0.30983611635443964</v>
      </c>
      <c r="F52" s="27">
        <f t="shared" si="21"/>
        <v>-1.5205001257854391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-1.1954838601940665</v>
      </c>
      <c r="C53" s="27">
        <f>D11-C11</f>
        <v>-5.8051217176305201</v>
      </c>
      <c r="D53" s="27">
        <f t="shared" si="26"/>
        <v>-9.1821728878869635E-2</v>
      </c>
      <c r="E53" s="27">
        <f t="shared" si="26"/>
        <v>-7.1127853573564224</v>
      </c>
      <c r="F53" s="27">
        <f t="shared" si="21"/>
        <v>-7.204607086235292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-0.59149581337808854</v>
      </c>
      <c r="C54" s="27">
        <f t="shared" si="27"/>
        <v>-2.6415834364535016</v>
      </c>
      <c r="D54" s="27">
        <f t="shared" si="27"/>
        <v>-4.9079465976651484</v>
      </c>
      <c r="E54" s="27">
        <f t="shared" si="27"/>
        <v>-10.464586586682472</v>
      </c>
      <c r="F54" s="27">
        <f t="shared" si="21"/>
        <v>-15.372533184347621</v>
      </c>
    </row>
    <row r="55" spans="1:6" x14ac:dyDescent="0.2">
      <c r="A55" t="str">
        <f t="shared" si="19"/>
        <v>No Qualification</v>
      </c>
      <c r="B55" s="27">
        <f t="shared" ref="B55:E55" si="28">C13-B13</f>
        <v>-3.6831433798886248</v>
      </c>
      <c r="C55" s="27">
        <f t="shared" si="28"/>
        <v>0.14450090691075168</v>
      </c>
      <c r="D55" s="27">
        <f t="shared" si="28"/>
        <v>-1.8094167434310986</v>
      </c>
      <c r="E55" s="27">
        <f t="shared" si="28"/>
        <v>-1.5489666650579608</v>
      </c>
      <c r="F55" s="27">
        <f t="shared" si="21"/>
        <v>-3.3583834084890594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7.4740000000000464</v>
      </c>
      <c r="C57" s="29">
        <f t="shared" ref="C57" si="29">D15-C15</f>
        <v>-6.6729999999998313</v>
      </c>
      <c r="D57" s="29">
        <f>E15-D15</f>
        <v>5.3829999999994698</v>
      </c>
      <c r="E57" s="29">
        <f>F15-E15</f>
        <v>10.558000000000447</v>
      </c>
      <c r="F57" s="29">
        <f t="shared" si="21"/>
        <v>15.940999999999917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Cumbria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17.44429943386174</v>
      </c>
      <c r="N6" s="11">
        <v>18.062250943478233</v>
      </c>
      <c r="O6" s="11">
        <v>16.758834152988683</v>
      </c>
      <c r="P6" s="11">
        <v>17.594881191400621</v>
      </c>
      <c r="Q6" s="11">
        <v>16.556943366445115</v>
      </c>
      <c r="R6" s="11">
        <v>17.583235815431003</v>
      </c>
      <c r="S6" s="11">
        <v>14.791866948046881</v>
      </c>
      <c r="T6" s="11">
        <v>14.530693599920623</v>
      </c>
      <c r="U6" s="11">
        <v>15.42290730010167</v>
      </c>
      <c r="V6" s="11">
        <v>13.900092435542378</v>
      </c>
      <c r="W6" s="11">
        <v>14.04459334245313</v>
      </c>
      <c r="X6" s="11">
        <v>15.344470168684675</v>
      </c>
      <c r="Y6" s="11">
        <v>13.457724665702916</v>
      </c>
      <c r="Z6" s="11">
        <v>12.911597878053371</v>
      </c>
      <c r="AA6" s="11">
        <v>12.415490589665035</v>
      </c>
      <c r="AB6" s="11">
        <v>12.235176599022031</v>
      </c>
      <c r="AC6" s="11">
        <v>12.092387749720455</v>
      </c>
      <c r="AD6" s="11">
        <v>11.931897191111734</v>
      </c>
      <c r="AE6" s="11">
        <v>11.775913237822639</v>
      </c>
      <c r="AF6" s="11">
        <v>11.606538436783103</v>
      </c>
      <c r="AG6" s="11">
        <v>11.415900946142012</v>
      </c>
      <c r="AH6" s="11">
        <v>11.207049426775278</v>
      </c>
      <c r="AI6" s="11">
        <v>10.982627327833258</v>
      </c>
      <c r="AJ6" s="11">
        <v>10.745219447081105</v>
      </c>
      <c r="AK6" s="11">
        <v>10.520013700705322</v>
      </c>
      <c r="AL6" s="11">
        <v>10.68620993396407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41.889294249626843</v>
      </c>
      <c r="N7" s="11">
        <v>41.860650807660534</v>
      </c>
      <c r="O7" s="11">
        <v>40.75803015114974</v>
      </c>
      <c r="P7" s="11">
        <v>39.631814483228439</v>
      </c>
      <c r="Q7" s="11">
        <v>39.206423728037571</v>
      </c>
      <c r="R7" s="11">
        <v>36.99135302223479</v>
      </c>
      <c r="S7" s="11">
        <v>36.307573385821001</v>
      </c>
      <c r="T7" s="11">
        <v>32.73009565877841</v>
      </c>
      <c r="U7" s="11">
        <v>34.425438576558321</v>
      </c>
      <c r="V7" s="11">
        <v>36.399857208856702</v>
      </c>
      <c r="W7" s="11">
        <v>33.7582737724032</v>
      </c>
      <c r="X7" s="11">
        <v>32.359987051271872</v>
      </c>
      <c r="Y7" s="11">
        <v>31.43446182738322</v>
      </c>
      <c r="Z7" s="11">
        <v>30.587634706202476</v>
      </c>
      <c r="AA7" s="11">
        <v>29.763560537103714</v>
      </c>
      <c r="AB7" s="11">
        <v>28.850327174738052</v>
      </c>
      <c r="AC7" s="11">
        <v>27.897248697878261</v>
      </c>
      <c r="AD7" s="11">
        <v>26.920048213163181</v>
      </c>
      <c r="AE7" s="11">
        <v>25.917510293883929</v>
      </c>
      <c r="AF7" s="11">
        <v>24.899913630616847</v>
      </c>
      <c r="AG7" s="11">
        <v>23.866405708885182</v>
      </c>
      <c r="AH7" s="11">
        <v>22.806260303880524</v>
      </c>
      <c r="AI7" s="11">
        <v>21.732591232165728</v>
      </c>
      <c r="AJ7" s="11">
        <v>20.63889354707818</v>
      </c>
      <c r="AK7" s="11">
        <v>19.535493676297801</v>
      </c>
      <c r="AL7" s="11">
        <v>18.38574058805558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59.455209813246505</v>
      </c>
      <c r="N8" s="11">
        <v>61.66945498692801</v>
      </c>
      <c r="O8" s="11">
        <v>63.11312449642174</v>
      </c>
      <c r="P8" s="11">
        <v>59.223493418345875</v>
      </c>
      <c r="Q8" s="11">
        <v>63.467258962536164</v>
      </c>
      <c r="R8" s="11">
        <v>62.4425675095695</v>
      </c>
      <c r="S8" s="11">
        <v>59.919370546578655</v>
      </c>
      <c r="T8" s="11">
        <v>60.430844946665282</v>
      </c>
      <c r="U8" s="11">
        <v>56.493913889423979</v>
      </c>
      <c r="V8" s="11">
        <v>61.247083649375433</v>
      </c>
      <c r="W8" s="11">
        <v>55.441961931744913</v>
      </c>
      <c r="X8" s="11">
        <v>59.266092962652472</v>
      </c>
      <c r="Y8" s="11">
        <v>56.814675142377688</v>
      </c>
      <c r="Z8" s="11">
        <v>56.343248116220899</v>
      </c>
      <c r="AA8" s="11">
        <v>55.941046120050856</v>
      </c>
      <c r="AB8" s="11">
        <v>55.350140202866044</v>
      </c>
      <c r="AC8" s="11">
        <v>54.697532902684038</v>
      </c>
      <c r="AD8" s="11">
        <v>54.019421445852736</v>
      </c>
      <c r="AE8" s="11">
        <v>53.337281301611782</v>
      </c>
      <c r="AF8" s="11">
        <v>52.638323046500268</v>
      </c>
      <c r="AG8" s="11">
        <v>51.958094695000426</v>
      </c>
      <c r="AH8" s="11">
        <v>51.263433026764375</v>
      </c>
      <c r="AI8" s="11">
        <v>50.554093218639153</v>
      </c>
      <c r="AJ8" s="11">
        <v>49.830522364874824</v>
      </c>
      <c r="AK8" s="11">
        <v>49.084045640475068</v>
      </c>
      <c r="AL8" s="11">
        <v>48.237354845509621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53.314953327279298</v>
      </c>
      <c r="N9" s="11">
        <v>54.013909910833746</v>
      </c>
      <c r="O9" s="11">
        <v>60.453001337084849</v>
      </c>
      <c r="P9" s="11">
        <v>55.545140364761878</v>
      </c>
      <c r="Q9" s="11">
        <v>59.591008136365147</v>
      </c>
      <c r="R9" s="11">
        <v>58.538538000781756</v>
      </c>
      <c r="S9" s="11">
        <v>57.956858448273458</v>
      </c>
      <c r="T9" s="11">
        <v>57.869261071200945</v>
      </c>
      <c r="U9" s="11">
        <v>61.589502407398562</v>
      </c>
      <c r="V9" s="11">
        <v>59.99269321237032</v>
      </c>
      <c r="W9" s="11">
        <v>59.325283864574246</v>
      </c>
      <c r="X9" s="11">
        <v>54.814556839737712</v>
      </c>
      <c r="Y9" s="11">
        <v>57.808278906745265</v>
      </c>
      <c r="Z9" s="11">
        <v>57.897087542996786</v>
      </c>
      <c r="AA9" s="11">
        <v>58.086508399976161</v>
      </c>
      <c r="AB9" s="11">
        <v>58.114619855143246</v>
      </c>
      <c r="AC9" s="11">
        <v>58.088493214447936</v>
      </c>
      <c r="AD9" s="11">
        <v>58.02541832798665</v>
      </c>
      <c r="AE9" s="11">
        <v>57.960066214982632</v>
      </c>
      <c r="AF9" s="11">
        <v>57.901865826971935</v>
      </c>
      <c r="AG9" s="11">
        <v>57.875987730324098</v>
      </c>
      <c r="AH9" s="11">
        <v>57.854425267031978</v>
      </c>
      <c r="AI9" s="11">
        <v>57.843560718091155</v>
      </c>
      <c r="AJ9" s="11">
        <v>57.84569308472345</v>
      </c>
      <c r="AK9" s="11">
        <v>57.849348663199308</v>
      </c>
      <c r="AL9" s="11">
        <v>57.804783738788807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13.268176928730883</v>
      </c>
      <c r="N10" s="11">
        <v>11.620154991360952</v>
      </c>
      <c r="O10" s="11">
        <v>13.109064882676915</v>
      </c>
      <c r="P10" s="11">
        <v>13.545357517151055</v>
      </c>
      <c r="Q10" s="11">
        <v>13.392650291365632</v>
      </c>
      <c r="R10" s="11">
        <v>13.289221285317113</v>
      </c>
      <c r="S10" s="11">
        <v>13.812127718122001</v>
      </c>
      <c r="T10" s="11">
        <v>13.791549133505734</v>
      </c>
      <c r="U10" s="11">
        <v>14.030692644382659</v>
      </c>
      <c r="V10" s="11">
        <v>15.420797740298324</v>
      </c>
      <c r="W10" s="11">
        <v>15.331326110580845</v>
      </c>
      <c r="X10" s="11">
        <v>15.146002255630103</v>
      </c>
      <c r="Y10" s="11">
        <v>15.516107230781355</v>
      </c>
      <c r="Z10" s="11">
        <v>15.850704398319378</v>
      </c>
      <c r="AA10" s="11">
        <v>16.215249098065655</v>
      </c>
      <c r="AB10" s="11">
        <v>16.539583299226699</v>
      </c>
      <c r="AC10" s="11">
        <v>16.870128446033448</v>
      </c>
      <c r="AD10" s="11">
        <v>17.211940189394703</v>
      </c>
      <c r="AE10">
        <v>17.553598401684745</v>
      </c>
      <c r="AF10">
        <v>17.902191644441384</v>
      </c>
      <c r="AG10">
        <v>18.275072049870769</v>
      </c>
      <c r="AH10">
        <v>18.659562511329224</v>
      </c>
      <c r="AI10" s="11">
        <v>19.056981952505513</v>
      </c>
      <c r="AJ10" s="11">
        <v>19.467766780231738</v>
      </c>
      <c r="AK10" s="11">
        <v>19.88530479427035</v>
      </c>
      <c r="AL10" s="11">
        <v>20.270152643792041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15.066755300948767</v>
      </c>
      <c r="N11" s="11">
        <v>13.42040503747698</v>
      </c>
      <c r="O11" s="11">
        <v>14.555494658579775</v>
      </c>
      <c r="P11" s="11">
        <v>14.768077157139862</v>
      </c>
      <c r="Q11" s="11">
        <v>14.714925508033209</v>
      </c>
      <c r="R11" s="11">
        <v>14.389200033887187</v>
      </c>
      <c r="S11" s="11">
        <v>13.791939143785861</v>
      </c>
      <c r="T11" s="11">
        <v>13.719204880112295</v>
      </c>
      <c r="U11" s="11">
        <v>13.979825289682582</v>
      </c>
      <c r="V11" s="11">
        <v>14.649282893017689</v>
      </c>
      <c r="W11" s="11">
        <v>14.267334262737709</v>
      </c>
      <c r="X11" s="11">
        <v>13.987122294528206</v>
      </c>
      <c r="Y11" s="11">
        <v>14.234050416328998</v>
      </c>
      <c r="Z11" s="11">
        <v>14.396749244399661</v>
      </c>
      <c r="AA11" s="11">
        <v>14.601399223607025</v>
      </c>
      <c r="AB11" s="11">
        <v>14.766770175736422</v>
      </c>
      <c r="AC11" s="11">
        <v>14.930935020821041</v>
      </c>
      <c r="AD11" s="11">
        <v>15.111374674767539</v>
      </c>
      <c r="AE11">
        <v>15.313046656963605</v>
      </c>
      <c r="AF11">
        <v>15.52758744391471</v>
      </c>
      <c r="AG11">
        <v>15.760574828735493</v>
      </c>
      <c r="AH11">
        <v>16.013212734079371</v>
      </c>
      <c r="AI11" s="11">
        <v>16.277377653265948</v>
      </c>
      <c r="AJ11" s="11">
        <v>16.55419111135884</v>
      </c>
      <c r="AK11" s="11">
        <v>16.842180691175596</v>
      </c>
      <c r="AL11" s="11">
        <v>17.147666028784407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37.606111331483383</v>
      </c>
      <c r="N12" s="11">
        <v>34.404574174868642</v>
      </c>
      <c r="O12" s="11">
        <v>39.151917656987976</v>
      </c>
      <c r="P12" s="11">
        <v>41.325306308675266</v>
      </c>
      <c r="Q12" s="11">
        <v>42.106592103178428</v>
      </c>
      <c r="R12" s="11">
        <v>42.930167804566231</v>
      </c>
      <c r="S12" s="11">
        <v>43.31051458699293</v>
      </c>
      <c r="T12" s="11">
        <v>44.180194802655365</v>
      </c>
      <c r="U12" s="11">
        <v>45.935463517376519</v>
      </c>
      <c r="V12" s="11">
        <v>49.529046905393997</v>
      </c>
      <c r="W12" s="11">
        <v>49.330693489580149</v>
      </c>
      <c r="X12" s="11">
        <v>49.664809214185375</v>
      </c>
      <c r="Y12" s="11">
        <v>51.216776893631682</v>
      </c>
      <c r="Z12" s="11">
        <v>52.529113437363371</v>
      </c>
      <c r="AA12" s="11">
        <v>53.94979125878708</v>
      </c>
      <c r="AB12" s="11">
        <v>55.237374439594035</v>
      </c>
      <c r="AC12" s="11">
        <v>56.47860317986585</v>
      </c>
      <c r="AD12" s="11">
        <v>57.700844651002129</v>
      </c>
      <c r="AE12">
        <v>58.942833716642284</v>
      </c>
      <c r="AF12">
        <v>60.206280803669614</v>
      </c>
      <c r="AG12">
        <v>61.513852019542412</v>
      </c>
      <c r="AH12">
        <v>62.834426150002884</v>
      </c>
      <c r="AI12">
        <v>64.1834581281949</v>
      </c>
      <c r="AJ12">
        <v>65.569739329978489</v>
      </c>
      <c r="AK12">
        <v>66.976562175958705</v>
      </c>
      <c r="AL12">
        <v>68.289684017655972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16.606798421339874</v>
      </c>
      <c r="N13" s="11">
        <v>14.857385573016725</v>
      </c>
      <c r="O13" s="11">
        <v>13.971500404633851</v>
      </c>
      <c r="P13" s="11">
        <v>16.833741725293272</v>
      </c>
      <c r="Q13" s="11">
        <v>18.61072131701858</v>
      </c>
      <c r="R13" s="11">
        <v>19.437475003132658</v>
      </c>
      <c r="S13" s="11">
        <v>23.221373601795289</v>
      </c>
      <c r="T13" s="11">
        <v>20.495223098862237</v>
      </c>
      <c r="U13" s="11">
        <v>21.560332946134558</v>
      </c>
      <c r="V13" s="11">
        <v>21.652201589376169</v>
      </c>
      <c r="W13" s="11">
        <v>24.191389855058656</v>
      </c>
      <c r="X13" s="11">
        <v>24.972404476350675</v>
      </c>
      <c r="Y13" s="11">
        <v>25.908694682071228</v>
      </c>
      <c r="Z13" s="11">
        <v>26.999732296691</v>
      </c>
      <c r="AA13" s="11">
        <v>28.136984647824672</v>
      </c>
      <c r="AB13" s="11">
        <v>29.178511487709276</v>
      </c>
      <c r="AC13" s="11">
        <v>30.182208046083232</v>
      </c>
      <c r="AD13" s="11">
        <v>31.168122964554282</v>
      </c>
      <c r="AE13">
        <v>32.132259032968278</v>
      </c>
      <c r="AF13">
        <v>33.086244934729407</v>
      </c>
      <c r="AG13">
        <v>34.043554931128398</v>
      </c>
      <c r="AH13">
        <v>34.989719143294735</v>
      </c>
      <c r="AI13">
        <v>35.925645735334662</v>
      </c>
      <c r="AJ13">
        <v>36.854814498353079</v>
      </c>
      <c r="AK13">
        <v>37.770238141559744</v>
      </c>
      <c r="AL13">
        <v>38.63008832170415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2.5284011934828543</v>
      </c>
      <c r="N14" s="11">
        <v>2.4602135743765636</v>
      </c>
      <c r="O14" s="11">
        <v>2.2490322594764498</v>
      </c>
      <c r="P14" s="11">
        <v>2.5811878340038632</v>
      </c>
      <c r="Q14" s="11">
        <v>2.9414765870204023</v>
      </c>
      <c r="R14" s="11">
        <v>3.0852415250798129</v>
      </c>
      <c r="S14" s="11">
        <v>3.5673756205840106</v>
      </c>
      <c r="T14" s="11">
        <v>3.2019328082991034</v>
      </c>
      <c r="U14" s="11">
        <v>3.4359234289412073</v>
      </c>
      <c r="V14" s="11">
        <v>3.3699443657690664</v>
      </c>
      <c r="W14" s="11">
        <v>3.7971433708674374</v>
      </c>
      <c r="X14" s="11">
        <v>4.0115547369590736</v>
      </c>
      <c r="Y14" s="11">
        <v>4.1042302349775666</v>
      </c>
      <c r="Z14" s="11">
        <v>4.2711323797532268</v>
      </c>
      <c r="AA14" s="11">
        <v>4.4419701249199175</v>
      </c>
      <c r="AB14" s="11">
        <v>4.5984967659639606</v>
      </c>
      <c r="AC14" s="11">
        <v>4.7494627424658553</v>
      </c>
      <c r="AD14" s="11">
        <v>4.8949323421671354</v>
      </c>
      <c r="AE14">
        <v>5.038491143439991</v>
      </c>
      <c r="AF14">
        <v>5.1800542323725161</v>
      </c>
      <c r="AG14">
        <v>5.3205570903708548</v>
      </c>
      <c r="AH14">
        <v>5.4579114368415809</v>
      </c>
      <c r="AI14">
        <v>5.5926640339697302</v>
      </c>
      <c r="AJ14">
        <v>5.7261598363203401</v>
      </c>
      <c r="AK14">
        <v>5.8558125163581813</v>
      </c>
      <c r="AL14">
        <v>5.9773198817455953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Cumbria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Cumbria</v>
      </c>
      <c r="W1" s="203" t="str">
        <f>CONCATENATE("Shift-share Figure 1: Levels of Employment, ",C4," - ",F40,", ",Info!B5)</f>
        <v>Shift-share Figure 1: Levels of Employment, 2015 - 2035, Cumbria</v>
      </c>
      <c r="AK1" s="203" t="str">
        <f>CONCATENATE("Shift-share Figure 1.1: Net Changes, ",C4,"-",F40,", ",Info!B5)</f>
        <v>Shift-share Figure 1.1: Net Changes, 2015-2035, Cumbria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14.075073793188905</v>
      </c>
      <c r="C8" s="141">
        <f t="shared" ref="C8:C33" si="0">B8/B$35*100</f>
        <v>5.2384647538544495</v>
      </c>
      <c r="E8" s="151">
        <v>16.825173418649669</v>
      </c>
      <c r="F8" s="141">
        <f t="shared" ref="F8:F33" si="1">E8/E$35*100</f>
        <v>6.2433850184979143</v>
      </c>
      <c r="H8" s="151">
        <f>E8-B8</f>
        <v>2.7500996254607646</v>
      </c>
      <c r="I8" s="141">
        <f>IF(B8&lt;&gt;0,((E8/B8)-1)*100,0)</f>
        <v>19.538793656567321</v>
      </c>
      <c r="K8" s="207">
        <f t="shared" ref="K8:K33" si="2">(($E$35/$B$35)-1)*B8</f>
        <v>4.1960102678383369E-2</v>
      </c>
      <c r="L8" s="141">
        <f>IF(B8&lt;&gt;0,K8/B8*100,0)</f>
        <v>0.29811639565746617</v>
      </c>
      <c r="N8" s="151">
        <f>H8-(K8+Q8)</f>
        <v>2.5342064097044097</v>
      </c>
      <c r="O8" s="141">
        <f>IF(B8&lt;&gt;0,N8/B8*100,0)</f>
        <v>18.004924499442001</v>
      </c>
      <c r="Q8" s="151">
        <v>0.17393311307797155</v>
      </c>
      <c r="R8" s="141">
        <f>IF(B8&lt;&gt;0,Q8/B8*100,0)</f>
        <v>1.2357527614678641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8.5691410450147938</v>
      </c>
      <c r="C9" s="141">
        <f t="shared" si="0"/>
        <v>3.1892652212480668</v>
      </c>
      <c r="E9" s="151">
        <v>9.2329033573705441</v>
      </c>
      <c r="F9" s="141">
        <f t="shared" si="1"/>
        <v>3.4260907192047654</v>
      </c>
      <c r="H9" s="151">
        <f t="shared" ref="H9:H32" si="3">E9-B9</f>
        <v>0.66376231235575034</v>
      </c>
      <c r="I9" s="141">
        <f t="shared" ref="I9:I32" si="4">IF(B9&lt;&gt;0,((E9/B9)-1)*100,0)</f>
        <v>7.7459608713279726</v>
      </c>
      <c r="K9" s="207">
        <f t="shared" si="2"/>
        <v>2.5546014422202633E-2</v>
      </c>
      <c r="L9" s="141">
        <f t="shared" ref="L9:L32" si="5">IF(B9&lt;&gt;0,K9/B9*100,0)</f>
        <v>0.29811639565746617</v>
      </c>
      <c r="N9" s="151">
        <f t="shared" ref="N9:N31" si="6">H9-(K9+Q9)</f>
        <v>0.64247545830013741</v>
      </c>
      <c r="O9" s="141">
        <f>IF(B9&lt;&gt;0,N9/B9*100,0)</f>
        <v>7.4975479447138476</v>
      </c>
      <c r="Q9" s="151">
        <v>-4.259160366589753E-3</v>
      </c>
      <c r="R9" s="141">
        <f>IF(B9&lt;&gt;0,Q9/B9*100,0)</f>
        <v>-4.9703469043347971E-2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12.661478123899217</v>
      </c>
      <c r="C10" s="141">
        <f t="shared" si="0"/>
        <v>4.7123523370684905</v>
      </c>
      <c r="E10" s="151">
        <v>14.717694455466303</v>
      </c>
      <c r="F10" s="141">
        <f t="shared" si="1"/>
        <v>5.461354292386412</v>
      </c>
      <c r="H10" s="151">
        <f t="shared" si="3"/>
        <v>2.0562163315670858</v>
      </c>
      <c r="I10" s="141">
        <f t="shared" si="4"/>
        <v>16.239939061189613</v>
      </c>
      <c r="K10" s="207">
        <f t="shared" si="2"/>
        <v>3.7745942219926915E-2</v>
      </c>
      <c r="L10" s="141">
        <f t="shared" si="5"/>
        <v>0.29811639565746617</v>
      </c>
      <c r="N10" s="151">
        <f t="shared" si="6"/>
        <v>2.1493967633819908</v>
      </c>
      <c r="O10" s="141">
        <f t="shared" ref="O10:O32" si="7">IF(B10&lt;&gt;0,N10/B10*100,0)</f>
        <v>16.975875504810844</v>
      </c>
      <c r="Q10" s="151">
        <v>-0.13092637403483176</v>
      </c>
      <c r="R10" s="141">
        <f t="shared" ref="R10:R32" si="8">IF(B10&lt;&gt;0,Q10/B10*100,0)</f>
        <v>-1.0340528392787034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10.492650563621149</v>
      </c>
      <c r="C11" s="141">
        <f t="shared" si="0"/>
        <v>3.9051575117594632</v>
      </c>
      <c r="E11" s="151">
        <v>11.374740430550816</v>
      </c>
      <c r="F11" s="141">
        <f t="shared" si="1"/>
        <v>4.2208708478859203</v>
      </c>
      <c r="H11" s="151">
        <f>E11-B11</f>
        <v>0.8820898669296664</v>
      </c>
      <c r="I11" s="141">
        <f>IF(B11&lt;&gt;0,((E11/B11)-1)*100,0)</f>
        <v>8.4067401423615564</v>
      </c>
      <c r="K11" s="207">
        <f t="shared" si="2"/>
        <v>3.128031166920018E-2</v>
      </c>
      <c r="L11" s="141">
        <f t="shared" si="5"/>
        <v>0.29811639565746617</v>
      </c>
      <c r="N11" s="151">
        <f t="shared" si="6"/>
        <v>1.045168576398366</v>
      </c>
      <c r="O11" s="141">
        <f t="shared" si="7"/>
        <v>9.9609585782075722</v>
      </c>
      <c r="Q11" s="151">
        <v>-0.19435902113789974</v>
      </c>
      <c r="R11" s="141">
        <f>IF(B11&lt;&gt;0,Q11/B11*100,0)</f>
        <v>-1.8523348315034702</v>
      </c>
      <c r="T11" s="136"/>
    </row>
    <row r="12" spans="1:97" x14ac:dyDescent="0.2">
      <c r="A12" s="10" t="str">
        <f>name!$D8</f>
        <v>23 Teaching and other educational professionals</v>
      </c>
      <c r="B12" s="151">
        <v>12.46897762634195</v>
      </c>
      <c r="C12" s="141">
        <f t="shared" si="0"/>
        <v>4.6407074500597156</v>
      </c>
      <c r="E12" s="151">
        <v>12.17455162384074</v>
      </c>
      <c r="F12" s="141">
        <f t="shared" si="1"/>
        <v>4.5176600159712983</v>
      </c>
      <c r="H12" s="151">
        <f t="shared" si="3"/>
        <v>-0.29442600250120954</v>
      </c>
      <c r="I12" s="141">
        <f t="shared" si="4"/>
        <v>-2.3612681915412659</v>
      </c>
      <c r="K12" s="207">
        <f t="shared" si="2"/>
        <v>3.7172066674986501E-2</v>
      </c>
      <c r="L12" s="141">
        <f t="shared" si="5"/>
        <v>0.29811639565746617</v>
      </c>
      <c r="N12" s="151">
        <f t="shared" si="6"/>
        <v>1.1372408151341695</v>
      </c>
      <c r="O12" s="141">
        <f t="shared" si="7"/>
        <v>9.1205618392612688</v>
      </c>
      <c r="Q12" s="151">
        <v>-1.4688388843103655</v>
      </c>
      <c r="R12" s="141">
        <f t="shared" si="8"/>
        <v>-11.77994642646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11.250870299353791</v>
      </c>
      <c r="C13" s="141">
        <f t="shared" si="0"/>
        <v>4.1873519371438848</v>
      </c>
      <c r="E13" s="151">
        <v>14.432592092899037</v>
      </c>
      <c r="F13" s="141">
        <f t="shared" si="1"/>
        <v>5.3555602078382076</v>
      </c>
      <c r="H13" s="151">
        <f t="shared" si="3"/>
        <v>3.1817217935452469</v>
      </c>
      <c r="I13" s="141">
        <f t="shared" si="4"/>
        <v>28.279783775731502</v>
      </c>
      <c r="K13" s="207">
        <f t="shared" si="2"/>
        <v>3.3540689016529894E-2</v>
      </c>
      <c r="L13" s="141">
        <f t="shared" si="5"/>
        <v>0.29811639565746617</v>
      </c>
      <c r="N13" s="151">
        <f>H13-(K13+Q13)</f>
        <v>2.8059943613743163</v>
      </c>
      <c r="O13" s="141">
        <f>IF(B13&lt;&gt;0,N13/B13*100,0)</f>
        <v>24.940242725360388</v>
      </c>
      <c r="Q13" s="151">
        <v>0.34218674315440056</v>
      </c>
      <c r="R13" s="141">
        <f t="shared" si="8"/>
        <v>3.0414246547136403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4.3682106990779275</v>
      </c>
      <c r="C14" s="141">
        <f t="shared" si="0"/>
        <v>1.6257618340589337</v>
      </c>
      <c r="E14" s="151">
        <v>5.4955777649117534</v>
      </c>
      <c r="F14" s="141">
        <f t="shared" si="1"/>
        <v>2.0392662251795071</v>
      </c>
      <c r="H14" s="151">
        <f t="shared" si="3"/>
        <v>1.127367065833826</v>
      </c>
      <c r="I14" s="141">
        <f t="shared" si="4"/>
        <v>25.808440652182796</v>
      </c>
      <c r="K14" s="207">
        <f t="shared" si="2"/>
        <v>1.3022352290814923E-2</v>
      </c>
      <c r="L14" s="141">
        <f>IF(B14&lt;&gt;0,K14/B14*100,0)</f>
        <v>0.29811639565746617</v>
      </c>
      <c r="N14" s="151">
        <f t="shared" si="6"/>
        <v>1.1060245853056785</v>
      </c>
      <c r="O14" s="141">
        <f t="shared" si="7"/>
        <v>25.319854317905175</v>
      </c>
      <c r="Q14" s="151">
        <v>8.3201282373324709E-3</v>
      </c>
      <c r="R14" s="141">
        <f t="shared" si="8"/>
        <v>0.1904699386201481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4.777698738719411</v>
      </c>
      <c r="C15" s="141">
        <f t="shared" si="0"/>
        <v>1.7781652029012982</v>
      </c>
      <c r="E15" s="151">
        <v>5.1545961597983787</v>
      </c>
      <c r="F15" s="141">
        <f t="shared" si="1"/>
        <v>1.9127368045324376</v>
      </c>
      <c r="H15" s="151">
        <f t="shared" si="3"/>
        <v>0.37689742107896773</v>
      </c>
      <c r="I15" s="141">
        <f t="shared" si="4"/>
        <v>7.8886811766618381</v>
      </c>
      <c r="K15" s="207">
        <f t="shared" si="2"/>
        <v>1.424310327524253E-2</v>
      </c>
      <c r="L15" s="141">
        <f t="shared" si="5"/>
        <v>0.29811639565746617</v>
      </c>
      <c r="N15" s="151">
        <f t="shared" si="6"/>
        <v>0.48739236483161502</v>
      </c>
      <c r="O15" s="141">
        <f t="shared" si="7"/>
        <v>10.201404305417823</v>
      </c>
      <c r="Q15" s="151">
        <v>-0.12473804702788981</v>
      </c>
      <c r="R15" s="141">
        <f t="shared" si="8"/>
        <v>-2.610839524413461</v>
      </c>
      <c r="T15" s="11"/>
    </row>
    <row r="16" spans="1:97" x14ac:dyDescent="0.2">
      <c r="A16" s="10" t="str">
        <f>name!$D12</f>
        <v>33 Protective service occupations</v>
      </c>
      <c r="B16" s="151">
        <v>2.3054525607915193</v>
      </c>
      <c r="C16" s="141">
        <f t="shared" si="0"/>
        <v>0.85804395478438455</v>
      </c>
      <c r="E16" s="151">
        <v>2.4720060155150008</v>
      </c>
      <c r="F16" s="141">
        <f t="shared" si="1"/>
        <v>0.91729725090356506</v>
      </c>
      <c r="H16" s="151">
        <f t="shared" si="3"/>
        <v>0.16655345472348149</v>
      </c>
      <c r="I16" s="141">
        <f t="shared" si="4"/>
        <v>7.224327993385371</v>
      </c>
      <c r="K16" s="207">
        <f t="shared" si="2"/>
        <v>6.8729320778244318E-3</v>
      </c>
      <c r="L16" s="141">
        <f t="shared" si="5"/>
        <v>0.29811639565746617</v>
      </c>
      <c r="N16" s="151">
        <f t="shared" si="6"/>
        <v>0.12744610559515418</v>
      </c>
      <c r="O16" s="141">
        <f t="shared" si="7"/>
        <v>5.5280298437977295</v>
      </c>
      <c r="Q16" s="151">
        <v>3.223441705050286E-2</v>
      </c>
      <c r="R16" s="141">
        <f t="shared" si="8"/>
        <v>1.3981817539301691</v>
      </c>
      <c r="T16" s="11"/>
    </row>
    <row r="17" spans="1:20" x14ac:dyDescent="0.2">
      <c r="A17" s="10" t="str">
        <f>name!$D13</f>
        <v>34 Culture, media and sports occupations</v>
      </c>
      <c r="B17" s="151">
        <v>2.8960758265384272</v>
      </c>
      <c r="C17" s="141">
        <f t="shared" si="0"/>
        <v>1.0778622808466456</v>
      </c>
      <c r="E17" s="151">
        <v>3.1316325188481611</v>
      </c>
      <c r="F17" s="141">
        <f t="shared" si="1"/>
        <v>1.1620675202042983</v>
      </c>
      <c r="H17" s="151">
        <f t="shared" si="3"/>
        <v>0.23555669230973386</v>
      </c>
      <c r="I17" s="141">
        <f t="shared" si="4"/>
        <v>8.1336507197494967</v>
      </c>
      <c r="K17" s="207">
        <f t="shared" si="2"/>
        <v>8.6336768695835318E-3</v>
      </c>
      <c r="L17" s="141">
        <f t="shared" si="5"/>
        <v>0.29811639565746617</v>
      </c>
      <c r="N17" s="151">
        <f t="shared" si="6"/>
        <v>0.2150646571976664</v>
      </c>
      <c r="O17" s="141">
        <f t="shared" si="7"/>
        <v>7.4260713489233892</v>
      </c>
      <c r="Q17" s="151">
        <v>1.1858358242483926E-2</v>
      </c>
      <c r="R17" s="141">
        <f t="shared" si="8"/>
        <v>0.40946297516863656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12.572881594575957</v>
      </c>
      <c r="C18" s="141">
        <f t="shared" si="0"/>
        <v>4.679378456931655</v>
      </c>
      <c r="E18" s="151">
        <v>14.021674311847882</v>
      </c>
      <c r="F18" s="141">
        <f t="shared" si="1"/>
        <v>5.2030792880751173</v>
      </c>
      <c r="H18" s="151">
        <f t="shared" si="3"/>
        <v>1.4487927172719246</v>
      </c>
      <c r="I18" s="141">
        <f t="shared" si="4"/>
        <v>11.523155661443152</v>
      </c>
      <c r="K18" s="207">
        <f t="shared" si="2"/>
        <v>3.7481821440030802E-2</v>
      </c>
      <c r="L18" s="141">
        <f t="shared" si="5"/>
        <v>0.29811639565746617</v>
      </c>
      <c r="N18" s="151">
        <f t="shared" si="6"/>
        <v>1.2383092844932164</v>
      </c>
      <c r="O18" s="141">
        <f t="shared" si="7"/>
        <v>9.8490491235313389</v>
      </c>
      <c r="Q18" s="151">
        <v>0.17300161133867739</v>
      </c>
      <c r="R18" s="141">
        <f t="shared" si="8"/>
        <v>1.3759901422543555</v>
      </c>
      <c r="T18" s="11"/>
    </row>
    <row r="19" spans="1:20" x14ac:dyDescent="0.2">
      <c r="A19" s="10" t="str">
        <f>name!$D15</f>
        <v>41 Administrative occupations</v>
      </c>
      <c r="B19" s="151">
        <v>24.58661901131364</v>
      </c>
      <c r="C19" s="141">
        <f t="shared" si="0"/>
        <v>9.1506544832141632</v>
      </c>
      <c r="E19" s="151">
        <v>25.507102463300491</v>
      </c>
      <c r="F19" s="141">
        <f t="shared" si="1"/>
        <v>9.4650234753682803</v>
      </c>
      <c r="H19" s="151">
        <f t="shared" si="3"/>
        <v>0.92048345198685055</v>
      </c>
      <c r="I19" s="141">
        <f t="shared" si="4"/>
        <v>3.7438390840289326</v>
      </c>
      <c r="K19" s="207">
        <f t="shared" si="2"/>
        <v>7.3296742410561569E-2</v>
      </c>
      <c r="L19" s="141">
        <f t="shared" si="5"/>
        <v>0.29811639565746617</v>
      </c>
      <c r="N19" s="151">
        <f t="shared" si="6"/>
        <v>0.37426938447239966</v>
      </c>
      <c r="O19" s="141">
        <f t="shared" si="7"/>
        <v>1.5222482778139523</v>
      </c>
      <c r="Q19" s="151">
        <v>0.47291732510388934</v>
      </c>
      <c r="R19" s="141">
        <f t="shared" si="8"/>
        <v>1.9234744105575248</v>
      </c>
      <c r="T19" s="11"/>
    </row>
    <row r="20" spans="1:20" x14ac:dyDescent="0.2">
      <c r="A20" s="10" t="str">
        <f>name!$D16</f>
        <v>42 Secretarial and related occupations</v>
      </c>
      <c r="B20" s="151">
        <v>5.8027835881543925</v>
      </c>
      <c r="C20" s="141">
        <f t="shared" si="0"/>
        <v>2.1596815581529412</v>
      </c>
      <c r="E20" s="151">
        <v>5.0944015936762126</v>
      </c>
      <c r="F20" s="141">
        <f t="shared" si="1"/>
        <v>1.890400163894574</v>
      </c>
      <c r="H20" s="151">
        <f t="shared" si="3"/>
        <v>-0.70838199447817995</v>
      </c>
      <c r="I20" s="141">
        <f t="shared" si="4"/>
        <v>-12.207623870796203</v>
      </c>
      <c r="K20" s="207">
        <f t="shared" si="2"/>
        <v>1.7299049280808863E-2</v>
      </c>
      <c r="L20" s="141">
        <f t="shared" si="5"/>
        <v>0.29811639565746623</v>
      </c>
      <c r="N20" s="151">
        <f t="shared" si="6"/>
        <v>-0.75278340205700989</v>
      </c>
      <c r="O20" s="141">
        <f t="shared" si="7"/>
        <v>-12.972798151454704</v>
      </c>
      <c r="Q20" s="151">
        <v>2.7102358298021042E-2</v>
      </c>
      <c r="R20" s="141">
        <f t="shared" si="8"/>
        <v>0.4670578850010344</v>
      </c>
      <c r="T20" s="11"/>
    </row>
    <row r="21" spans="1:20" x14ac:dyDescent="0.2">
      <c r="A21" s="10" t="str">
        <f>name!$D17</f>
        <v>51 Skilled agricultural and related trades</v>
      </c>
      <c r="B21" s="151">
        <v>3.986301921323598</v>
      </c>
      <c r="C21" s="141">
        <f t="shared" si="0"/>
        <v>1.4836229223310387</v>
      </c>
      <c r="E21" s="151">
        <v>3.8899838156549462</v>
      </c>
      <c r="F21" s="141">
        <f t="shared" si="1"/>
        <v>1.4434719971408538</v>
      </c>
      <c r="H21" s="151">
        <f t="shared" si="3"/>
        <v>-9.6318105668651732E-2</v>
      </c>
      <c r="I21" s="141">
        <f t="shared" si="4"/>
        <v>-2.4162270588041768</v>
      </c>
      <c r="K21" s="207">
        <f t="shared" si="2"/>
        <v>1.1883819607874234E-2</v>
      </c>
      <c r="L21" s="141">
        <f t="shared" si="5"/>
        <v>0.29811639565746617</v>
      </c>
      <c r="N21" s="151">
        <f t="shared" si="6"/>
        <v>-0.14392193863106262</v>
      </c>
      <c r="O21" s="141">
        <f t="shared" si="7"/>
        <v>-3.6104123940334971</v>
      </c>
      <c r="Q21" s="151">
        <v>3.5720013354536645E-2</v>
      </c>
      <c r="R21" s="141">
        <f t="shared" si="8"/>
        <v>0.89606893957185008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11.897006590629857</v>
      </c>
      <c r="C22" s="141">
        <f t="shared" si="0"/>
        <v>4.4278311159936496</v>
      </c>
      <c r="E22" s="151">
        <v>10.42504916640269</v>
      </c>
      <c r="F22" s="141">
        <f t="shared" si="1"/>
        <v>3.8684650768875359</v>
      </c>
      <c r="H22" s="151">
        <f t="shared" si="3"/>
        <v>-1.4719574242271669</v>
      </c>
      <c r="I22" s="141">
        <f t="shared" si="4"/>
        <v>-12.372502385486516</v>
      </c>
      <c r="K22" s="207">
        <f t="shared" si="2"/>
        <v>3.546692723911693E-2</v>
      </c>
      <c r="L22" s="141">
        <f t="shared" si="5"/>
        <v>0.29811639565746617</v>
      </c>
      <c r="N22" s="151">
        <f t="shared" si="6"/>
        <v>-1.5761269063391761</v>
      </c>
      <c r="O22" s="141">
        <f t="shared" si="7"/>
        <v>-13.248096437809338</v>
      </c>
      <c r="Q22" s="151">
        <v>6.8702554872892327E-2</v>
      </c>
      <c r="R22" s="141">
        <f t="shared" si="8"/>
        <v>0.57747765666535655</v>
      </c>
      <c r="T22" s="11"/>
    </row>
    <row r="23" spans="1:20" x14ac:dyDescent="0.2">
      <c r="A23" s="10" t="str">
        <f>name!$D19</f>
        <v>53 Skilled construction and building trades</v>
      </c>
      <c r="B23" s="151">
        <v>9.4122050481344299</v>
      </c>
      <c r="C23" s="141">
        <f t="shared" si="0"/>
        <v>3.5030370089116443</v>
      </c>
      <c r="E23" s="151">
        <v>8.3415298827824031</v>
      </c>
      <c r="F23" s="141">
        <f t="shared" si="1"/>
        <v>3.0953251657893479</v>
      </c>
      <c r="H23" s="151">
        <f t="shared" si="3"/>
        <v>-1.0706751653520268</v>
      </c>
      <c r="I23" s="141">
        <f t="shared" si="4"/>
        <v>-11.375391418658509</v>
      </c>
      <c r="K23" s="207">
        <f t="shared" si="2"/>
        <v>2.8059326441388442E-2</v>
      </c>
      <c r="L23" s="141">
        <f t="shared" si="5"/>
        <v>0.29811639565746617</v>
      </c>
      <c r="N23" s="151">
        <f t="shared" si="6"/>
        <v>-1.4988323588515433</v>
      </c>
      <c r="O23" s="141">
        <f t="shared" si="7"/>
        <v>-15.924348770415103</v>
      </c>
      <c r="Q23" s="151">
        <v>0.40009786705812805</v>
      </c>
      <c r="R23" s="141">
        <f t="shared" si="8"/>
        <v>4.2508409560991289</v>
      </c>
      <c r="T23" s="11"/>
    </row>
    <row r="24" spans="1:20" x14ac:dyDescent="0.2">
      <c r="A24" s="10" t="str">
        <f>name!$D20</f>
        <v>54 Textiles, printing and other skilled trades</v>
      </c>
      <c r="B24" s="151">
        <v>7.4638276642111565</v>
      </c>
      <c r="C24" s="141">
        <f t="shared" si="0"/>
        <v>2.7778893895912926</v>
      </c>
      <c r="E24" s="151">
        <v>6.2122539903915817</v>
      </c>
      <c r="F24" s="141">
        <f t="shared" si="1"/>
        <v>2.3052061651693498</v>
      </c>
      <c r="H24" s="151">
        <f t="shared" si="3"/>
        <v>-1.2515736738195749</v>
      </c>
      <c r="I24" s="141">
        <f t="shared" si="4"/>
        <v>-16.768523204532649</v>
      </c>
      <c r="K24" s="207">
        <f t="shared" si="2"/>
        <v>2.2250894010631145E-2</v>
      </c>
      <c r="L24" s="141">
        <f t="shared" si="5"/>
        <v>0.29811639565746617</v>
      </c>
      <c r="N24" s="151">
        <f t="shared" si="6"/>
        <v>-1.2008588581328015</v>
      </c>
      <c r="O24" s="141">
        <f t="shared" si="7"/>
        <v>-16.089048570760628</v>
      </c>
      <c r="Q24" s="151">
        <v>-7.2965709697404443E-2</v>
      </c>
      <c r="R24" s="141">
        <f t="shared" si="8"/>
        <v>-0.97759102942948395</v>
      </c>
      <c r="T24" s="11"/>
    </row>
    <row r="25" spans="1:20" x14ac:dyDescent="0.2">
      <c r="A25" s="10" t="str">
        <f>name!$D21</f>
        <v>61 Caring personal service occupations</v>
      </c>
      <c r="B25" s="151">
        <v>20.725183578513199</v>
      </c>
      <c r="C25" s="141">
        <f t="shared" si="0"/>
        <v>7.713504404200128</v>
      </c>
      <c r="E25" s="151">
        <v>19.085859329477699</v>
      </c>
      <c r="F25" s="141">
        <f t="shared" si="1"/>
        <v>7.0822668651211504</v>
      </c>
      <c r="H25" s="151">
        <f t="shared" si="3"/>
        <v>-1.6393242490355</v>
      </c>
      <c r="I25" s="141">
        <f t="shared" si="4"/>
        <v>-7.9098177481769945</v>
      </c>
      <c r="K25" s="207">
        <f t="shared" si="2"/>
        <v>6.1785170277656613E-2</v>
      </c>
      <c r="L25" s="141">
        <f t="shared" si="5"/>
        <v>0.29811639565746617</v>
      </c>
      <c r="N25" s="151">
        <f t="shared" si="6"/>
        <v>-0.74420332159525471</v>
      </c>
      <c r="O25" s="141">
        <f t="shared" si="7"/>
        <v>-3.5908165482635646</v>
      </c>
      <c r="Q25" s="151">
        <v>-0.95690609771790192</v>
      </c>
      <c r="R25" s="141">
        <f t="shared" si="8"/>
        <v>-4.6171175955708916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6.2793451358129992</v>
      </c>
      <c r="C26" s="141">
        <f t="shared" si="0"/>
        <v>2.3370483632676677</v>
      </c>
      <c r="E26" s="151">
        <v>5.4615116782519095</v>
      </c>
      <c r="F26" s="141">
        <f t="shared" si="1"/>
        <v>2.0266251848883461</v>
      </c>
      <c r="H26" s="151">
        <f t="shared" si="3"/>
        <v>-0.81783345756108972</v>
      </c>
      <c r="I26" s="141">
        <f t="shared" si="4"/>
        <v>-13.024183889761664</v>
      </c>
      <c r="K26" s="207">
        <f t="shared" si="2"/>
        <v>1.8719757389778137E-2</v>
      </c>
      <c r="L26" s="141">
        <f t="shared" si="5"/>
        <v>0.29811639565746617</v>
      </c>
      <c r="N26" s="151">
        <f t="shared" si="6"/>
        <v>-0.66109474235872123</v>
      </c>
      <c r="O26" s="141">
        <f t="shared" si="7"/>
        <v>-10.52808418808354</v>
      </c>
      <c r="Q26" s="151">
        <v>-0.17545847259214664</v>
      </c>
      <c r="R26" s="141">
        <f t="shared" si="8"/>
        <v>-2.7942160973355974</v>
      </c>
      <c r="T26" s="11"/>
    </row>
    <row r="27" spans="1:20" x14ac:dyDescent="0.2">
      <c r="A27" s="10" t="str">
        <f>name!$D23</f>
        <v>63 Community and civil enforcement occupations</v>
      </c>
      <c r="B27" s="151">
        <v>0.25574385969834518</v>
      </c>
      <c r="C27" s="141">
        <f t="shared" si="0"/>
        <v>9.5182818557781046E-2</v>
      </c>
      <c r="E27" s="151">
        <v>0.27548648486621213</v>
      </c>
      <c r="F27" s="141">
        <f t="shared" si="1"/>
        <v>0.10222588199333994</v>
      </c>
      <c r="H27" s="151">
        <f t="shared" si="3"/>
        <v>1.9742625167866956E-2</v>
      </c>
      <c r="I27" s="141">
        <f t="shared" si="4"/>
        <v>7.7196868738720781</v>
      </c>
      <c r="K27" s="207">
        <f t="shared" si="2"/>
        <v>7.6241437664799393E-4</v>
      </c>
      <c r="L27" s="141">
        <f t="shared" si="5"/>
        <v>0.29811639565746617</v>
      </c>
      <c r="N27" s="151">
        <f t="shared" si="6"/>
        <v>1.5195551082899227E-2</v>
      </c>
      <c r="O27" s="141">
        <f t="shared" si="7"/>
        <v>5.9417071052351655</v>
      </c>
      <c r="Q27" s="151">
        <v>3.7846597083197354E-3</v>
      </c>
      <c r="R27" s="141">
        <f t="shared" si="8"/>
        <v>1.4798633729794393</v>
      </c>
      <c r="T27" s="172"/>
    </row>
    <row r="28" spans="1:20" x14ac:dyDescent="0.2">
      <c r="A28" s="10" t="str">
        <f>name!$D24</f>
        <v>71 Sales occupations</v>
      </c>
      <c r="B28" s="151">
        <v>21.245502340401707</v>
      </c>
      <c r="C28" s="141">
        <f t="shared" si="0"/>
        <v>7.907156781087922</v>
      </c>
      <c r="E28" s="151">
        <v>20.874939952204585</v>
      </c>
      <c r="F28" s="141">
        <f t="shared" si="1"/>
        <v>7.7461482337634964</v>
      </c>
      <c r="H28" s="151">
        <f t="shared" si="3"/>
        <v>-0.37056238819712206</v>
      </c>
      <c r="I28" s="141">
        <f t="shared" si="4"/>
        <v>-1.7441921695230511</v>
      </c>
      <c r="K28" s="207">
        <f t="shared" si="2"/>
        <v>6.3336325816528191E-2</v>
      </c>
      <c r="L28" s="141">
        <f t="shared" si="5"/>
        <v>0.29811639565746617</v>
      </c>
      <c r="N28" s="151">
        <f>H28-(K28+Q28)</f>
        <v>-1.1016968520629762</v>
      </c>
      <c r="O28" s="141">
        <f t="shared" si="7"/>
        <v>-5.1855533204687951</v>
      </c>
      <c r="Q28" s="151">
        <v>0.66779813804932586</v>
      </c>
      <c r="R28" s="141">
        <f t="shared" si="8"/>
        <v>3.1432447552882818</v>
      </c>
      <c r="T28" s="11"/>
    </row>
    <row r="29" spans="1:20" x14ac:dyDescent="0.2">
      <c r="A29" s="10" t="str">
        <f>name!$D25</f>
        <v>72 Customer service occupations</v>
      </c>
      <c r="B29" s="151">
        <v>4.3438373367646914</v>
      </c>
      <c r="C29" s="141">
        <f t="shared" si="0"/>
        <v>1.6166905495110264</v>
      </c>
      <c r="E29" s="151">
        <v>4.9012265449813697</v>
      </c>
      <c r="F29" s="141">
        <f t="shared" si="1"/>
        <v>1.8187179187872433</v>
      </c>
      <c r="H29" s="151">
        <f t="shared" si="3"/>
        <v>0.55738920821667826</v>
      </c>
      <c r="I29" s="141">
        <f t="shared" si="4"/>
        <v>12.831723773335945</v>
      </c>
      <c r="K29" s="207">
        <f t="shared" si="2"/>
        <v>1.2949691301586169E-2</v>
      </c>
      <c r="L29" s="141">
        <f t="shared" si="5"/>
        <v>0.29811639565746617</v>
      </c>
      <c r="N29" s="151">
        <f t="shared" si="6"/>
        <v>0.44553680955989861</v>
      </c>
      <c r="O29" s="141">
        <f t="shared" si="7"/>
        <v>10.256756296766314</v>
      </c>
      <c r="Q29" s="151">
        <v>9.8902707355193492E-2</v>
      </c>
      <c r="R29" s="141">
        <f t="shared" si="8"/>
        <v>2.2768510809121745</v>
      </c>
      <c r="T29" s="11"/>
    </row>
    <row r="30" spans="1:20" x14ac:dyDescent="0.2">
      <c r="A30" s="10" t="str">
        <f>name!$D26</f>
        <v>81 Process, plant and machine operatives</v>
      </c>
      <c r="B30" s="151">
        <v>9.731613642182694</v>
      </c>
      <c r="C30" s="141">
        <f t="shared" si="0"/>
        <v>3.6219145854405657</v>
      </c>
      <c r="E30" s="151">
        <v>7.842644488174515</v>
      </c>
      <c r="F30" s="141">
        <f t="shared" si="1"/>
        <v>2.9102017485656169</v>
      </c>
      <c r="H30" s="151">
        <f t="shared" si="3"/>
        <v>-1.888969154008179</v>
      </c>
      <c r="I30" s="141">
        <f t="shared" si="4"/>
        <v>-19.410646820381828</v>
      </c>
      <c r="K30" s="207">
        <f t="shared" si="2"/>
        <v>2.9011535829385315E-2</v>
      </c>
      <c r="L30" s="141">
        <f t="shared" si="5"/>
        <v>0.29811639565746617</v>
      </c>
      <c r="N30" s="151">
        <f t="shared" si="6"/>
        <v>-1.7955730151043841</v>
      </c>
      <c r="O30" s="141">
        <f t="shared" si="7"/>
        <v>-18.450927884367353</v>
      </c>
      <c r="Q30" s="151">
        <v>-0.12240767473318019</v>
      </c>
      <c r="R30" s="141">
        <f t="shared" si="8"/>
        <v>-1.2578353316719373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11.711440519597978</v>
      </c>
      <c r="C31" s="141">
        <f t="shared" si="0"/>
        <v>4.3587670857160852</v>
      </c>
      <c r="E31" s="151">
        <v>11.638223424971748</v>
      </c>
      <c r="F31" s="141">
        <f t="shared" si="1"/>
        <v>4.3186425462253393</v>
      </c>
      <c r="H31" s="151">
        <f t="shared" si="3"/>
        <v>-7.321709462623005E-2</v>
      </c>
      <c r="I31" s="141">
        <f t="shared" si="4"/>
        <v>-0.62517582276671035</v>
      </c>
      <c r="K31" s="207">
        <f t="shared" si="2"/>
        <v>3.4913724356593519E-2</v>
      </c>
      <c r="L31" s="141">
        <f t="shared" si="5"/>
        <v>0.29811639565746612</v>
      </c>
      <c r="N31" s="151">
        <f t="shared" si="6"/>
        <v>-0.65176040942888669</v>
      </c>
      <c r="O31" s="141">
        <f t="shared" si="7"/>
        <v>-5.5651600530116498</v>
      </c>
      <c r="Q31" s="151">
        <v>0.54362959044606307</v>
      </c>
      <c r="R31" s="141">
        <f t="shared" si="8"/>
        <v>4.6418678345874769</v>
      </c>
      <c r="T31" s="11"/>
    </row>
    <row r="32" spans="1:20" x14ac:dyDescent="0.2">
      <c r="A32" s="10" t="str">
        <f>name!$D28</f>
        <v>91 Elementary trades and related occupations</v>
      </c>
      <c r="B32" s="151">
        <v>5.4396012405179466</v>
      </c>
      <c r="C32" s="141">
        <f t="shared" si="0"/>
        <v>2.0245122542281337</v>
      </c>
      <c r="E32" s="151">
        <v>4.1435432093543927</v>
      </c>
      <c r="F32" s="141">
        <f t="shared" si="1"/>
        <v>1.5375613049020327</v>
      </c>
      <c r="H32" s="151">
        <f t="shared" si="3"/>
        <v>-1.2960580311635539</v>
      </c>
      <c r="I32" s="141">
        <f t="shared" si="4"/>
        <v>-23.826342664782285</v>
      </c>
      <c r="K32" s="207">
        <f t="shared" si="2"/>
        <v>1.6216343156370921E-2</v>
      </c>
      <c r="L32" s="141">
        <f t="shared" si="5"/>
        <v>0.29811639565746617</v>
      </c>
      <c r="N32" s="151">
        <f>H32-(K32+Q32)</f>
        <v>-1.3829013371960495</v>
      </c>
      <c r="O32" s="141">
        <f t="shared" si="7"/>
        <v>-25.422843992593336</v>
      </c>
      <c r="Q32" s="151">
        <v>7.062696287612473E-2</v>
      </c>
      <c r="R32" s="141">
        <f t="shared" si="8"/>
        <v>1.298384932153589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29.367477651620312</v>
      </c>
      <c r="C33" s="141">
        <f t="shared" si="0"/>
        <v>10.929995739138965</v>
      </c>
      <c r="E33" s="151">
        <v>26.76110182581105</v>
      </c>
      <c r="F33" s="141">
        <f t="shared" si="1"/>
        <v>9.9303500808240184</v>
      </c>
      <c r="H33" s="151">
        <f t="shared" ref="H33" si="9">E33-B33</f>
        <v>-2.6063758258092626</v>
      </c>
      <c r="I33" s="141">
        <f>IF(B33&lt;&gt;0,((E33/B33)-1)*100,0)</f>
        <v>-8.8750414888473017</v>
      </c>
      <c r="K33" s="207">
        <f t="shared" si="2"/>
        <v>8.7549265870522364E-2</v>
      </c>
      <c r="L33" s="141">
        <f t="shared" ref="L33" si="10">IF(B33&lt;&gt;0,K33/B33*100,0)</f>
        <v>0.29811639565746617</v>
      </c>
      <c r="N33" s="151">
        <f>H33-(K33+Q33)</f>
        <v>-2.8139679850768164</v>
      </c>
      <c r="O33" s="141">
        <f t="shared" ref="O33" si="11">IF(B33&lt;&gt;0,N33/B33*100,0)</f>
        <v>-9.5819192184574948</v>
      </c>
      <c r="Q33" s="151">
        <v>0.12004289339703121</v>
      </c>
      <c r="R33" s="141">
        <f t="shared" ref="R33" si="12">IF(B33&lt;&gt;0,Q33/B33*100,0)</f>
        <v>0.40876133395272374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268.68700000000001</v>
      </c>
      <c r="C35" s="147">
        <f>B35/B$35*100</f>
        <v>100</v>
      </c>
      <c r="D35" s="145"/>
      <c r="E35" s="152">
        <f>SUM(E8:E33)</f>
        <v>269.48800000000017</v>
      </c>
      <c r="F35" s="147">
        <f t="shared" ref="F35" si="13">E35/E$35*100</f>
        <v>100</v>
      </c>
      <c r="G35" s="145"/>
      <c r="H35" s="152">
        <f>E35-B35</f>
        <v>0.80100000000015825</v>
      </c>
      <c r="I35" s="147">
        <f>IF(B35&lt;&gt;0,((E35/B35)-1)*100,0)</f>
        <v>0.29811639565746617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Cumbria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16.825173418649669</v>
      </c>
      <c r="C44" s="141">
        <f t="shared" ref="C44:C68" si="15">B44/B$71*100</f>
        <v>6.2433850184979143</v>
      </c>
      <c r="E44" s="151">
        <v>16.032161181555789</v>
      </c>
      <c r="F44" s="141">
        <f t="shared" ref="F44:F68" si="16">E44/E$71*100</f>
        <v>5.6168648531003456</v>
      </c>
      <c r="H44" s="151">
        <f>E44-B44</f>
        <v>-0.79301223709387969</v>
      </c>
      <c r="I44" s="141">
        <f>IF(B44&gt;0,((E44/B44)-1)*100,0)</f>
        <v>-4.7132485197143641</v>
      </c>
      <c r="K44" s="151">
        <f>(($E$71/$B$71)-1)*B44</f>
        <v>0.99525800579874557</v>
      </c>
      <c r="L44" s="141">
        <f>IF(B44&gt;0,K44/B44*100,0)</f>
        <v>5.9152912189039508</v>
      </c>
      <c r="N44" s="151">
        <f>H44-(K44+Q44)</f>
        <v>-1.0865142015289022</v>
      </c>
      <c r="O44" s="141">
        <f>IF(B44&gt;0,N44/B44*100,0)</f>
        <v>-6.457670149922901</v>
      </c>
      <c r="Q44" s="151">
        <v>-0.70175604136372294</v>
      </c>
      <c r="R44" s="141">
        <f>IF(B44&gt;0,Q44/B44*100,0)</f>
        <v>-4.1708695886954104</v>
      </c>
      <c r="T44" s="151"/>
    </row>
    <row r="45" spans="1:20" x14ac:dyDescent="0.2">
      <c r="A45" s="135" t="str">
        <f t="shared" si="14"/>
        <v>12 Other managers and proprietors</v>
      </c>
      <c r="B45" s="151">
        <v>9.2329033573705441</v>
      </c>
      <c r="C45" s="141">
        <f t="shared" si="15"/>
        <v>3.4260907192047654</v>
      </c>
      <c r="E45" s="151">
        <v>10.760253487803858</v>
      </c>
      <c r="F45" s="141">
        <f t="shared" si="16"/>
        <v>3.7698529188708418</v>
      </c>
      <c r="H45" s="151">
        <f t="shared" ref="H45:H71" si="17">E45-B45</f>
        <v>1.5273501304333141</v>
      </c>
      <c r="I45" s="141">
        <f t="shared" ref="I45:I71" si="18">IF(B45&gt;0,((E45/B45)-1)*100,0)</f>
        <v>16.54246850980028</v>
      </c>
      <c r="K45" s="151">
        <f t="shared" ref="K45:K68" si="19">(($E$71/$B$71)-1)*B45</f>
        <v>0.54615312154842788</v>
      </c>
      <c r="L45" s="141">
        <f t="shared" ref="L45:L68" si="20">IF(B45&gt;0,K45/B45*100,0)</f>
        <v>5.9152912189039508</v>
      </c>
      <c r="N45" s="151">
        <f t="shared" ref="N45:N68" si="21">H45-(K45+Q45)</f>
        <v>0.71637810550937664</v>
      </c>
      <c r="O45" s="141">
        <f t="shared" ref="O45:O68" si="22">IF(B45&gt;0,N45/B45*100,0)</f>
        <v>7.758968958962388</v>
      </c>
      <c r="Q45" s="151">
        <v>0.26481890337550962</v>
      </c>
      <c r="R45" s="141">
        <f>IF(B45&gt;0,Q45/B45*100,0)</f>
        <v>2.8682083319339311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14.717694455466303</v>
      </c>
      <c r="C46" s="141">
        <f t="shared" si="15"/>
        <v>5.461354292386412</v>
      </c>
      <c r="E46" s="151">
        <v>19.664928880034861</v>
      </c>
      <c r="F46" s="141">
        <f t="shared" si="16"/>
        <v>6.8896043779836162</v>
      </c>
      <c r="H46" s="151">
        <f t="shared" si="17"/>
        <v>4.947234424568558</v>
      </c>
      <c r="I46" s="141">
        <f t="shared" si="18"/>
        <v>33.614194393953497</v>
      </c>
      <c r="K46" s="151">
        <f t="shared" si="19"/>
        <v>0.87059448774931181</v>
      </c>
      <c r="L46" s="141">
        <f t="shared" si="20"/>
        <v>5.9152912189039508</v>
      </c>
      <c r="N46" s="151">
        <f t="shared" si="21"/>
        <v>4.9438203968923551</v>
      </c>
      <c r="O46" s="141">
        <f t="shared" si="22"/>
        <v>33.590997637922626</v>
      </c>
      <c r="Q46" s="151">
        <v>-0.86718046007310856</v>
      </c>
      <c r="R46" s="141">
        <f t="shared" ref="R46:R68" si="23">IF(B46&gt;0,Q46/B46*100,0)</f>
        <v>-5.8920944628730814</v>
      </c>
      <c r="T46" s="151"/>
    </row>
    <row r="47" spans="1:20" x14ac:dyDescent="0.2">
      <c r="A47" s="135" t="str">
        <f t="shared" si="14"/>
        <v>22 Health professionals</v>
      </c>
      <c r="B47" s="151">
        <v>11.374740430550816</v>
      </c>
      <c r="C47" s="141">
        <f t="shared" si="15"/>
        <v>4.2208708478859203</v>
      </c>
      <c r="E47" s="151">
        <v>12.430904392700821</v>
      </c>
      <c r="F47" s="141">
        <f t="shared" si="16"/>
        <v>4.3551651698673988</v>
      </c>
      <c r="H47" s="151">
        <f t="shared" si="17"/>
        <v>1.0561639621500056</v>
      </c>
      <c r="I47" s="141">
        <f t="shared" si="18"/>
        <v>9.2851697900139474</v>
      </c>
      <c r="K47" s="151">
        <f t="shared" si="19"/>
        <v>0.67284902186148987</v>
      </c>
      <c r="L47" s="141">
        <f t="shared" si="20"/>
        <v>5.9152912189039508</v>
      </c>
      <c r="N47" s="151">
        <f t="shared" si="21"/>
        <v>-0.56941666641561417</v>
      </c>
      <c r="O47" s="141">
        <f t="shared" si="22"/>
        <v>-5.0059750364610345</v>
      </c>
      <c r="Q47" s="151">
        <v>0.95273160670412993</v>
      </c>
      <c r="R47" s="141">
        <f t="shared" si="23"/>
        <v>8.3758536075710204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12.17455162384074</v>
      </c>
      <c r="C48" s="141">
        <f t="shared" si="15"/>
        <v>4.5176600159712983</v>
      </c>
      <c r="E48" s="151">
        <v>14.063495951559963</v>
      </c>
      <c r="F48" s="141">
        <f t="shared" si="16"/>
        <v>4.9271433356666483</v>
      </c>
      <c r="H48" s="151">
        <f t="shared" si="17"/>
        <v>1.8889443277192228</v>
      </c>
      <c r="I48" s="141">
        <f t="shared" si="18"/>
        <v>15.515514542812481</v>
      </c>
      <c r="K48" s="151">
        <f t="shared" si="19"/>
        <v>0.72016018314597963</v>
      </c>
      <c r="L48" s="141">
        <f t="shared" si="20"/>
        <v>5.9152912189039508</v>
      </c>
      <c r="N48" s="151">
        <f t="shared" si="21"/>
        <v>0.24575263565798378</v>
      </c>
      <c r="O48" s="141">
        <f t="shared" si="22"/>
        <v>2.018576480276614</v>
      </c>
      <c r="Q48" s="151">
        <v>0.92303150891525942</v>
      </c>
      <c r="R48" s="141">
        <f t="shared" si="23"/>
        <v>7.5816468436319147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14.432592092899037</v>
      </c>
      <c r="C49" s="141">
        <f t="shared" si="15"/>
        <v>5.3555602078382076</v>
      </c>
      <c r="E49" s="151">
        <v>16.549662212981826</v>
      </c>
      <c r="F49" s="141">
        <f t="shared" si="16"/>
        <v>5.7981712485352999</v>
      </c>
      <c r="H49" s="151">
        <f t="shared" si="17"/>
        <v>2.1170701200827882</v>
      </c>
      <c r="I49" s="141">
        <f t="shared" si="18"/>
        <v>14.668675636751383</v>
      </c>
      <c r="K49" s="151">
        <f t="shared" si="19"/>
        <v>0.85372985273148272</v>
      </c>
      <c r="L49" s="141">
        <f t="shared" si="20"/>
        <v>5.9152912189039508</v>
      </c>
      <c r="N49" s="151">
        <f t="shared" si="21"/>
        <v>1.4237222055243015</v>
      </c>
      <c r="O49" s="141">
        <f t="shared" si="22"/>
        <v>9.8646327448330329</v>
      </c>
      <c r="Q49" s="151">
        <v>-0.16038193817299601</v>
      </c>
      <c r="R49" s="141">
        <f t="shared" si="23"/>
        <v>-1.1112483269855964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5.4955777649117534</v>
      </c>
      <c r="C50" s="141">
        <f t="shared" si="15"/>
        <v>2.0392662251795071</v>
      </c>
      <c r="E50" s="151">
        <v>5.3085836083140485</v>
      </c>
      <c r="F50" s="141">
        <f t="shared" si="16"/>
        <v>1.8598613344523669</v>
      </c>
      <c r="H50" s="151">
        <f t="shared" si="17"/>
        <v>-0.18699415659770491</v>
      </c>
      <c r="I50" s="141">
        <f t="shared" si="18"/>
        <v>-3.4026296159728298</v>
      </c>
      <c r="K50" s="151">
        <f t="shared" si="19"/>
        <v>0.32507942895586295</v>
      </c>
      <c r="L50" s="141">
        <f t="shared" si="20"/>
        <v>5.9152912189039508</v>
      </c>
      <c r="N50" s="151">
        <f t="shared" si="21"/>
        <v>-0.22009486409679918</v>
      </c>
      <c r="O50" s="141">
        <f t="shared" si="22"/>
        <v>-4.0049449486833604</v>
      </c>
      <c r="Q50" s="151">
        <v>-0.29197872145676868</v>
      </c>
      <c r="R50" s="141">
        <f t="shared" si="23"/>
        <v>-5.312975886193418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5.1545961597983787</v>
      </c>
      <c r="C51" s="141">
        <f t="shared" si="15"/>
        <v>1.9127368045324376</v>
      </c>
      <c r="E51" s="151">
        <v>10.085317439850206</v>
      </c>
      <c r="F51" s="141">
        <f t="shared" si="16"/>
        <v>3.5333891930568386</v>
      </c>
      <c r="H51" s="151">
        <f t="shared" si="17"/>
        <v>4.9307212800518272</v>
      </c>
      <c r="I51" s="141">
        <f t="shared" si="18"/>
        <v>95.656791088842368</v>
      </c>
      <c r="K51" s="151">
        <f t="shared" si="19"/>
        <v>0.30490937401051377</v>
      </c>
      <c r="L51" s="141">
        <f t="shared" si="20"/>
        <v>5.9152912189039508</v>
      </c>
      <c r="N51" s="151">
        <f t="shared" si="21"/>
        <v>4.1694221307267902</v>
      </c>
      <c r="O51" s="141">
        <f t="shared" si="22"/>
        <v>80.887464341918033</v>
      </c>
      <c r="Q51" s="151">
        <v>0.45638977531452307</v>
      </c>
      <c r="R51" s="141">
        <f t="shared" si="23"/>
        <v>8.8540355280203897</v>
      </c>
      <c r="T51" s="151"/>
    </row>
    <row r="52" spans="1:20" x14ac:dyDescent="0.2">
      <c r="A52" s="135" t="str">
        <f t="shared" si="14"/>
        <v>33 Protective service occupations</v>
      </c>
      <c r="B52" s="151">
        <v>2.4720060155150008</v>
      </c>
      <c r="C52" s="141">
        <f t="shared" si="15"/>
        <v>0.91729725090356506</v>
      </c>
      <c r="E52" s="151">
        <v>2.1232377430957681</v>
      </c>
      <c r="F52" s="141">
        <f t="shared" si="16"/>
        <v>0.74387597023980301</v>
      </c>
      <c r="H52" s="151">
        <f t="shared" si="17"/>
        <v>-0.34876827241923269</v>
      </c>
      <c r="I52" s="141">
        <f t="shared" si="18"/>
        <v>-14.108714551269919</v>
      </c>
      <c r="K52" s="151">
        <f t="shared" si="19"/>
        <v>0.14622635476653628</v>
      </c>
      <c r="L52" s="141">
        <f t="shared" si="20"/>
        <v>5.9152912189039508</v>
      </c>
      <c r="N52" s="151">
        <f t="shared" si="21"/>
        <v>-0.38918512274052081</v>
      </c>
      <c r="O52" s="141">
        <f t="shared" si="22"/>
        <v>-15.743696427026721</v>
      </c>
      <c r="Q52" s="151">
        <v>-0.10580950444524818</v>
      </c>
      <c r="R52" s="141">
        <f t="shared" si="23"/>
        <v>-4.2803093431471506</v>
      </c>
      <c r="T52" s="151"/>
    </row>
    <row r="53" spans="1:20" x14ac:dyDescent="0.2">
      <c r="A53" s="135" t="str">
        <f t="shared" si="14"/>
        <v>34 Culture, media and sports occupations</v>
      </c>
      <c r="B53" s="151">
        <v>3.1316325188481611</v>
      </c>
      <c r="C53" s="141">
        <f t="shared" si="15"/>
        <v>1.1620675202042983</v>
      </c>
      <c r="E53" s="151">
        <v>2.8815002048705662</v>
      </c>
      <c r="F53" s="141">
        <f t="shared" si="16"/>
        <v>1.0095330904955577</v>
      </c>
      <c r="H53" s="151">
        <f t="shared" si="17"/>
        <v>-0.25013231397759483</v>
      </c>
      <c r="I53" s="141">
        <f t="shared" si="18"/>
        <v>-7.9872817922326149</v>
      </c>
      <c r="K53" s="151">
        <f t="shared" si="19"/>
        <v>0.18524518339576587</v>
      </c>
      <c r="L53" s="141">
        <f t="shared" si="20"/>
        <v>5.9152912189039499</v>
      </c>
      <c r="N53" s="151">
        <f t="shared" si="21"/>
        <v>-0.28236859679596049</v>
      </c>
      <c r="O53" s="141">
        <f t="shared" si="22"/>
        <v>-9.0166580879616696</v>
      </c>
      <c r="Q53" s="151">
        <v>-0.15300890057740024</v>
      </c>
      <c r="R53" s="141">
        <f t="shared" si="23"/>
        <v>-4.885914923174898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14.021674311847882</v>
      </c>
      <c r="C54" s="141">
        <f t="shared" si="15"/>
        <v>5.2030792880751173</v>
      </c>
      <c r="E54" s="151">
        <v>14.65479171373658</v>
      </c>
      <c r="F54" s="141">
        <f t="shared" si="16"/>
        <v>5.1343037020543028</v>
      </c>
      <c r="H54" s="151">
        <f t="shared" si="17"/>
        <v>0.63311740188869869</v>
      </c>
      <c r="I54" s="141">
        <f t="shared" si="18"/>
        <v>4.5152767623031664</v>
      </c>
      <c r="K54" s="151">
        <f t="shared" si="19"/>
        <v>0.82942286931204867</v>
      </c>
      <c r="L54" s="141">
        <f t="shared" si="20"/>
        <v>5.9152912189039508</v>
      </c>
      <c r="N54" s="151">
        <f t="shared" si="21"/>
        <v>0.17834681432199334</v>
      </c>
      <c r="O54" s="141">
        <f t="shared" si="22"/>
        <v>1.2719366486161769</v>
      </c>
      <c r="Q54" s="151">
        <v>-0.37465228174534332</v>
      </c>
      <c r="R54" s="141">
        <f t="shared" si="23"/>
        <v>-2.6719511052169689</v>
      </c>
      <c r="T54" s="151"/>
    </row>
    <row r="55" spans="1:20" x14ac:dyDescent="0.2">
      <c r="A55" s="135" t="str">
        <f t="shared" si="14"/>
        <v>41 Administrative occupations</v>
      </c>
      <c r="B55" s="151">
        <v>25.507102463300491</v>
      </c>
      <c r="C55" s="141">
        <f t="shared" si="15"/>
        <v>9.4650234753682803</v>
      </c>
      <c r="E55" s="151">
        <v>26.570023884572329</v>
      </c>
      <c r="F55" s="141">
        <f t="shared" si="16"/>
        <v>9.3088031995951095</v>
      </c>
      <c r="H55" s="151">
        <f t="shared" si="17"/>
        <v>1.0629214212718381</v>
      </c>
      <c r="I55" s="141">
        <f t="shared" si="18"/>
        <v>4.1671586288609896</v>
      </c>
      <c r="K55" s="151">
        <f t="shared" si="19"/>
        <v>1.5088193922084472</v>
      </c>
      <c r="L55" s="141">
        <f t="shared" si="20"/>
        <v>5.9152912189039499</v>
      </c>
      <c r="N55" s="151">
        <f t="shared" si="21"/>
        <v>1.7250391185954062E-2</v>
      </c>
      <c r="O55" s="141">
        <f t="shared" si="22"/>
        <v>6.7629756107240521E-2</v>
      </c>
      <c r="Q55" s="151">
        <v>-0.46314836212256305</v>
      </c>
      <c r="R55" s="141">
        <f t="shared" si="23"/>
        <v>-1.8157623461502101</v>
      </c>
      <c r="T55" s="151"/>
    </row>
    <row r="56" spans="1:20" x14ac:dyDescent="0.2">
      <c r="A56" s="135" t="str">
        <f t="shared" si="14"/>
        <v>42 Secretarial and related occupations</v>
      </c>
      <c r="B56" s="151">
        <v>5.0944015936762126</v>
      </c>
      <c r="C56" s="141">
        <f t="shared" si="15"/>
        <v>1.890400163894574</v>
      </c>
      <c r="E56" s="151">
        <v>3.4352942139643226</v>
      </c>
      <c r="F56" s="141">
        <f t="shared" si="16"/>
        <v>1.2035547242797058</v>
      </c>
      <c r="H56" s="151">
        <f t="shared" si="17"/>
        <v>-1.65910737971189</v>
      </c>
      <c r="I56" s="141">
        <f t="shared" si="18"/>
        <v>-32.567267208996142</v>
      </c>
      <c r="K56" s="151">
        <f t="shared" si="19"/>
        <v>0.30134869012643195</v>
      </c>
      <c r="L56" s="141">
        <f t="shared" si="20"/>
        <v>5.9152912189039517</v>
      </c>
      <c r="N56" s="151">
        <f t="shared" si="21"/>
        <v>-2.0400813182628998</v>
      </c>
      <c r="O56" s="141">
        <f t="shared" si="22"/>
        <v>-40.045553550299132</v>
      </c>
      <c r="Q56" s="151">
        <v>7.9625248424577827E-2</v>
      </c>
      <c r="R56" s="141">
        <f t="shared" si="23"/>
        <v>1.5629951223990333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3.8899838156549462</v>
      </c>
      <c r="C57" s="141">
        <f t="shared" si="15"/>
        <v>1.4434719971408538</v>
      </c>
      <c r="E57" s="151">
        <v>3.9756364914269535</v>
      </c>
      <c r="F57" s="141">
        <f t="shared" si="16"/>
        <v>1.3928635462503642</v>
      </c>
      <c r="H57" s="151">
        <f t="shared" si="17"/>
        <v>8.5652675772007303E-2</v>
      </c>
      <c r="I57" s="141">
        <f t="shared" si="18"/>
        <v>2.201877432685051</v>
      </c>
      <c r="K57" s="151">
        <f t="shared" si="19"/>
        <v>0.23010387106422189</v>
      </c>
      <c r="L57" s="141">
        <f t="shared" si="20"/>
        <v>5.9152912189039508</v>
      </c>
      <c r="N57" s="151">
        <f t="shared" si="21"/>
        <v>-2.7136441330768299E-2</v>
      </c>
      <c r="O57" s="141">
        <f t="shared" si="22"/>
        <v>-0.69759779517744369</v>
      </c>
      <c r="Q57" s="151">
        <v>-0.11731475396144629</v>
      </c>
      <c r="R57" s="141">
        <f t="shared" si="23"/>
        <v>-3.0158159910414515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10.42504916640269</v>
      </c>
      <c r="C58" s="141">
        <f t="shared" si="15"/>
        <v>3.8684650768875359</v>
      </c>
      <c r="E58" s="151">
        <v>8.7814121269106806</v>
      </c>
      <c r="F58" s="141">
        <f t="shared" si="16"/>
        <v>3.0765661957652091</v>
      </c>
      <c r="H58" s="151">
        <f t="shared" si="17"/>
        <v>-1.6436370394920097</v>
      </c>
      <c r="I58" s="141">
        <f t="shared" si="18"/>
        <v>-15.766228180381525</v>
      </c>
      <c r="K58" s="151">
        <f t="shared" si="19"/>
        <v>0.61667201790663784</v>
      </c>
      <c r="L58" s="141">
        <f t="shared" si="20"/>
        <v>5.9152912189039508</v>
      </c>
      <c r="N58" s="151">
        <f t="shared" si="21"/>
        <v>-1.2519914206507661</v>
      </c>
      <c r="O58" s="141">
        <f t="shared" si="22"/>
        <v>-12.009453391218713</v>
      </c>
      <c r="Q58" s="151">
        <v>-1.0083176367478814</v>
      </c>
      <c r="R58" s="141">
        <f t="shared" si="23"/>
        <v>-9.6720660080667571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8.3415298827824031</v>
      </c>
      <c r="C59" s="141">
        <f t="shared" si="15"/>
        <v>3.0953251657893479</v>
      </c>
      <c r="E59" s="151">
        <v>7.2642782533432806</v>
      </c>
      <c r="F59" s="141">
        <f t="shared" si="16"/>
        <v>2.5450386097219546</v>
      </c>
      <c r="H59" s="151">
        <f t="shared" si="17"/>
        <v>-1.0772516294391226</v>
      </c>
      <c r="I59" s="141">
        <f t="shared" si="18"/>
        <v>-12.91431721251347</v>
      </c>
      <c r="K59" s="151">
        <f t="shared" si="19"/>
        <v>0.49342578467847653</v>
      </c>
      <c r="L59" s="141">
        <f t="shared" si="20"/>
        <v>5.9152912189039508</v>
      </c>
      <c r="N59" s="151">
        <f t="shared" si="21"/>
        <v>-0.96885124491949515</v>
      </c>
      <c r="O59" s="141">
        <f t="shared" si="22"/>
        <v>-11.614790794183726</v>
      </c>
      <c r="Q59" s="151">
        <v>-0.60182616919810394</v>
      </c>
      <c r="R59" s="141">
        <f t="shared" si="23"/>
        <v>-7.2148176372336952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6.2122539903915817</v>
      </c>
      <c r="C60" s="141">
        <f t="shared" si="15"/>
        <v>2.3052061651693498</v>
      </c>
      <c r="E60" s="151">
        <v>6.2573678602291238</v>
      </c>
      <c r="F60" s="141">
        <f t="shared" si="16"/>
        <v>2.1922677304090059</v>
      </c>
      <c r="H60" s="151">
        <f t="shared" si="17"/>
        <v>4.5113869837542175E-2</v>
      </c>
      <c r="I60" s="141">
        <f t="shared" si="18"/>
        <v>0.72620774854537107</v>
      </c>
      <c r="K60" s="151">
        <f t="shared" si="19"/>
        <v>0.3674729147896435</v>
      </c>
      <c r="L60" s="141">
        <f t="shared" si="20"/>
        <v>5.9152912189039508</v>
      </c>
      <c r="N60" s="151">
        <f t="shared" si="21"/>
        <v>-0.38560121420274718</v>
      </c>
      <c r="O60" s="141">
        <f t="shared" si="22"/>
        <v>-6.2071063868147043</v>
      </c>
      <c r="Q60" s="151">
        <v>6.324216925064588E-2</v>
      </c>
      <c r="R60" s="141">
        <f t="shared" si="23"/>
        <v>1.018022916456117</v>
      </c>
      <c r="T60" s="151"/>
    </row>
    <row r="61" spans="1:20" x14ac:dyDescent="0.2">
      <c r="A61" s="135" t="str">
        <f t="shared" si="14"/>
        <v>61 Caring personal service occupations</v>
      </c>
      <c r="B61" s="151">
        <v>19.085859329477699</v>
      </c>
      <c r="C61" s="141">
        <f t="shared" si="15"/>
        <v>7.0822668651211504</v>
      </c>
      <c r="E61" s="151">
        <v>22.630610727805507</v>
      </c>
      <c r="F61" s="141">
        <f t="shared" si="16"/>
        <v>7.9286304922784652</v>
      </c>
      <c r="H61" s="151">
        <f t="shared" si="17"/>
        <v>3.5447513983278078</v>
      </c>
      <c r="I61" s="141">
        <f t="shared" si="18"/>
        <v>18.572658097993088</v>
      </c>
      <c r="K61" s="151">
        <f t="shared" si="19"/>
        <v>1.1289841609689548</v>
      </c>
      <c r="L61" s="141">
        <f t="shared" si="20"/>
        <v>5.9152912189039508</v>
      </c>
      <c r="N61" s="151">
        <f t="shared" si="21"/>
        <v>0.58119409096324048</v>
      </c>
      <c r="O61" s="141">
        <f t="shared" si="22"/>
        <v>3.0451554783577319</v>
      </c>
      <c r="Q61" s="151">
        <v>1.8345731463956123</v>
      </c>
      <c r="R61" s="141">
        <f t="shared" si="23"/>
        <v>9.6122114007313968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5.4615116782519095</v>
      </c>
      <c r="C62" s="141">
        <f t="shared" si="15"/>
        <v>2.0266251848883461</v>
      </c>
      <c r="E62" s="151">
        <v>4.9181170432248704</v>
      </c>
      <c r="F62" s="141">
        <f t="shared" si="16"/>
        <v>1.7230614419785197</v>
      </c>
      <c r="H62" s="151">
        <f t="shared" si="17"/>
        <v>-0.54339463502703911</v>
      </c>
      <c r="I62" s="141">
        <f t="shared" si="18"/>
        <v>-9.9495280251962406</v>
      </c>
      <c r="K62" s="151">
        <f t="shared" si="19"/>
        <v>0.32306432072304903</v>
      </c>
      <c r="L62" s="141">
        <f t="shared" si="20"/>
        <v>5.9152912189039517</v>
      </c>
      <c r="N62" s="151">
        <f t="shared" si="21"/>
        <v>-0.83242087743214122</v>
      </c>
      <c r="O62" s="141">
        <f t="shared" si="22"/>
        <v>-15.241583767858533</v>
      </c>
      <c r="Q62" s="151">
        <v>-3.4038078317946939E-2</v>
      </c>
      <c r="R62" s="141">
        <f t="shared" si="23"/>
        <v>-0.62323547624165587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0.27548648486621213</v>
      </c>
      <c r="C63" s="141">
        <f t="shared" si="15"/>
        <v>0.10222588199333994</v>
      </c>
      <c r="E63" s="151">
        <v>0.21609998323311955</v>
      </c>
      <c r="F63" s="141">
        <f t="shared" si="16"/>
        <v>7.5710591156861948E-2</v>
      </c>
      <c r="H63" s="151">
        <f t="shared" si="17"/>
        <v>-5.9386501633092587E-2</v>
      </c>
      <c r="I63" s="141">
        <f t="shared" si="18"/>
        <v>-21.556956473539234</v>
      </c>
      <c r="K63" s="151">
        <f t="shared" si="19"/>
        <v>1.6295827848558209E-2</v>
      </c>
      <c r="L63" s="141">
        <f t="shared" si="20"/>
        <v>5.9152912189039508</v>
      </c>
      <c r="N63" s="151">
        <f t="shared" si="21"/>
        <v>-8.16709715545057E-2</v>
      </c>
      <c r="O63" s="141">
        <f t="shared" si="22"/>
        <v>-29.64609011370143</v>
      </c>
      <c r="Q63" s="151">
        <v>5.9886420728549128E-3</v>
      </c>
      <c r="R63" s="141">
        <f t="shared" si="23"/>
        <v>2.1738424212582519</v>
      </c>
      <c r="T63" s="151"/>
    </row>
    <row r="64" spans="1:20" x14ac:dyDescent="0.2">
      <c r="A64" s="135" t="str">
        <f t="shared" si="14"/>
        <v>71 Sales occupations</v>
      </c>
      <c r="B64" s="151">
        <v>20.874939952204585</v>
      </c>
      <c r="C64" s="141">
        <f t="shared" si="15"/>
        <v>7.7461482337634964</v>
      </c>
      <c r="E64" s="151">
        <v>20.426686824455405</v>
      </c>
      <c r="F64" s="141">
        <f t="shared" si="16"/>
        <v>7.1564861399701503</v>
      </c>
      <c r="H64" s="151">
        <f t="shared" si="17"/>
        <v>-0.44825312774917947</v>
      </c>
      <c r="I64" s="141">
        <f t="shared" si="18"/>
        <v>-2.1473265493242244</v>
      </c>
      <c r="K64" s="151">
        <f t="shared" si="19"/>
        <v>1.2348134899442305</v>
      </c>
      <c r="L64" s="141">
        <f t="shared" si="20"/>
        <v>5.9152912189039508</v>
      </c>
      <c r="N64" s="151">
        <f t="shared" si="21"/>
        <v>-1.3462330541968304</v>
      </c>
      <c r="O64" s="141">
        <f t="shared" si="22"/>
        <v>-6.4490391698331848</v>
      </c>
      <c r="Q64" s="151">
        <v>-0.33683356349657945</v>
      </c>
      <c r="R64" s="141">
        <f t="shared" si="23"/>
        <v>-1.6135785983949942</v>
      </c>
      <c r="T64" s="151"/>
    </row>
    <row r="65" spans="1:20" x14ac:dyDescent="0.2">
      <c r="A65" s="135" t="str">
        <f t="shared" si="14"/>
        <v>72 Customer service occupations</v>
      </c>
      <c r="B65" s="151">
        <v>4.9012265449813697</v>
      </c>
      <c r="C65" s="141">
        <f t="shared" si="15"/>
        <v>1.8187179187872433</v>
      </c>
      <c r="E65" s="151">
        <v>6.3055233840896987</v>
      </c>
      <c r="F65" s="141">
        <f t="shared" si="16"/>
        <v>2.209139009732612</v>
      </c>
      <c r="H65" s="151">
        <f t="shared" si="17"/>
        <v>1.404296839108329</v>
      </c>
      <c r="I65" s="141">
        <f t="shared" si="18"/>
        <v>28.651947144664526</v>
      </c>
      <c r="K65" s="151">
        <f t="shared" si="19"/>
        <v>0.28992182343387246</v>
      </c>
      <c r="L65" s="141">
        <f t="shared" si="20"/>
        <v>5.9152912189039508</v>
      </c>
      <c r="N65" s="151">
        <f t="shared" si="21"/>
        <v>1.1609394016490218</v>
      </c>
      <c r="O65" s="141">
        <f t="shared" si="22"/>
        <v>23.686711703578979</v>
      </c>
      <c r="Q65" s="151">
        <v>-4.6564385974565248E-2</v>
      </c>
      <c r="R65" s="141">
        <f t="shared" si="23"/>
        <v>-0.95005577781841233</v>
      </c>
      <c r="T65" s="151"/>
    </row>
    <row r="66" spans="1:20" x14ac:dyDescent="0.2">
      <c r="A66" s="135" t="str">
        <f t="shared" si="14"/>
        <v>81 Process, plant and machine operatives</v>
      </c>
      <c r="B66" s="151">
        <v>7.842644488174515</v>
      </c>
      <c r="C66" s="141">
        <f t="shared" si="15"/>
        <v>2.9102017485656169</v>
      </c>
      <c r="E66" s="151">
        <v>6.7392375096930284</v>
      </c>
      <c r="F66" s="141">
        <f t="shared" si="16"/>
        <v>2.3610906774339768</v>
      </c>
      <c r="H66" s="151">
        <f t="shared" si="17"/>
        <v>-1.1034069784814866</v>
      </c>
      <c r="I66" s="141">
        <f t="shared" si="18"/>
        <v>-14.06932291965105</v>
      </c>
      <c r="K66" s="151">
        <f t="shared" si="19"/>
        <v>0.46391526073884176</v>
      </c>
      <c r="L66" s="141">
        <f t="shared" si="20"/>
        <v>5.9152912189039508</v>
      </c>
      <c r="N66" s="151">
        <f t="shared" si="21"/>
        <v>-0.67297159604295875</v>
      </c>
      <c r="O66" s="141">
        <f t="shared" si="22"/>
        <v>-8.5809269699486581</v>
      </c>
      <c r="Q66" s="151">
        <v>-0.89435064317736956</v>
      </c>
      <c r="R66" s="141">
        <f t="shared" si="23"/>
        <v>-11.403687168606339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11.638223424971748</v>
      </c>
      <c r="C67" s="141">
        <f t="shared" si="15"/>
        <v>4.3186425462253393</v>
      </c>
      <c r="E67" s="151">
        <v>11.630065347810795</v>
      </c>
      <c r="F67" s="141">
        <f t="shared" si="16"/>
        <v>4.0745913511979479</v>
      </c>
      <c r="H67" s="151">
        <f t="shared" si="17"/>
        <v>-8.15807716095307E-3</v>
      </c>
      <c r="I67" s="141">
        <f t="shared" si="18"/>
        <v>-7.0097272264502131E-2</v>
      </c>
      <c r="K67" s="151">
        <f t="shared" si="19"/>
        <v>0.68843480829377646</v>
      </c>
      <c r="L67" s="141">
        <f t="shared" si="20"/>
        <v>5.9152912189039508</v>
      </c>
      <c r="N67" s="151">
        <f t="shared" si="21"/>
        <v>-0.47196107325258252</v>
      </c>
      <c r="O67" s="141">
        <f t="shared" si="22"/>
        <v>-4.0552673377958302</v>
      </c>
      <c r="Q67" s="151">
        <v>-0.22463181220214701</v>
      </c>
      <c r="R67" s="141">
        <f t="shared" si="23"/>
        <v>-1.9301211533726188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4.1435432093543927</v>
      </c>
      <c r="C68" s="141">
        <f t="shared" si="15"/>
        <v>1.5375613049020327</v>
      </c>
      <c r="E68" s="151">
        <v>7.9783155627648306</v>
      </c>
      <c r="F68" s="141">
        <f t="shared" si="16"/>
        <v>2.7952014556211275</v>
      </c>
      <c r="H68" s="151">
        <f t="shared" si="17"/>
        <v>3.8347723534104379</v>
      </c>
      <c r="I68" s="141">
        <f t="shared" si="18"/>
        <v>92.548144417876983</v>
      </c>
      <c r="K68" s="151">
        <f t="shared" si="19"/>
        <v>0.24510264761443135</v>
      </c>
      <c r="L68" s="141">
        <f t="shared" si="20"/>
        <v>5.9152912189039508</v>
      </c>
      <c r="N68" s="151">
        <f t="shared" si="21"/>
        <v>3.7974546563644593</v>
      </c>
      <c r="O68" s="141">
        <f t="shared" si="22"/>
        <v>91.647521565393362</v>
      </c>
      <c r="Q68" s="151">
        <v>-0.20778495056845289</v>
      </c>
      <c r="R68" s="141">
        <f t="shared" si="23"/>
        <v>-5.0146683664203415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26.76110182581105</v>
      </c>
      <c r="C69" s="141">
        <f t="shared" ref="C69" si="25">B69/B$71*100</f>
        <v>9.9303500808240184</v>
      </c>
      <c r="E69" s="151">
        <v>23.745493969971918</v>
      </c>
      <c r="F69" s="141">
        <f t="shared" ref="F69" si="26">E69/E$71*100</f>
        <v>8.3192296402859931</v>
      </c>
      <c r="H69" s="151">
        <f t="shared" ref="H69" si="27">E69-B69</f>
        <v>-3.0156078558391322</v>
      </c>
      <c r="I69" s="141">
        <f t="shared" ref="I69" si="28">IF(B69&gt;0,((E69/B69)-1)*100,0)</f>
        <v>-11.268623674271073</v>
      </c>
      <c r="K69" s="151">
        <f t="shared" ref="K69" si="29">(($E$71/$B$71)-1)*B69</f>
        <v>1.5829971063841459</v>
      </c>
      <c r="L69" s="141">
        <f t="shared" ref="L69" si="30">IF(B69&gt;0,K69/B69*100,0)</f>
        <v>5.9152912189039508</v>
      </c>
      <c r="N69" s="151">
        <f t="shared" ref="N69" si="31">H69-(K69+Q69)</f>
        <v>-6.6077821653699216</v>
      </c>
      <c r="O69" s="141">
        <f t="shared" ref="O69" si="32">IF(B69&gt;0,N69/B69*100,0)</f>
        <v>-24.691741798899788</v>
      </c>
      <c r="Q69" s="151">
        <v>2.0091772031466437</v>
      </c>
      <c r="R69" s="141">
        <f t="shared" ref="R69" si="33">IF(B69&gt;0,Q69/B69*100,0)</f>
        <v>7.5078269057247669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269.48800000000017</v>
      </c>
      <c r="C71" s="147">
        <f>B71/B$71*100</f>
        <v>100</v>
      </c>
      <c r="D71" s="145"/>
      <c r="E71" s="152">
        <f>SUM(E44:E69)</f>
        <v>285.42900000000009</v>
      </c>
      <c r="F71" s="147">
        <f>E71/E$71*100</f>
        <v>100</v>
      </c>
      <c r="G71" s="145"/>
      <c r="H71" s="152">
        <f t="shared" si="17"/>
        <v>15.940999999999917</v>
      </c>
      <c r="I71" s="147">
        <f t="shared" si="18"/>
        <v>5.9152912189039508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Cumbria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Cumbria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Cumbria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Cumbria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16.825173418649662</v>
      </c>
      <c r="C7" s="11">
        <f t="shared" si="2"/>
        <v>16.0321611815558</v>
      </c>
      <c r="D7" s="11">
        <f t="shared" si="2"/>
        <v>-0.79301223709386259</v>
      </c>
      <c r="E7" s="11">
        <f t="shared" si="2"/>
        <v>7.8117024712915448</v>
      </c>
      <c r="F7" s="11">
        <f t="shared" si="2"/>
        <v>7.0186902341976829</v>
      </c>
      <c r="G7" s="200">
        <f>IF(B7&gt;0,(1+(E7/B7))^(1/($C$6-$B$6))-1,0)</f>
        <v>2.5750504167544763E-2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11.547390589856205</v>
      </c>
      <c r="R7" s="11">
        <v>9.9911378254015961</v>
      </c>
      <c r="S7" s="345">
        <f>R7-Q7</f>
        <v>-1.5562527644546087</v>
      </c>
      <c r="T7" s="345">
        <v>4.6249778630452925</v>
      </c>
      <c r="U7" s="345">
        <f>SUM(S7:T7)</f>
        <v>3.0687250985906838</v>
      </c>
      <c r="V7" s="346">
        <f>IF(Q7&gt;0,(1+(T7/Q7))^(1/($C$6-$B$6))-1,0)</f>
        <v>2.2710350728806006E-2</v>
      </c>
      <c r="X7" s="10" t="str">
        <f>name!B4</f>
        <v>Agriculture</v>
      </c>
      <c r="Y7" s="11">
        <v>4.0750000000000028</v>
      </c>
      <c r="Z7" s="11">
        <v>4.2830000000000021</v>
      </c>
      <c r="AA7" s="345">
        <f>Z7-Y7</f>
        <v>0.2079999999999993</v>
      </c>
      <c r="AB7" s="11">
        <v>2.1458282177432064</v>
      </c>
      <c r="AC7" s="345">
        <f>SUM(AA7:AB7)</f>
        <v>2.3538282177432057</v>
      </c>
      <c r="AD7" s="348">
        <f>IF(Y7&gt;0,(1+(AB7/Y7))^(1/($C$6-$B$6))-1,0)</f>
        <v>2.8603599406293201E-2</v>
      </c>
    </row>
    <row r="8" spans="1:30" x14ac:dyDescent="0.2">
      <c r="A8" s="10" t="str">
        <f>name!D5</f>
        <v>12 Other managers and proprietors</v>
      </c>
      <c r="B8" s="11">
        <f t="shared" si="2"/>
        <v>9.232903357370537</v>
      </c>
      <c r="C8" s="11">
        <f t="shared" si="2"/>
        <v>10.760253487803848</v>
      </c>
      <c r="D8" s="11">
        <f t="shared" si="2"/>
        <v>1.5273501304333108</v>
      </c>
      <c r="E8" s="11">
        <f t="shared" si="2"/>
        <v>5.4251644284922307</v>
      </c>
      <c r="F8" s="11">
        <f t="shared" si="2"/>
        <v>6.9525145589255422</v>
      </c>
      <c r="G8" s="200">
        <f t="shared" ref="G8:G33" si="3">IF(B8&gt;0,(1+(E8/B8))^(1/($C$6-$B$6))-1,0)</f>
        <v>3.129416940679941E-2</v>
      </c>
      <c r="H8" s="11"/>
      <c r="I8" s="10" t="str">
        <f>name!E4</f>
        <v>Managers, directors and senior officials</v>
      </c>
      <c r="J8" s="11">
        <f t="array" ref="J8:J16">MMULT(aggregation!$B$13:$AA$21,B7:B32)</f>
        <v>26.058076776020201</v>
      </c>
      <c r="K8" s="11">
        <f t="array" ref="K8:K16">MMULT(aggregation!$B$13:$AA$21,C7:C32)</f>
        <v>26.792414669359648</v>
      </c>
      <c r="L8" s="11">
        <f t="array" ref="L8:L16">MMULT(aggregation!$B$13:$AA$21,D7:D32)</f>
        <v>0.73433789333944821</v>
      </c>
      <c r="M8" s="11">
        <f t="array" ref="M8:M16">MMULT(aggregation!$B$13:$AA$21,E7:E32)</f>
        <v>13.236866899783776</v>
      </c>
      <c r="N8" s="11">
        <f t="array" ref="N8:N16">MMULT(aggregation!$B$13:$AA$21,F7:F32)</f>
        <v>13.971204793123224</v>
      </c>
      <c r="O8" s="11"/>
      <c r="P8" s="10" t="str">
        <f>name!D5</f>
        <v>12 Other managers and proprietors</v>
      </c>
      <c r="Q8" s="11">
        <v>5.4041533938269088</v>
      </c>
      <c r="R8" s="11">
        <v>6.8095103238042496</v>
      </c>
      <c r="S8" s="345">
        <f t="shared" ref="S8:S31" si="4">R8-Q8</f>
        <v>1.4053569299773407</v>
      </c>
      <c r="T8" s="345">
        <v>3.0975468350288375</v>
      </c>
      <c r="U8" s="345">
        <f t="shared" ref="U8:U31" si="5">SUM(S8:T8)</f>
        <v>4.5029037650061783</v>
      </c>
      <c r="V8" s="346">
        <f t="shared" ref="V8:V33" si="6">IF(Q8&gt;0,(1+(T8/Q8))^(1/($C$6-$B$6))-1,0)</f>
        <v>3.0667404255184438E-2</v>
      </c>
      <c r="X8" s="10" t="str">
        <f>name!B5</f>
        <v>Mining and quarrying</v>
      </c>
      <c r="Y8" s="11">
        <v>0.71899999999999886</v>
      </c>
      <c r="Z8" s="11">
        <v>0.43400000000000077</v>
      </c>
      <c r="AA8" s="345">
        <f t="shared" ref="AA8:AA29" si="7">Z8-Y8</f>
        <v>-0.28499999999999809</v>
      </c>
      <c r="AB8" s="11">
        <v>0.2282535100395639</v>
      </c>
      <c r="AC8" s="345">
        <f t="shared" ref="AC8:AC29" si="8">SUM(AA8:AB8)</f>
        <v>-5.6746489960434188E-2</v>
      </c>
      <c r="AD8" s="348">
        <f t="shared" ref="AD8:AD29" si="9">IF(Y8&gt;0,(1+(AB8/Y8))^(1/($C$6-$B$6))-1,0)</f>
        <v>1.8550318361725271E-2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14.717694455466292</v>
      </c>
      <c r="C9" s="11">
        <f t="shared" si="2"/>
        <v>19.664928880034871</v>
      </c>
      <c r="D9" s="11">
        <f t="shared" si="2"/>
        <v>4.9472344245685802</v>
      </c>
      <c r="E9" s="11">
        <f t="shared" si="2"/>
        <v>6.5941057684819357</v>
      </c>
      <c r="F9" s="11">
        <f t="shared" si="2"/>
        <v>11.541340193050514</v>
      </c>
      <c r="G9" s="200">
        <f t="shared" si="3"/>
        <v>2.4987785982489186E-2</v>
      </c>
      <c r="H9" s="11"/>
      <c r="I9" s="10" t="str">
        <f>name!E5</f>
        <v>Professional occupations</v>
      </c>
      <c r="J9" s="11">
        <v>52.699578602756887</v>
      </c>
      <c r="K9" s="11">
        <v>62.708991437277518</v>
      </c>
      <c r="L9" s="11">
        <v>10.009412834520633</v>
      </c>
      <c r="M9" s="11">
        <v>26.425839167243311</v>
      </c>
      <c r="N9" s="11">
        <v>36.435252001763935</v>
      </c>
      <c r="O9" s="11"/>
      <c r="P9" s="10" t="str">
        <f>name!D6</f>
        <v>21 Science, research, engineering and technology professionals</v>
      </c>
      <c r="Q9" s="11">
        <v>11.919779204882307</v>
      </c>
      <c r="R9" s="11">
        <v>14.967852246578236</v>
      </c>
      <c r="S9" s="345">
        <f t="shared" si="4"/>
        <v>3.048073041695929</v>
      </c>
      <c r="T9" s="345">
        <v>4.560409835064414</v>
      </c>
      <c r="U9" s="345">
        <f t="shared" si="5"/>
        <v>7.608482876760343</v>
      </c>
      <c r="V9" s="346">
        <f t="shared" si="6"/>
        <v>2.1832234087407087E-2</v>
      </c>
      <c r="X9" s="10" t="str">
        <f>name!B6</f>
        <v>Food drink and tobacco</v>
      </c>
      <c r="Y9" s="11">
        <v>5.4879999999999853</v>
      </c>
      <c r="Z9" s="11">
        <v>4.9359999999999964</v>
      </c>
      <c r="AA9" s="345">
        <f t="shared" si="7"/>
        <v>-0.55199999999998894</v>
      </c>
      <c r="AB9" s="11">
        <v>2.2994693409270086</v>
      </c>
      <c r="AC9" s="345">
        <f t="shared" si="8"/>
        <v>1.7474693409270197</v>
      </c>
      <c r="AD9" s="348">
        <f t="shared" si="9"/>
        <v>2.3604413579607852E-2</v>
      </c>
    </row>
    <row r="10" spans="1:30" x14ac:dyDescent="0.2">
      <c r="A10" s="10" t="str">
        <f>name!D7</f>
        <v>22 Health professionals</v>
      </c>
      <c r="B10" s="11">
        <f t="shared" si="2"/>
        <v>11.374740430550805</v>
      </c>
      <c r="C10" s="11">
        <f t="shared" si="2"/>
        <v>12.430904392700832</v>
      </c>
      <c r="D10" s="11">
        <f t="shared" si="2"/>
        <v>1.0561639621500276</v>
      </c>
      <c r="E10" s="11">
        <f t="shared" si="2"/>
        <v>6.0439174490817917</v>
      </c>
      <c r="F10" s="11">
        <f t="shared" si="2"/>
        <v>7.1000814112318187</v>
      </c>
      <c r="G10" s="200">
        <f t="shared" si="3"/>
        <v>2.8817192136247893E-2</v>
      </c>
      <c r="H10" s="11"/>
      <c r="I10" s="10" t="str">
        <f>name!E6</f>
        <v>Associate professional occupations</v>
      </c>
      <c r="J10" s="11">
        <v>30.275486770921177</v>
      </c>
      <c r="K10" s="11">
        <v>35.053430709867158</v>
      </c>
      <c r="L10" s="11">
        <v>4.7779439389459819</v>
      </c>
      <c r="M10" s="11">
        <v>15.366698968447436</v>
      </c>
      <c r="N10" s="11">
        <v>20.144642907393418</v>
      </c>
      <c r="O10" s="11"/>
      <c r="P10" s="10" t="str">
        <f>name!D7</f>
        <v>22 Health professionals</v>
      </c>
      <c r="Q10" s="11">
        <v>3.14770773736968</v>
      </c>
      <c r="R10" s="11">
        <v>3.3689951024631788</v>
      </c>
      <c r="S10" s="345">
        <f t="shared" si="4"/>
        <v>0.22128736509349878</v>
      </c>
      <c r="T10" s="345">
        <v>1.1899157630282562</v>
      </c>
      <c r="U10" s="345">
        <f t="shared" si="5"/>
        <v>1.411203128121755</v>
      </c>
      <c r="V10" s="346">
        <f t="shared" si="6"/>
        <v>2.1606929606294178E-2</v>
      </c>
      <c r="X10" s="10" t="str">
        <f>name!B7</f>
        <v>Engineering</v>
      </c>
      <c r="Y10" s="11">
        <v>2.0990000000000033</v>
      </c>
      <c r="Z10" s="11">
        <v>2.3500000000000023</v>
      </c>
      <c r="AA10" s="345">
        <f t="shared" si="7"/>
        <v>0.250999999999999</v>
      </c>
      <c r="AB10" s="11">
        <v>0.94647882095668279</v>
      </c>
      <c r="AC10" s="345">
        <f t="shared" si="8"/>
        <v>1.1974788209566818</v>
      </c>
      <c r="AD10" s="348">
        <f t="shared" si="9"/>
        <v>2.5123547782041733E-2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12.174551623840738</v>
      </c>
      <c r="C11" s="11">
        <f t="shared" si="2"/>
        <v>14.063495951559975</v>
      </c>
      <c r="D11" s="11">
        <f t="shared" si="2"/>
        <v>1.8889443277192342</v>
      </c>
      <c r="E11" s="11">
        <f t="shared" si="2"/>
        <v>6.4998785609691527</v>
      </c>
      <c r="F11" s="11">
        <f t="shared" si="2"/>
        <v>8.3888228886883862</v>
      </c>
      <c r="G11" s="200">
        <f t="shared" si="3"/>
        <v>2.893109531544269E-2</v>
      </c>
      <c r="H11" s="11"/>
      <c r="I11" s="10" t="str">
        <f>name!E7</f>
        <v>Administrative and secretarial occupations</v>
      </c>
      <c r="J11" s="11">
        <v>30.601504056976683</v>
      </c>
      <c r="K11" s="11">
        <v>30.005318098536655</v>
      </c>
      <c r="L11" s="11">
        <v>-0.59618595844002331</v>
      </c>
      <c r="M11" s="11">
        <v>15.132113992128929</v>
      </c>
      <c r="N11" s="11">
        <v>14.535928033688908</v>
      </c>
      <c r="O11" s="11"/>
      <c r="P11" s="10" t="str">
        <f>name!D8</f>
        <v>23 Teaching and other educational professionals</v>
      </c>
      <c r="Q11" s="11">
        <v>4.0737113880564966</v>
      </c>
      <c r="R11" s="11">
        <v>4.7686745802628563</v>
      </c>
      <c r="S11" s="345">
        <f t="shared" si="4"/>
        <v>0.69496319220635971</v>
      </c>
      <c r="T11" s="345">
        <v>1.8938918789779593</v>
      </c>
      <c r="U11" s="345">
        <f t="shared" si="5"/>
        <v>2.588855071184319</v>
      </c>
      <c r="V11" s="346">
        <f t="shared" si="6"/>
        <v>2.5779413870830048E-2</v>
      </c>
      <c r="X11" s="10" t="str">
        <f>name!B8</f>
        <v>Rest of manufacturing</v>
      </c>
      <c r="Y11" s="11">
        <v>31.470000000000002</v>
      </c>
      <c r="Z11" s="11">
        <v>26.740999999999989</v>
      </c>
      <c r="AA11" s="345">
        <f t="shared" si="7"/>
        <v>-4.7290000000000134</v>
      </c>
      <c r="AB11" s="11">
        <v>11.873891034921021</v>
      </c>
      <c r="AC11" s="345">
        <f t="shared" si="8"/>
        <v>7.1448910349210077</v>
      </c>
      <c r="AD11" s="348">
        <f t="shared" si="9"/>
        <v>2.1571441520810586E-2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14.432592092899053</v>
      </c>
      <c r="C12" s="11">
        <f t="shared" si="2"/>
        <v>16.549662212981843</v>
      </c>
      <c r="D12" s="11">
        <f t="shared" si="2"/>
        <v>2.1170701200827904</v>
      </c>
      <c r="E12" s="11">
        <f t="shared" si="2"/>
        <v>7.2879373887104304</v>
      </c>
      <c r="F12" s="11">
        <f t="shared" si="2"/>
        <v>9.4050075087932203</v>
      </c>
      <c r="G12" s="200">
        <f t="shared" si="3"/>
        <v>2.7625970499863151E-2</v>
      </c>
      <c r="H12" s="11"/>
      <c r="I12" s="10" t="str">
        <f>name!E8</f>
        <v>Skilled trades occupations</v>
      </c>
      <c r="J12" s="11">
        <v>28.868816855231614</v>
      </c>
      <c r="K12" s="11">
        <v>26.27869473191004</v>
      </c>
      <c r="L12" s="11">
        <v>-2.5901221233215725</v>
      </c>
      <c r="M12" s="11">
        <v>11.583492895102665</v>
      </c>
      <c r="N12" s="11">
        <v>8.9933707717810947</v>
      </c>
      <c r="O12" s="11"/>
      <c r="P12" s="10" t="str">
        <f>name!D9</f>
        <v>24 Business, media and public service professionals</v>
      </c>
      <c r="Q12" s="11">
        <v>8.2646086392003681</v>
      </c>
      <c r="R12" s="11">
        <v>9.0550429962071401</v>
      </c>
      <c r="S12" s="345">
        <f t="shared" si="4"/>
        <v>0.790434357006772</v>
      </c>
      <c r="T12" s="345">
        <v>3.6277031248125589</v>
      </c>
      <c r="U12" s="345">
        <f t="shared" si="5"/>
        <v>4.4181374818193309</v>
      </c>
      <c r="V12" s="346">
        <f t="shared" si="6"/>
        <v>2.4557333447071228E-2</v>
      </c>
      <c r="X12" s="10" t="str">
        <f>name!B9</f>
        <v>Electricity and gas</v>
      </c>
      <c r="Y12" s="11">
        <v>0.6660000000000007</v>
      </c>
      <c r="Z12" s="11">
        <v>0.63900000000000112</v>
      </c>
      <c r="AA12" s="345">
        <f t="shared" si="7"/>
        <v>-2.699999999999958E-2</v>
      </c>
      <c r="AB12" s="11">
        <v>0.26873760716742323</v>
      </c>
      <c r="AC12" s="345">
        <f t="shared" si="8"/>
        <v>0.24173760716742365</v>
      </c>
      <c r="AD12" s="348">
        <f t="shared" si="9"/>
        <v>2.2855690848294863E-2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5.4955777649117508</v>
      </c>
      <c r="C13" s="11">
        <f t="shared" si="2"/>
        <v>5.3085836083140432</v>
      </c>
      <c r="D13" s="11">
        <f t="shared" si="2"/>
        <v>-0.18699415659770724</v>
      </c>
      <c r="E13" s="11">
        <f t="shared" si="2"/>
        <v>2.0488126282648156</v>
      </c>
      <c r="F13" s="11">
        <f t="shared" si="2"/>
        <v>1.8618184716671082</v>
      </c>
      <c r="G13" s="200">
        <f t="shared" si="3"/>
        <v>2.1348729612911566E-2</v>
      </c>
      <c r="H13" s="11"/>
      <c r="I13" s="10" t="str">
        <f>name!E9</f>
        <v>Caring, leisure and other service occupations</v>
      </c>
      <c r="J13" s="11">
        <v>24.822857492595816</v>
      </c>
      <c r="K13" s="11">
        <v>27.764827754263525</v>
      </c>
      <c r="L13" s="11">
        <v>2.9419702616677088</v>
      </c>
      <c r="M13" s="11">
        <v>14.156724560330256</v>
      </c>
      <c r="N13" s="11">
        <v>17.098694821997963</v>
      </c>
      <c r="O13" s="11"/>
      <c r="P13" s="10" t="str">
        <f>name!D10</f>
        <v>31 Science, engineering and technology associate professionals</v>
      </c>
      <c r="Q13" s="11">
        <v>4.224360663876829</v>
      </c>
      <c r="R13" s="11">
        <v>3.7039380809117612</v>
      </c>
      <c r="S13" s="345">
        <f t="shared" si="4"/>
        <v>-0.52042258296506771</v>
      </c>
      <c r="T13" s="345">
        <v>1.3363308038802659</v>
      </c>
      <c r="U13" s="345">
        <f t="shared" si="5"/>
        <v>0.81590822091519821</v>
      </c>
      <c r="V13" s="346">
        <f t="shared" si="6"/>
        <v>1.8492543776471804E-2</v>
      </c>
      <c r="X13" s="10" t="str">
        <f>name!B10</f>
        <v>Water and sewerage</v>
      </c>
      <c r="Y13" s="11">
        <v>1.5609999999999986</v>
      </c>
      <c r="Z13" s="11">
        <v>1.5849999999999991</v>
      </c>
      <c r="AA13" s="345">
        <f t="shared" si="7"/>
        <v>2.4000000000000465E-2</v>
      </c>
      <c r="AB13" s="11">
        <v>0.69285754310482528</v>
      </c>
      <c r="AC13" s="345">
        <f t="shared" si="8"/>
        <v>0.71685754310482575</v>
      </c>
      <c r="AD13" s="348">
        <f t="shared" si="9"/>
        <v>2.4790059232991712E-2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5.1545961597983849</v>
      </c>
      <c r="C14" s="11">
        <f t="shared" si="2"/>
        <v>10.085317439850201</v>
      </c>
      <c r="D14" s="11">
        <f t="shared" si="2"/>
        <v>4.9307212800518165</v>
      </c>
      <c r="E14" s="11">
        <f t="shared" si="2"/>
        <v>4.8915230961472131</v>
      </c>
      <c r="F14" s="11">
        <f t="shared" si="2"/>
        <v>9.8222443761990306</v>
      </c>
      <c r="G14" s="200">
        <f t="shared" si="3"/>
        <v>4.5490872341284128E-2</v>
      </c>
      <c r="H14" s="11"/>
      <c r="I14" s="10" t="str">
        <f>name!E10</f>
        <v>Sales and customer service occupations</v>
      </c>
      <c r="J14" s="11">
        <v>25.776166497185912</v>
      </c>
      <c r="K14" s="11">
        <v>26.732210208545077</v>
      </c>
      <c r="L14" s="11">
        <v>0.95604371135916055</v>
      </c>
      <c r="M14" s="11">
        <v>12.176492032763418</v>
      </c>
      <c r="N14" s="11">
        <v>13.132535744122578</v>
      </c>
      <c r="O14" s="11"/>
      <c r="P14" s="10" t="str">
        <f>name!D11</f>
        <v>32 Health and social care associate professionals</v>
      </c>
      <c r="Q14" s="11">
        <v>1.1541954533773628</v>
      </c>
      <c r="R14" s="11">
        <v>1.7763056685795893</v>
      </c>
      <c r="S14" s="345">
        <f t="shared" si="4"/>
        <v>0.62211021520222642</v>
      </c>
      <c r="T14" s="345">
        <v>0.75325716441670898</v>
      </c>
      <c r="U14" s="345">
        <f t="shared" si="5"/>
        <v>1.3753673796189354</v>
      </c>
      <c r="V14" s="346">
        <f t="shared" si="6"/>
        <v>3.4058145421811847E-2</v>
      </c>
      <c r="X14" s="10" t="str">
        <f>name!B11</f>
        <v>Construction</v>
      </c>
      <c r="Y14" s="11">
        <v>18.45300000000006</v>
      </c>
      <c r="Z14" s="11">
        <v>18.493999999999968</v>
      </c>
      <c r="AA14" s="345">
        <f t="shared" si="7"/>
        <v>4.0999999999907999E-2</v>
      </c>
      <c r="AB14" s="11">
        <v>7.5939989195217912</v>
      </c>
      <c r="AC14" s="345">
        <f t="shared" si="8"/>
        <v>7.6349989195216992</v>
      </c>
      <c r="AD14" s="348">
        <f t="shared" si="9"/>
        <v>2.3244409808692135E-2</v>
      </c>
    </row>
    <row r="15" spans="1:30" x14ac:dyDescent="0.2">
      <c r="A15" s="10" t="str">
        <f>name!D12</f>
        <v>33 Protective service occupations</v>
      </c>
      <c r="B15" s="11">
        <f t="shared" si="2"/>
        <v>2.4720060155150017</v>
      </c>
      <c r="C15" s="11">
        <f t="shared" si="2"/>
        <v>2.1232377430957663</v>
      </c>
      <c r="D15" s="11">
        <f t="shared" si="2"/>
        <v>-0.34876827241923591</v>
      </c>
      <c r="E15" s="11">
        <f t="shared" si="2"/>
        <v>0.68160602327872533</v>
      </c>
      <c r="F15" s="11">
        <f t="shared" si="2"/>
        <v>0.3328377508594893</v>
      </c>
      <c r="G15" s="200">
        <f t="shared" si="3"/>
        <v>1.6367063405541948E-2</v>
      </c>
      <c r="H15" s="11"/>
      <c r="I15" s="10" t="str">
        <f>name!E11</f>
        <v>Process, plant and machine operatives</v>
      </c>
      <c r="J15" s="11">
        <v>19.48086791314627</v>
      </c>
      <c r="K15" s="11">
        <v>18.369302857503808</v>
      </c>
      <c r="L15" s="11">
        <v>-1.1115650556424619</v>
      </c>
      <c r="M15" s="11">
        <v>8.9017955716590791</v>
      </c>
      <c r="N15" s="11">
        <v>7.7902305160166172</v>
      </c>
      <c r="O15" s="11"/>
      <c r="P15" s="10" t="str">
        <f>name!D12</f>
        <v>33 Protective service occupations</v>
      </c>
      <c r="Q15" s="11">
        <v>1.9227498774647376</v>
      </c>
      <c r="R15" s="11">
        <v>1.5139720265491288</v>
      </c>
      <c r="S15" s="345">
        <f t="shared" si="4"/>
        <v>-0.40877785091560881</v>
      </c>
      <c r="T15" s="345">
        <v>0.43150238069989749</v>
      </c>
      <c r="U15" s="345">
        <f t="shared" si="5"/>
        <v>2.2724529784288683E-2</v>
      </c>
      <c r="V15" s="346">
        <f t="shared" si="6"/>
        <v>1.3589291372315682E-2</v>
      </c>
      <c r="X15" s="10" t="str">
        <f>name!B12</f>
        <v>Wholesale and retail trade</v>
      </c>
      <c r="Y15" s="11">
        <v>42.643000000000072</v>
      </c>
      <c r="Z15" s="11">
        <v>43.637000000000015</v>
      </c>
      <c r="AA15" s="345">
        <f t="shared" si="7"/>
        <v>0.99399999999994293</v>
      </c>
      <c r="AB15" s="11">
        <v>19.882727097917908</v>
      </c>
      <c r="AC15" s="345">
        <f t="shared" si="8"/>
        <v>20.876727097917851</v>
      </c>
      <c r="AD15" s="348">
        <f t="shared" si="9"/>
        <v>2.5842607977530019E-2</v>
      </c>
    </row>
    <row r="16" spans="1:30" x14ac:dyDescent="0.2">
      <c r="A16" s="10" t="str">
        <f>name!D13</f>
        <v>34 Culture, media and sports occupations</v>
      </c>
      <c r="B16" s="11">
        <f t="shared" si="2"/>
        <v>3.1316325188481584</v>
      </c>
      <c r="C16" s="11">
        <f t="shared" si="2"/>
        <v>2.8815002048705622</v>
      </c>
      <c r="D16" s="11">
        <f t="shared" si="2"/>
        <v>-0.25013231397759578</v>
      </c>
      <c r="E16" s="11">
        <f t="shared" si="2"/>
        <v>1.259723101942164</v>
      </c>
      <c r="F16" s="11">
        <f t="shared" si="2"/>
        <v>1.0095907879645685</v>
      </c>
      <c r="G16" s="200">
        <f t="shared" si="3"/>
        <v>2.2794822616154287E-2</v>
      </c>
      <c r="H16" s="11"/>
      <c r="I16" s="10" t="str">
        <f>name!E12</f>
        <v>Elementary occupations</v>
      </c>
      <c r="J16" s="11">
        <v>30.904645035165423</v>
      </c>
      <c r="K16" s="11">
        <v>31.723809532736759</v>
      </c>
      <c r="L16" s="11">
        <v>0.81916449757133503</v>
      </c>
      <c r="M16" s="11">
        <v>15.176479078398678</v>
      </c>
      <c r="N16" s="11">
        <v>15.995643575970012</v>
      </c>
      <c r="O16" s="11"/>
      <c r="P16" s="10" t="str">
        <f>name!D13</f>
        <v>34 Culture, media and sports occupations</v>
      </c>
      <c r="Q16" s="11">
        <v>1.6922522141314833</v>
      </c>
      <c r="R16" s="11">
        <v>1.4161791292517016</v>
      </c>
      <c r="S16" s="345">
        <f t="shared" si="4"/>
        <v>-0.27607308487978166</v>
      </c>
      <c r="T16" s="345">
        <v>0.56111063925627946</v>
      </c>
      <c r="U16" s="345">
        <f t="shared" si="5"/>
        <v>0.2850375543764978</v>
      </c>
      <c r="V16" s="346">
        <f t="shared" si="6"/>
        <v>1.9274288905304582E-2</v>
      </c>
      <c r="X16" s="10" t="str">
        <f>name!B13</f>
        <v>Transport and storage</v>
      </c>
      <c r="Y16" s="11">
        <v>13.843</v>
      </c>
      <c r="Z16" s="11">
        <v>14.707000000000026</v>
      </c>
      <c r="AA16" s="345">
        <f t="shared" si="7"/>
        <v>0.86400000000002564</v>
      </c>
      <c r="AB16" s="11">
        <v>6.8581957815584724</v>
      </c>
      <c r="AC16" s="345">
        <f t="shared" si="8"/>
        <v>7.7221957815584981</v>
      </c>
      <c r="AD16" s="348">
        <f t="shared" si="9"/>
        <v>2.7190547531251275E-2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14.021674311847883</v>
      </c>
      <c r="C17" s="11">
        <f t="shared" si="10"/>
        <v>14.654791713736589</v>
      </c>
      <c r="D17" s="11">
        <f t="shared" si="10"/>
        <v>0.63311740188870524</v>
      </c>
      <c r="E17" s="11">
        <f t="shared" si="10"/>
        <v>6.485034118814518</v>
      </c>
      <c r="F17" s="11">
        <f t="shared" si="10"/>
        <v>7.1181515207032229</v>
      </c>
      <c r="G17" s="200">
        <f t="shared" si="3"/>
        <v>2.5667053717850719E-2</v>
      </c>
      <c r="H17" s="11"/>
      <c r="O17" s="11"/>
      <c r="P17" s="10" t="str">
        <f>name!D14</f>
        <v>35 Business and public service associate professionals</v>
      </c>
      <c r="Q17" s="11">
        <v>7.4702312598003271</v>
      </c>
      <c r="R17" s="11">
        <v>7.2442098155614554</v>
      </c>
      <c r="S17" s="345">
        <f t="shared" si="4"/>
        <v>-0.22602144423887172</v>
      </c>
      <c r="T17" s="345">
        <v>2.7679494521298489</v>
      </c>
      <c r="U17" s="345">
        <f t="shared" si="5"/>
        <v>2.5419280078909772</v>
      </c>
      <c r="V17" s="346">
        <f t="shared" si="6"/>
        <v>2.1235530621003695E-2</v>
      </c>
      <c r="X17" s="10" t="str">
        <f>name!B14</f>
        <v>Accommodation and food</v>
      </c>
      <c r="Y17" s="11">
        <v>28.340000000000025</v>
      </c>
      <c r="Z17" s="11">
        <v>34.829999999999991</v>
      </c>
      <c r="AA17" s="345">
        <f t="shared" si="7"/>
        <v>6.4899999999999665</v>
      </c>
      <c r="AB17" s="11">
        <v>15.756143373692989</v>
      </c>
      <c r="AC17" s="345">
        <f t="shared" si="8"/>
        <v>22.246143373692956</v>
      </c>
      <c r="AD17" s="348">
        <f t="shared" si="9"/>
        <v>2.9911839817552854E-2</v>
      </c>
    </row>
    <row r="18" spans="1:30" x14ac:dyDescent="0.2">
      <c r="A18" s="10" t="str">
        <f>name!D15</f>
        <v>41 Administrative occupations</v>
      </c>
      <c r="B18" s="11">
        <f t="shared" si="10"/>
        <v>25.507102463300473</v>
      </c>
      <c r="C18" s="11">
        <f t="shared" si="10"/>
        <v>26.570023884572333</v>
      </c>
      <c r="D18" s="11">
        <f t="shared" si="10"/>
        <v>1.0629214212718643</v>
      </c>
      <c r="E18" s="11">
        <f t="shared" si="10"/>
        <v>12.840537418164805</v>
      </c>
      <c r="F18" s="11">
        <f t="shared" si="10"/>
        <v>13.903458839436672</v>
      </c>
      <c r="G18" s="200">
        <f t="shared" si="3"/>
        <v>2.7555214688363971E-2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9.4684662863624194</v>
      </c>
      <c r="R18" s="11">
        <v>11.493066148181338</v>
      </c>
      <c r="S18" s="345">
        <f t="shared" si="4"/>
        <v>2.0245998618189187</v>
      </c>
      <c r="T18" s="345">
        <v>3.953644686737257</v>
      </c>
      <c r="U18" s="345">
        <f t="shared" si="5"/>
        <v>5.9782445485561757</v>
      </c>
      <c r="V18" s="346">
        <f t="shared" si="6"/>
        <v>2.3535112712068207E-2</v>
      </c>
      <c r="X18" s="10" t="str">
        <f>name!B15</f>
        <v>Media</v>
      </c>
      <c r="Y18" s="11">
        <v>1.6810000000000007</v>
      </c>
      <c r="Z18" s="11">
        <v>1.7119999999999995</v>
      </c>
      <c r="AA18" s="345">
        <f t="shared" si="7"/>
        <v>3.0999999999998806E-2</v>
      </c>
      <c r="AB18" s="11">
        <v>0.77555599528233798</v>
      </c>
      <c r="AC18" s="345">
        <f t="shared" si="8"/>
        <v>0.80655599528233679</v>
      </c>
      <c r="AD18" s="348">
        <f t="shared" si="9"/>
        <v>2.5613975940797618E-2</v>
      </c>
    </row>
    <row r="19" spans="1:30" x14ac:dyDescent="0.2">
      <c r="A19" s="10" t="str">
        <f>name!D16</f>
        <v>42 Secretarial and related occupations</v>
      </c>
      <c r="B19" s="11">
        <f t="shared" si="10"/>
        <v>5.0944015936762099</v>
      </c>
      <c r="C19" s="11">
        <f t="shared" si="10"/>
        <v>3.4352942139643217</v>
      </c>
      <c r="D19" s="11">
        <f t="shared" si="10"/>
        <v>-1.6591073797118876</v>
      </c>
      <c r="E19" s="11">
        <f t="shared" si="10"/>
        <v>2.291576573964123</v>
      </c>
      <c r="F19" s="11">
        <f t="shared" si="10"/>
        <v>0.63246919425223525</v>
      </c>
      <c r="G19" s="200">
        <f t="shared" si="3"/>
        <v>2.5071886563533985E-2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0.322230371205388</v>
      </c>
      <c r="K19" s="11">
        <f t="array" ref="K19:K27">MMULT(aggregation!$B$13:$AA$21,C36:C61)</f>
        <v>0.45323368166009004</v>
      </c>
      <c r="L19" s="11">
        <f t="array" ref="L19:L27">MMULT(aggregation!$B$13:$AA$21,D36:D61)</f>
        <v>0.13100331045470198</v>
      </c>
      <c r="M19" s="11">
        <f t="array" ref="M19:M27">MMULT(aggregation!$B$13:$AA$21,E36:E61)</f>
        <v>0.21623287249112999</v>
      </c>
      <c r="N19" s="11">
        <f t="array" ref="N19:N27">MMULT(aggregation!$B$13:$AA$21,F36:F61)</f>
        <v>0.34723618294583203</v>
      </c>
      <c r="O19" s="11"/>
      <c r="P19" s="10" t="str">
        <f>name!D16</f>
        <v>42 Secretarial and related occupations</v>
      </c>
      <c r="Q19" s="11">
        <v>0.43297566028114398</v>
      </c>
      <c r="R19" s="11">
        <v>0.44449698723826486</v>
      </c>
      <c r="S19" s="345">
        <f t="shared" si="4"/>
        <v>1.1521326957120881E-2</v>
      </c>
      <c r="T19" s="345">
        <v>0.13240130075121026</v>
      </c>
      <c r="U19" s="345">
        <f t="shared" si="5"/>
        <v>0.14392262770833114</v>
      </c>
      <c r="V19" s="346">
        <f t="shared" si="6"/>
        <v>1.7946550282869955E-2</v>
      </c>
      <c r="X19" s="10" t="str">
        <f>name!B16</f>
        <v>Information technology</v>
      </c>
      <c r="Y19" s="11">
        <v>1.6880000000000022</v>
      </c>
      <c r="Z19" s="11">
        <v>2.0549999999999957</v>
      </c>
      <c r="AA19" s="345">
        <f t="shared" si="7"/>
        <v>0.36699999999999355</v>
      </c>
      <c r="AB19" s="11">
        <v>0.79651138064837135</v>
      </c>
      <c r="AC19" s="345">
        <f t="shared" si="8"/>
        <v>1.163511380648365</v>
      </c>
      <c r="AD19" s="348">
        <f t="shared" si="9"/>
        <v>2.6103659643140542E-2</v>
      </c>
    </row>
    <row r="20" spans="1:30" x14ac:dyDescent="0.2">
      <c r="A20" s="10" t="str">
        <f>name!D17</f>
        <v>51 Skilled agricultural and related trades</v>
      </c>
      <c r="B20" s="11">
        <f t="shared" si="10"/>
        <v>3.8899838156549471</v>
      </c>
      <c r="C20" s="11">
        <f t="shared" si="10"/>
        <v>3.975636491426954</v>
      </c>
      <c r="D20" s="11">
        <f t="shared" si="10"/>
        <v>8.5652675772006692E-2</v>
      </c>
      <c r="E20" s="11">
        <f t="shared" si="10"/>
        <v>2.1509895902002945</v>
      </c>
      <c r="F20" s="11">
        <f t="shared" si="10"/>
        <v>2.2366422659723009</v>
      </c>
      <c r="G20" s="200">
        <f t="shared" si="3"/>
        <v>2.9778788556056091E-2</v>
      </c>
      <c r="H20" s="11"/>
      <c r="I20" s="11" t="str">
        <f t="shared" si="11"/>
        <v>Professional occupations</v>
      </c>
      <c r="J20" s="11">
        <v>2.8063147642747857</v>
      </c>
      <c r="K20" s="11">
        <v>4.3554888568035501</v>
      </c>
      <c r="L20" s="11">
        <v>1.5491740925287645</v>
      </c>
      <c r="M20" s="11">
        <v>1.7116590378214775</v>
      </c>
      <c r="N20" s="11">
        <v>3.260833130350242</v>
      </c>
      <c r="O20" s="11"/>
      <c r="P20" s="10" t="str">
        <f>name!D17</f>
        <v>51 Skilled agricultural and related trades</v>
      </c>
      <c r="Q20" s="11">
        <v>3.1449173229062932</v>
      </c>
      <c r="R20" s="11">
        <v>3.1403019010426489</v>
      </c>
      <c r="S20" s="345">
        <f t="shared" si="4"/>
        <v>-4.6154218636442756E-3</v>
      </c>
      <c r="T20" s="345">
        <v>1.6342154440582279</v>
      </c>
      <c r="U20" s="345">
        <f t="shared" si="5"/>
        <v>1.6296000221945837</v>
      </c>
      <c r="V20" s="346">
        <f t="shared" si="6"/>
        <v>2.8290896182298964E-2</v>
      </c>
      <c r="X20" s="10" t="str">
        <f>name!B17</f>
        <v>Finance and insurance</v>
      </c>
      <c r="Y20" s="11">
        <v>2.7710000000000008</v>
      </c>
      <c r="Z20" s="11">
        <v>2.7289999999999974</v>
      </c>
      <c r="AA20" s="345">
        <f t="shared" si="7"/>
        <v>-4.2000000000003368E-2</v>
      </c>
      <c r="AB20" s="11">
        <v>1.3346005661391633</v>
      </c>
      <c r="AC20" s="345">
        <f t="shared" si="8"/>
        <v>1.29260056613916</v>
      </c>
      <c r="AD20" s="348">
        <f t="shared" si="9"/>
        <v>2.6556076167648879E-2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10.425049166402676</v>
      </c>
      <c r="C21" s="11">
        <f t="shared" si="10"/>
        <v>8.781412126910686</v>
      </c>
      <c r="D21" s="11">
        <f t="shared" si="10"/>
        <v>-1.6436370394919908</v>
      </c>
      <c r="E21" s="11">
        <f t="shared" si="10"/>
        <v>3.5278292291124722</v>
      </c>
      <c r="F21" s="11">
        <f t="shared" si="10"/>
        <v>1.8841921896204805</v>
      </c>
      <c r="G21" s="200">
        <f t="shared" si="3"/>
        <v>1.9621645447726044E-2</v>
      </c>
      <c r="H21" s="11"/>
      <c r="I21" s="11" t="str">
        <f t="shared" si="11"/>
        <v>Associate professional occupations</v>
      </c>
      <c r="J21" s="11">
        <v>0.33109778248085103</v>
      </c>
      <c r="K21" s="11">
        <v>0.53665469752018036</v>
      </c>
      <c r="L21" s="11">
        <v>0.2055569150393293</v>
      </c>
      <c r="M21" s="11">
        <v>0.21995828845640764</v>
      </c>
      <c r="N21" s="11">
        <v>0.4255152034957369</v>
      </c>
      <c r="O21" s="11"/>
      <c r="P21" s="10" t="str">
        <f>name!D18</f>
        <v>52 Skilled metal, electrical and electronic trades</v>
      </c>
      <c r="Q21" s="11">
        <v>10.258360937051282</v>
      </c>
      <c r="R21" s="11">
        <v>8.4147165624263582</v>
      </c>
      <c r="S21" s="345">
        <f t="shared" si="4"/>
        <v>-1.8436443746249243</v>
      </c>
      <c r="T21" s="345">
        <v>3.3593801946885615</v>
      </c>
      <c r="U21" s="345">
        <f t="shared" si="5"/>
        <v>1.5157358200636373</v>
      </c>
      <c r="V21" s="346">
        <f t="shared" si="6"/>
        <v>1.9064813840371064E-2</v>
      </c>
      <c r="X21" s="10" t="str">
        <f>name!B18</f>
        <v>Real estate</v>
      </c>
      <c r="Y21" s="11">
        <v>3.2339999999999978</v>
      </c>
      <c r="Z21" s="11">
        <v>3.5700000000000069</v>
      </c>
      <c r="AA21" s="345">
        <f t="shared" si="7"/>
        <v>0.33600000000000918</v>
      </c>
      <c r="AB21" s="11">
        <v>1.6085649025312698</v>
      </c>
      <c r="AC21" s="345">
        <f t="shared" si="8"/>
        <v>1.944564902531279</v>
      </c>
      <c r="AD21" s="348">
        <f t="shared" si="9"/>
        <v>2.7280463620614315E-2</v>
      </c>
    </row>
    <row r="22" spans="1:30" x14ac:dyDescent="0.2">
      <c r="A22" s="10" t="str">
        <f>name!D19</f>
        <v>53 Skilled construction and building trades</v>
      </c>
      <c r="B22" s="11">
        <f t="shared" si="10"/>
        <v>8.3415298827824014</v>
      </c>
      <c r="C22" s="11">
        <f t="shared" si="10"/>
        <v>7.264278253343277</v>
      </c>
      <c r="D22" s="11">
        <f t="shared" si="10"/>
        <v>-1.0772516294391234</v>
      </c>
      <c r="E22" s="11">
        <f t="shared" si="10"/>
        <v>3.2275921819192179</v>
      </c>
      <c r="F22" s="11">
        <f t="shared" si="10"/>
        <v>2.1503405524800949</v>
      </c>
      <c r="G22" s="200">
        <f t="shared" si="3"/>
        <v>2.2045694134145588E-2</v>
      </c>
      <c r="H22" s="11"/>
      <c r="I22" s="11" t="str">
        <f t="shared" si="11"/>
        <v>Administrative and secretarial occupations</v>
      </c>
      <c r="J22" s="11">
        <v>0.16108402956957837</v>
      </c>
      <c r="K22" s="11">
        <v>0.30994881564512855</v>
      </c>
      <c r="L22" s="11">
        <v>0.14886478607555015</v>
      </c>
      <c r="M22" s="11">
        <v>0.12955569929955391</v>
      </c>
      <c r="N22" s="11">
        <v>0.27842048537510411</v>
      </c>
      <c r="O22" s="11"/>
      <c r="P22" s="10" t="str">
        <f>name!D19</f>
        <v>53 Skilled construction and building trades</v>
      </c>
      <c r="Q22" s="11">
        <v>8.2091299776840998</v>
      </c>
      <c r="R22" s="11">
        <v>7.1830991917755354</v>
      </c>
      <c r="S22" s="345">
        <f t="shared" si="4"/>
        <v>-1.0260307859085644</v>
      </c>
      <c r="T22" s="345">
        <v>3.183925402994638</v>
      </c>
      <c r="U22" s="345">
        <f t="shared" si="5"/>
        <v>2.1578946170860736</v>
      </c>
      <c r="V22" s="346">
        <f t="shared" si="6"/>
        <v>2.2090939501853368E-2</v>
      </c>
      <c r="X22" s="10" t="str">
        <f>name!B19</f>
        <v>Professional services</v>
      </c>
      <c r="Y22" s="11">
        <v>18.437999999999988</v>
      </c>
      <c r="Z22" s="11">
        <v>20.218999999999991</v>
      </c>
      <c r="AA22" s="345">
        <f t="shared" si="7"/>
        <v>1.7810000000000024</v>
      </c>
      <c r="AB22" s="11">
        <v>9.1470362005409278</v>
      </c>
      <c r="AC22" s="345">
        <f t="shared" si="8"/>
        <v>10.92803620054093</v>
      </c>
      <c r="AD22" s="348">
        <f t="shared" si="9"/>
        <v>2.7221221991170053E-2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6.2122539903915879</v>
      </c>
      <c r="C23" s="11">
        <f t="shared" si="10"/>
        <v>6.2573678602291229</v>
      </c>
      <c r="D23" s="11">
        <f t="shared" si="10"/>
        <v>4.5113869837534903E-2</v>
      </c>
      <c r="E23" s="11">
        <f t="shared" si="10"/>
        <v>2.6770818938706826</v>
      </c>
      <c r="F23" s="11">
        <f t="shared" si="10"/>
        <v>2.7221957637082177</v>
      </c>
      <c r="G23" s="200">
        <f t="shared" si="3"/>
        <v>2.4176187684964656E-2</v>
      </c>
      <c r="H23" s="11"/>
      <c r="I23" s="11" t="str">
        <f t="shared" si="11"/>
        <v>Skilled trades occupations</v>
      </c>
      <c r="J23" s="11">
        <v>3.8929702199774277E-2</v>
      </c>
      <c r="K23" s="11">
        <v>6.9958156762433998E-2</v>
      </c>
      <c r="L23" s="11">
        <v>3.1028454562659721E-2</v>
      </c>
      <c r="M23" s="11">
        <v>3.0812657385698168E-2</v>
      </c>
      <c r="N23" s="11">
        <v>6.1841111948357882E-2</v>
      </c>
      <c r="O23" s="11"/>
      <c r="P23" s="10" t="str">
        <f>name!D20</f>
        <v>54 Textiles, printing and other skilled trades</v>
      </c>
      <c r="Q23" s="11">
        <v>3.6540211671469645</v>
      </c>
      <c r="R23" s="11">
        <v>3.5956572882381845</v>
      </c>
      <c r="S23" s="345">
        <f t="shared" si="4"/>
        <v>-5.836387890877992E-2</v>
      </c>
      <c r="T23" s="345">
        <v>1.1756639353783065</v>
      </c>
      <c r="U23" s="345">
        <f t="shared" si="5"/>
        <v>1.1173000564695266</v>
      </c>
      <c r="V23" s="346">
        <f t="shared" si="6"/>
        <v>1.8770866588846191E-2</v>
      </c>
      <c r="X23" s="10" t="str">
        <f>name!B20</f>
        <v>Support services</v>
      </c>
      <c r="Y23" s="11">
        <v>13.634000000000018</v>
      </c>
      <c r="Z23" s="11">
        <v>15.26199999999999</v>
      </c>
      <c r="AA23" s="345">
        <f t="shared" si="7"/>
        <v>1.6279999999999717</v>
      </c>
      <c r="AB23" s="11">
        <v>6.6381679490704464</v>
      </c>
      <c r="AC23" s="345">
        <f t="shared" si="8"/>
        <v>8.2661679490704181</v>
      </c>
      <c r="AD23" s="348">
        <f t="shared" si="9"/>
        <v>2.6798267116394658E-2</v>
      </c>
    </row>
    <row r="24" spans="1:30" x14ac:dyDescent="0.2">
      <c r="A24" s="10" t="str">
        <f>name!D21</f>
        <v>61 Caring personal service occupations</v>
      </c>
      <c r="B24" s="11">
        <f t="shared" si="10"/>
        <v>19.085859329477692</v>
      </c>
      <c r="C24" s="11">
        <f t="shared" si="10"/>
        <v>22.630610727805543</v>
      </c>
      <c r="D24" s="11">
        <f t="shared" si="10"/>
        <v>3.5447513983278465</v>
      </c>
      <c r="E24" s="11">
        <f t="shared" si="10"/>
        <v>11.55054566455617</v>
      </c>
      <c r="F24" s="11">
        <f t="shared" si="10"/>
        <v>15.095297062884013</v>
      </c>
      <c r="G24" s="200">
        <f t="shared" si="3"/>
        <v>3.2052378081111499E-2</v>
      </c>
      <c r="H24" s="11"/>
      <c r="I24" s="11" t="str">
        <f t="shared" si="11"/>
        <v>Caring, leisure and other service occupations</v>
      </c>
      <c r="J24" s="11">
        <v>2.5842913544995915E-2</v>
      </c>
      <c r="K24" s="11">
        <v>4.2402701416517613E-2</v>
      </c>
      <c r="L24" s="11">
        <v>1.6559787871521695E-2</v>
      </c>
      <c r="M24" s="11">
        <v>1.9948738662320924E-2</v>
      </c>
      <c r="N24" s="11">
        <v>3.6508526533842615E-2</v>
      </c>
      <c r="O24" s="11"/>
      <c r="P24" s="10" t="str">
        <f>name!D21</f>
        <v>61 Caring personal service occupations</v>
      </c>
      <c r="Q24" s="11">
        <v>2.6888307827568552</v>
      </c>
      <c r="R24" s="11">
        <v>3.8041087077183686</v>
      </c>
      <c r="S24" s="345">
        <f t="shared" si="4"/>
        <v>1.1152779249615135</v>
      </c>
      <c r="T24" s="345">
        <v>1.4536716307731818</v>
      </c>
      <c r="U24" s="345">
        <f t="shared" si="5"/>
        <v>2.5689495557346955</v>
      </c>
      <c r="V24" s="346">
        <f t="shared" si="6"/>
        <v>2.9232014497299508E-2</v>
      </c>
      <c r="X24" s="10" t="str">
        <f>name!B21</f>
        <v>Public admin. and defence</v>
      </c>
      <c r="Y24" s="11">
        <v>10.752000000000013</v>
      </c>
      <c r="Z24" s="11">
        <v>10.735999999999999</v>
      </c>
      <c r="AA24" s="345">
        <f t="shared" si="7"/>
        <v>-1.6000000000014225E-2</v>
      </c>
      <c r="AB24" s="11">
        <v>5.2026112615542868</v>
      </c>
      <c r="AC24" s="345">
        <f t="shared" si="8"/>
        <v>5.1866112615542725</v>
      </c>
      <c r="AD24" s="348">
        <f t="shared" si="9"/>
        <v>2.6659581747501715E-2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5.4615116782519113</v>
      </c>
      <c r="C25" s="11">
        <f t="shared" si="10"/>
        <v>4.918117043224866</v>
      </c>
      <c r="D25" s="11">
        <f t="shared" si="10"/>
        <v>-0.54339463502704466</v>
      </c>
      <c r="E25" s="11">
        <f t="shared" si="10"/>
        <v>2.5091253913179545</v>
      </c>
      <c r="F25" s="11">
        <f t="shared" si="10"/>
        <v>1.9657307562909101</v>
      </c>
      <c r="G25" s="200">
        <f t="shared" si="3"/>
        <v>2.5522857249174136E-2</v>
      </c>
      <c r="H25" s="11"/>
      <c r="I25" s="11" t="str">
        <f t="shared" si="11"/>
        <v>Sales and customer service occupations</v>
      </c>
      <c r="J25" s="11">
        <v>6.1354834985636375E-2</v>
      </c>
      <c r="K25" s="11">
        <v>9.8098225470933317E-2</v>
      </c>
      <c r="L25" s="11">
        <v>3.6743390485296942E-2</v>
      </c>
      <c r="M25" s="11">
        <v>3.9277327435850648E-2</v>
      </c>
      <c r="N25" s="11">
        <v>7.602071792114759E-2</v>
      </c>
      <c r="O25" s="11"/>
      <c r="P25" s="10" t="str">
        <f>name!D22</f>
        <v>62 Leisure, travel and related personal service occupations</v>
      </c>
      <c r="Q25" s="11">
        <v>1.7188279835282323</v>
      </c>
      <c r="R25" s="11">
        <v>1.6676995691249961</v>
      </c>
      <c r="S25" s="345">
        <f t="shared" si="4"/>
        <v>-5.1128414403236233E-2</v>
      </c>
      <c r="T25" s="345">
        <v>0.69387388379415837</v>
      </c>
      <c r="U25" s="345">
        <f t="shared" si="5"/>
        <v>0.64274546939092214</v>
      </c>
      <c r="V25" s="346">
        <f t="shared" si="6"/>
        <v>2.2864445667780231E-2</v>
      </c>
      <c r="X25" s="10" t="str">
        <f>name!B22</f>
        <v>Education</v>
      </c>
      <c r="Y25" s="11">
        <v>18.214999999999989</v>
      </c>
      <c r="Z25" s="11">
        <v>21.334000000000017</v>
      </c>
      <c r="AA25" s="345">
        <f t="shared" si="7"/>
        <v>3.1190000000000282</v>
      </c>
      <c r="AB25" s="11">
        <v>10.460923455337468</v>
      </c>
      <c r="AC25" s="345">
        <f t="shared" si="8"/>
        <v>13.579923455337497</v>
      </c>
      <c r="AD25" s="348">
        <f t="shared" si="9"/>
        <v>3.0716470052706946E-2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0.27548648486621247</v>
      </c>
      <c r="C26" s="11">
        <f t="shared" si="10"/>
        <v>0.21609998323311952</v>
      </c>
      <c r="D26" s="11">
        <f t="shared" si="10"/>
        <v>-5.9386501633092892E-2</v>
      </c>
      <c r="E26" s="11">
        <f t="shared" si="10"/>
        <v>9.7053504456131437E-2</v>
      </c>
      <c r="F26" s="11">
        <f t="shared" si="10"/>
        <v>3.7667002823038531E-2</v>
      </c>
      <c r="G26" s="200">
        <f t="shared" si="3"/>
        <v>2.0324167099328161E-2</v>
      </c>
      <c r="H26" s="11"/>
      <c r="I26" s="11" t="str">
        <f t="shared" si="11"/>
        <v>Process, plant and machine operatives</v>
      </c>
      <c r="J26" s="11">
        <v>3.4546396969951036E-2</v>
      </c>
      <c r="K26" s="11">
        <v>8.7282348593360939E-2</v>
      </c>
      <c r="L26" s="11">
        <v>5.273595162340991E-2</v>
      </c>
      <c r="M26" s="11">
        <v>3.7698541550576614E-2</v>
      </c>
      <c r="N26" s="11">
        <v>9.0434493173986524E-2</v>
      </c>
      <c r="O26" s="11"/>
      <c r="P26" s="10" t="str">
        <f>name!D23</f>
        <v>63 Community and civil enforcement occupations</v>
      </c>
      <c r="Q26" s="11">
        <v>0.22386664797104955</v>
      </c>
      <c r="R26" s="11">
        <v>0.15001397371697256</v>
      </c>
      <c r="S26" s="345">
        <f t="shared" si="4"/>
        <v>-7.3852674254076989E-2</v>
      </c>
      <c r="T26" s="345">
        <v>5.6971662395007464E-2</v>
      </c>
      <c r="U26" s="345">
        <f t="shared" si="5"/>
        <v>-1.6881011859069525E-2</v>
      </c>
      <c r="V26" s="346">
        <f t="shared" si="6"/>
        <v>1.5230049111237598E-2</v>
      </c>
      <c r="X26" s="10" t="str">
        <f>name!B23</f>
        <v>Health and social work</v>
      </c>
      <c r="Y26" s="11">
        <v>34.843000000000039</v>
      </c>
      <c r="Z26" s="11">
        <v>41.373000000000133</v>
      </c>
      <c r="AA26" s="345">
        <f t="shared" si="7"/>
        <v>6.5300000000000935</v>
      </c>
      <c r="AB26" s="11">
        <v>20.884013875623467</v>
      </c>
      <c r="AC26" s="345">
        <f t="shared" si="8"/>
        <v>27.41401387562356</v>
      </c>
      <c r="AD26" s="348">
        <f t="shared" si="9"/>
        <v>3.1802752469753948E-2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20.874939952204549</v>
      </c>
      <c r="C27" s="11">
        <f t="shared" si="12"/>
        <v>20.426686824455381</v>
      </c>
      <c r="D27" s="11">
        <f t="shared" si="12"/>
        <v>-0.44825312774917203</v>
      </c>
      <c r="E27" s="11">
        <f t="shared" si="12"/>
        <v>9.6578500021496776</v>
      </c>
      <c r="F27" s="11">
        <f t="shared" si="12"/>
        <v>9.2095968744005052</v>
      </c>
      <c r="G27" s="200">
        <f t="shared" si="3"/>
        <v>2.5674166186198333E-2</v>
      </c>
      <c r="H27" s="11"/>
      <c r="I27" s="11" t="str">
        <f t="shared" si="11"/>
        <v>Elementary occupations</v>
      </c>
      <c r="J27" s="11">
        <v>1.5742575636474732E-2</v>
      </c>
      <c r="K27" s="11">
        <v>2.425239787339278E-2</v>
      </c>
      <c r="L27" s="11">
        <v>8.5098222369180479E-3</v>
      </c>
      <c r="M27" s="11">
        <v>1.1512450930438938E-2</v>
      </c>
      <c r="N27" s="11">
        <v>2.0022273167356986E-2</v>
      </c>
      <c r="O27" s="11"/>
      <c r="P27" s="10" t="str">
        <f>name!D24</f>
        <v>71 Sales occupations</v>
      </c>
      <c r="Q27" s="11">
        <v>7.7101607224770783</v>
      </c>
      <c r="R27" s="11">
        <v>7.4824013631743194</v>
      </c>
      <c r="S27" s="345">
        <f t="shared" si="4"/>
        <v>-0.22775935930275892</v>
      </c>
      <c r="T27" s="345">
        <v>2.4843440244851891</v>
      </c>
      <c r="U27" s="345">
        <f t="shared" si="5"/>
        <v>2.2565846651824302</v>
      </c>
      <c r="V27" s="346">
        <f t="shared" si="6"/>
        <v>1.8795098200439009E-2</v>
      </c>
      <c r="X27" s="10" t="str">
        <f>name!B24</f>
        <v>Arts and entertainment</v>
      </c>
      <c r="Y27" s="11">
        <v>7.1999999999999948</v>
      </c>
      <c r="Z27" s="11">
        <v>6.3319999999999945</v>
      </c>
      <c r="AA27" s="345">
        <f t="shared" si="7"/>
        <v>-0.86800000000000033</v>
      </c>
      <c r="AB27" s="11">
        <v>3.0118231644551043</v>
      </c>
      <c r="AC27" s="345">
        <f t="shared" si="8"/>
        <v>2.143823164455104</v>
      </c>
      <c r="AD27" s="348">
        <f t="shared" si="9"/>
        <v>2.3571187922248438E-2</v>
      </c>
    </row>
    <row r="28" spans="1:30" x14ac:dyDescent="0.2">
      <c r="A28" s="10" t="str">
        <f>name!D25</f>
        <v>72 Customer service occupations</v>
      </c>
      <c r="B28" s="11">
        <f t="shared" si="12"/>
        <v>4.9012265449813635</v>
      </c>
      <c r="C28" s="11">
        <f t="shared" si="12"/>
        <v>6.3055233840896951</v>
      </c>
      <c r="D28" s="11">
        <f t="shared" si="12"/>
        <v>1.4042968391083326</v>
      </c>
      <c r="E28" s="11">
        <f t="shared" si="12"/>
        <v>2.5186420306137407</v>
      </c>
      <c r="F28" s="11">
        <f t="shared" si="12"/>
        <v>3.9229388697220733</v>
      </c>
      <c r="G28" s="200">
        <f t="shared" si="3"/>
        <v>2.8030727396258115E-2</v>
      </c>
      <c r="H28" s="11"/>
      <c r="O28" s="11"/>
      <c r="P28" s="10" t="str">
        <f>name!D25</f>
        <v>72 Customer service occupations</v>
      </c>
      <c r="Q28" s="11">
        <v>2.0863938250563576</v>
      </c>
      <c r="R28" s="11">
        <v>3.1485768316739913</v>
      </c>
      <c r="S28" s="345">
        <f t="shared" si="4"/>
        <v>1.0621830066176337</v>
      </c>
      <c r="T28" s="345">
        <v>0.93423035580356306</v>
      </c>
      <c r="U28" s="345">
        <f t="shared" si="5"/>
        <v>1.9964133624211966</v>
      </c>
      <c r="V28" s="346">
        <f t="shared" si="6"/>
        <v>2.4975206947263517E-2</v>
      </c>
      <c r="X28" s="10" t="str">
        <f>name!B25</f>
        <v>Other services</v>
      </c>
      <c r="Y28" s="11">
        <v>7.6749999999999963</v>
      </c>
      <c r="Z28" s="11">
        <v>7.4710000000000036</v>
      </c>
      <c r="AA28" s="345">
        <f t="shared" si="7"/>
        <v>-0.20399999999999263</v>
      </c>
      <c r="AB28" s="11">
        <v>3.750113167123807</v>
      </c>
      <c r="AC28" s="345">
        <f t="shared" si="8"/>
        <v>3.5461131671238144</v>
      </c>
      <c r="AD28" s="348">
        <f t="shared" si="9"/>
        <v>2.6877902728878134E-2</v>
      </c>
    </row>
    <row r="29" spans="1:30" x14ac:dyDescent="0.2">
      <c r="A29" s="10" t="str">
        <f>name!D26</f>
        <v>81 Process, plant and machine operatives</v>
      </c>
      <c r="B29" s="11">
        <f t="shared" si="12"/>
        <v>7.8426444881745176</v>
      </c>
      <c r="C29" s="11">
        <f t="shared" si="12"/>
        <v>6.7392375096930346</v>
      </c>
      <c r="D29" s="11">
        <f t="shared" si="12"/>
        <v>-1.1034069784814828</v>
      </c>
      <c r="E29" s="11">
        <f t="shared" si="12"/>
        <v>2.8691971127844265</v>
      </c>
      <c r="F29" s="11">
        <f t="shared" si="12"/>
        <v>1.7657901343029434</v>
      </c>
      <c r="G29" s="200">
        <f t="shared" si="3"/>
        <v>2.1002426499529658E-2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5.9653855581270498</v>
      </c>
      <c r="R29" s="11">
        <v>4.893079954767817</v>
      </c>
      <c r="S29" s="345">
        <f t="shared" si="4"/>
        <v>-1.0723056033592329</v>
      </c>
      <c r="T29" s="345">
        <v>1.9203092840255986</v>
      </c>
      <c r="U29" s="345">
        <f t="shared" si="5"/>
        <v>0.84800368066636578</v>
      </c>
      <c r="V29" s="346">
        <f t="shared" si="6"/>
        <v>1.8779263318914552E-2</v>
      </c>
      <c r="X29" s="231" t="str">
        <f>name!B3</f>
        <v>All industries</v>
      </c>
      <c r="Y29" s="34">
        <f>SUM(Y7:Y28)</f>
        <v>269.48800000000028</v>
      </c>
      <c r="Z29" s="34">
        <f>SUM(Z7:Z28)</f>
        <v>285.42900000000009</v>
      </c>
      <c r="AA29" s="349">
        <f t="shared" si="7"/>
        <v>15.940999999999804</v>
      </c>
      <c r="AB29" s="34">
        <f>SUM(AB7:AB28)</f>
        <v>132.15650316585752</v>
      </c>
      <c r="AC29" s="349">
        <f t="shared" si="8"/>
        <v>148.09750316585732</v>
      </c>
      <c r="AD29" s="350">
        <f t="shared" si="9"/>
        <v>2.6959916988773092E-2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11.638223424971752</v>
      </c>
      <c r="C30" s="11">
        <f t="shared" si="12"/>
        <v>11.630065347810772</v>
      </c>
      <c r="D30" s="11">
        <f t="shared" si="12"/>
        <v>-8.1580771609791602E-3</v>
      </c>
      <c r="E30" s="11">
        <f t="shared" si="12"/>
        <v>6.0325984588746522</v>
      </c>
      <c r="F30" s="11">
        <f t="shared" si="12"/>
        <v>6.0244403817136734</v>
      </c>
      <c r="G30" s="200">
        <f t="shared" si="3"/>
        <v>2.8232524857478181E-2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2.6323620625427293</v>
      </c>
      <c r="K30" s="11">
        <f t="array" ref="K30:K38">MMULT(aggregation!$B$13:$AA$21,C65:C90)</f>
        <v>3.6506936505091963</v>
      </c>
      <c r="L30" s="11">
        <f t="array" ref="L30:L38">MMULT(aggregation!$B$13:$AA$21,D65:D90)</f>
        <v>1.0183315879664667</v>
      </c>
      <c r="M30" s="11">
        <f t="array" ref="M30:M38">MMULT(aggregation!$B$13:$AA$21,E65:E90)</f>
        <v>1.7646736902490003</v>
      </c>
      <c r="N30" s="11">
        <f t="array" ref="N30:N38">MMULT(aggregation!$B$13:$AA$21,F65:F90)</f>
        <v>2.7830052782154668</v>
      </c>
      <c r="O30" s="11"/>
      <c r="P30" s="10" t="str">
        <f>name!D27</f>
        <v>82 Transport and mobile machine drivers and operatives</v>
      </c>
      <c r="Q30" s="11">
        <v>11.245554620006281</v>
      </c>
      <c r="R30" s="11">
        <v>11.016522722942488</v>
      </c>
      <c r="S30" s="345">
        <f t="shared" si="4"/>
        <v>-0.22903189706379301</v>
      </c>
      <c r="T30" s="345">
        <v>5.702123585277187</v>
      </c>
      <c r="U30" s="345">
        <f t="shared" si="5"/>
        <v>5.473091688213394</v>
      </c>
      <c r="V30" s="346">
        <f t="shared" si="6"/>
        <v>2.7721136923227307E-2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4.1435432093543945</v>
      </c>
      <c r="C31" s="11">
        <f t="shared" si="12"/>
        <v>7.9783155627648377</v>
      </c>
      <c r="D31" s="11">
        <f t="shared" si="12"/>
        <v>3.8347723534104432</v>
      </c>
      <c r="E31" s="11">
        <f t="shared" si="12"/>
        <v>3.2242637394094991</v>
      </c>
      <c r="F31" s="11">
        <f t="shared" si="12"/>
        <v>7.0590360928199427</v>
      </c>
      <c r="G31" s="200">
        <f t="shared" si="3"/>
        <v>3.9116938831110337E-2</v>
      </c>
      <c r="H31" s="11"/>
      <c r="I31" s="11" t="str">
        <f>I20</f>
        <v>Professional occupations</v>
      </c>
      <c r="J31" s="11">
        <v>13.419002092920305</v>
      </c>
      <c r="K31" s="11">
        <v>20.331866469147382</v>
      </c>
      <c r="L31" s="11">
        <v>6.9128643762270752</v>
      </c>
      <c r="M31" s="11">
        <v>8.460641916436364</v>
      </c>
      <c r="N31" s="11">
        <v>15.373506292663441</v>
      </c>
      <c r="O31" s="11"/>
      <c r="P31" s="10" t="str">
        <f>name!D28</f>
        <v>91 Elementary trades and related occupations</v>
      </c>
      <c r="Q31" s="11">
        <v>3.2340961368686347</v>
      </c>
      <c r="R31" s="11">
        <v>4.5992947742340267</v>
      </c>
      <c r="S31" s="345">
        <f t="shared" si="4"/>
        <v>1.3651986373653919</v>
      </c>
      <c r="T31" s="345">
        <v>1.4355598045718954</v>
      </c>
      <c r="U31" s="345">
        <f t="shared" si="5"/>
        <v>2.8007584419372873</v>
      </c>
      <c r="V31" s="346">
        <f t="shared" si="6"/>
        <v>2.4791380314681755E-2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26.761101825811028</v>
      </c>
      <c r="C32" s="11">
        <f t="shared" si="12"/>
        <v>23.745493969971921</v>
      </c>
      <c r="D32" s="11">
        <f t="shared" si="12"/>
        <v>-3.0156078558391082</v>
      </c>
      <c r="E32" s="11">
        <f t="shared" si="12"/>
        <v>11.952215338989179</v>
      </c>
      <c r="F32" s="11">
        <f t="shared" si="12"/>
        <v>8.9366074831500697</v>
      </c>
      <c r="G32" s="200">
        <f t="shared" ref="G32" si="13">IF(B32&gt;0,(1+(E32/B32))^(1/($C$6-$B$6))-1,0)</f>
        <v>2.4921081865072248E-2</v>
      </c>
      <c r="H32" s="11"/>
      <c r="I32" s="11" t="str">
        <f>I21</f>
        <v>Associate professional occupations</v>
      </c>
      <c r="J32" s="11">
        <v>3.4300817075514609</v>
      </c>
      <c r="K32" s="11">
        <v>5.7232035787639841</v>
      </c>
      <c r="L32" s="11">
        <v>2.2931218712125236</v>
      </c>
      <c r="M32" s="11">
        <v>2.4028017734961908</v>
      </c>
      <c r="N32" s="11">
        <v>4.6959236447087145</v>
      </c>
      <c r="O32" s="11"/>
      <c r="P32" s="10" t="str">
        <f>name!D29</f>
        <v>92 Elementary administration and service occupations</v>
      </c>
      <c r="Q32" s="11">
        <v>12.888275823383504</v>
      </c>
      <c r="R32" s="11">
        <v>12.1200405717412</v>
      </c>
      <c r="S32" s="345">
        <f t="shared" ref="S32" si="14">R32-Q32</f>
        <v>-0.76823525164230411</v>
      </c>
      <c r="T32" s="345">
        <v>4.9648000093049429</v>
      </c>
      <c r="U32" s="345">
        <f>SUM(S32:T32)</f>
        <v>4.1965647576626388</v>
      </c>
      <c r="V32" s="346">
        <f t="shared" ref="V32" si="15">IF(Q32&gt;0,(1+(T32/Q32))^(1/($C$6-$B$6))-1,0)</f>
        <v>2.1961531622229025E-2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269.488</v>
      </c>
      <c r="C33" s="11">
        <f>SUM(C62,C91,C120,C149,C178,C207,C236,C265,C294)</f>
        <v>285.4290000000002</v>
      </c>
      <c r="D33" s="11">
        <f t="shared" si="12"/>
        <v>15.941000000000223</v>
      </c>
      <c r="E33" s="11">
        <f t="shared" si="12"/>
        <v>132.15650316585754</v>
      </c>
      <c r="F33" s="11">
        <f t="shared" si="12"/>
        <v>148.09750316585772</v>
      </c>
      <c r="G33" s="200">
        <f t="shared" si="3"/>
        <v>2.6959916988773092E-2</v>
      </c>
      <c r="H33" s="11"/>
      <c r="I33" s="11" t="str">
        <f>I22</f>
        <v>Administrative and secretarial occupations</v>
      </c>
      <c r="J33" s="11">
        <v>1.7569785383994412</v>
      </c>
      <c r="K33" s="11">
        <v>3.3349008702610434</v>
      </c>
      <c r="L33" s="11">
        <v>1.5779223318616022</v>
      </c>
      <c r="M33" s="11">
        <v>1.4334930043758118</v>
      </c>
      <c r="N33" s="11">
        <v>3.0114153362374139</v>
      </c>
      <c r="O33" s="11"/>
      <c r="P33" s="10" t="str">
        <f>name!D3</f>
        <v>All occupations</v>
      </c>
      <c r="Q33" s="11">
        <f>SUM(Q7:Q32)</f>
        <v>143.75040387344995</v>
      </c>
      <c r="R33" s="11">
        <f>SUM(R7:R32)</f>
        <v>147.76889434356741</v>
      </c>
      <c r="S33" s="345">
        <f>R33-Q33</f>
        <v>4.018490470117456</v>
      </c>
      <c r="T33" s="11">
        <f>SUM(T7:T32)</f>
        <v>57.929710945379249</v>
      </c>
      <c r="U33" s="345">
        <f>SUM(S33:T33)</f>
        <v>61.948201415496705</v>
      </c>
      <c r="V33" s="346">
        <f t="shared" si="6"/>
        <v>2.2830336455143652E-2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0.44180196472603356</v>
      </c>
      <c r="K34" s="11">
        <v>0.78699565110635139</v>
      </c>
      <c r="L34" s="11">
        <v>0.34519368638031778</v>
      </c>
      <c r="M34" s="11">
        <v>0.32084962899167874</v>
      </c>
      <c r="N34" s="11">
        <v>0.66604331537199657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0.83382000998784012</v>
      </c>
      <c r="K35" s="11">
        <v>1.6107928339666793</v>
      </c>
      <c r="L35" s="11">
        <v>0.77697282397883938</v>
      </c>
      <c r="M35" s="11">
        <v>0.73976889585406247</v>
      </c>
      <c r="N35" s="11">
        <v>1.5167417198329018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0.2265295619826056</v>
      </c>
      <c r="C36" s="11">
        <v>0.30007581959566126</v>
      </c>
      <c r="D36" s="11">
        <f>C36-B36</f>
        <v>7.3546257613055666E-2</v>
      </c>
      <c r="E36" s="11">
        <v>0.13885050761535647</v>
      </c>
      <c r="F36" s="11">
        <f>SUM(D36:E36)</f>
        <v>0.21239676522841214</v>
      </c>
      <c r="G36" s="200">
        <f>IF(B36&gt;0,(1+(E36/B36))^(1/($C$6-$B$6))-1,0)</f>
        <v>3.2384157087947729E-2</v>
      </c>
      <c r="I36" s="11" t="str">
        <f t="shared" si="17"/>
        <v>Sales and customer service occupations</v>
      </c>
      <c r="J36" s="11">
        <v>0.76100058161077888</v>
      </c>
      <c r="K36" s="11">
        <v>1.4042716840680103</v>
      </c>
      <c r="L36" s="11">
        <v>0.64327110245723129</v>
      </c>
      <c r="M36" s="11">
        <v>0.54672391660097475</v>
      </c>
      <c r="N36" s="11">
        <v>1.1899950190582063</v>
      </c>
      <c r="P36" s="10" t="str">
        <f>name!D4</f>
        <v>11 Corporate managers and directors</v>
      </c>
      <c r="Q36" s="11">
        <v>5.2777828287934598</v>
      </c>
      <c r="R36" s="11">
        <v>6.0410233561541951</v>
      </c>
      <c r="S36" s="345">
        <f>R36-Q36</f>
        <v>0.76324052736073522</v>
      </c>
      <c r="T36" s="345">
        <v>3.1867246082462537</v>
      </c>
      <c r="U36" s="345">
        <f>SUM(S36:T36)</f>
        <v>3.9499651356069889</v>
      </c>
      <c r="V36" s="346">
        <f>IF(Q36&gt;0,(1+(T36/Q36))^(1/($C$6-$B$6))-1,0)</f>
        <v>3.1992826185714307E-2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9.5700809222782415E-2</v>
      </c>
      <c r="C37" s="11">
        <v>0.15315786206442875</v>
      </c>
      <c r="D37" s="11">
        <f t="shared" ref="D37:D60" si="25">C37-B37</f>
        <v>5.7457052841646331E-2</v>
      </c>
      <c r="E37" s="11">
        <v>7.7382364875773532E-2</v>
      </c>
      <c r="F37" s="11">
        <f t="shared" ref="F37:F60" si="26">SUM(D37:E37)</f>
        <v>0.13483941771741986</v>
      </c>
      <c r="G37" s="200">
        <f t="shared" ref="G37:G62" si="27">IF(B37&gt;0,(1+(E37/B37))^(1/($C$6-$B$6))-1,0)</f>
        <v>4.0293654426979408E-2</v>
      </c>
      <c r="I37" s="11" t="str">
        <f t="shared" si="17"/>
        <v>Process, plant and machine operatives</v>
      </c>
      <c r="J37" s="11">
        <v>0.25358860604501826</v>
      </c>
      <c r="K37" s="11">
        <v>0.52813065356429445</v>
      </c>
      <c r="L37" s="11">
        <v>0.27454204751927613</v>
      </c>
      <c r="M37" s="11">
        <v>0.22814692282351051</v>
      </c>
      <c r="N37" s="11">
        <v>0.50268897034278659</v>
      </c>
      <c r="P37" s="10" t="str">
        <f>name!D5</f>
        <v>12 Other managers and proprietors</v>
      </c>
      <c r="Q37" s="11">
        <v>3.8287499635436353</v>
      </c>
      <c r="R37" s="11">
        <v>3.9507431639995927</v>
      </c>
      <c r="S37" s="345">
        <f t="shared" ref="S37:S60" si="28">R37-Q37</f>
        <v>0.12199320045595741</v>
      </c>
      <c r="T37" s="345">
        <v>2.3276175934633931</v>
      </c>
      <c r="U37" s="345">
        <f t="shared" ref="U37:U60" si="29">SUM(S37:T37)</f>
        <v>2.4496107939193505</v>
      </c>
      <c r="V37" s="346">
        <f t="shared" ref="V37:V62" si="30">IF(Q37&gt;0,(1+(T37/Q37))^(1/($C$6-$B$6))-1,0)</f>
        <v>3.2169849925131722E-2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0.75936342997730866</v>
      </c>
      <c r="C38" s="11">
        <v>1.255977323393797</v>
      </c>
      <c r="D38" s="11">
        <f t="shared" si="25"/>
        <v>0.49661389341648832</v>
      </c>
      <c r="E38" s="11">
        <v>0.41136929344493878</v>
      </c>
      <c r="F38" s="11">
        <f t="shared" si="26"/>
        <v>0.90798318686142709</v>
      </c>
      <c r="G38" s="200">
        <f t="shared" si="27"/>
        <v>2.9280800830328912E-2</v>
      </c>
      <c r="I38" s="11" t="str">
        <f t="shared" si="17"/>
        <v>Elementary occupations</v>
      </c>
      <c r="J38" s="11">
        <v>0.66275429127497421</v>
      </c>
      <c r="K38" s="11">
        <v>1.259232930317175</v>
      </c>
      <c r="L38" s="11">
        <v>0.59647863904220089</v>
      </c>
      <c r="M38" s="11">
        <v>0.5725152815274408</v>
      </c>
      <c r="N38" s="11">
        <v>1.1689939205696418</v>
      </c>
      <c r="P38" s="10" t="str">
        <f>name!D6</f>
        <v>21 Science, research, engineering and technology professionals</v>
      </c>
      <c r="Q38" s="11">
        <v>2.7979152505840044</v>
      </c>
      <c r="R38" s="11">
        <v>4.6970766334566276</v>
      </c>
      <c r="S38" s="345">
        <f t="shared" si="28"/>
        <v>1.8991613828726233</v>
      </c>
      <c r="T38" s="345">
        <v>2.0336959334175222</v>
      </c>
      <c r="U38" s="345">
        <f t="shared" si="29"/>
        <v>3.9328573162901455</v>
      </c>
      <c r="V38" s="346">
        <f t="shared" si="30"/>
        <v>3.7091707022286036E-2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0.75023927400008517</v>
      </c>
      <c r="C39" s="11">
        <v>1.2073671225758849</v>
      </c>
      <c r="D39" s="11">
        <f t="shared" si="25"/>
        <v>0.45712784857579969</v>
      </c>
      <c r="E39" s="11">
        <v>0.49540189214694247</v>
      </c>
      <c r="F39" s="11">
        <f t="shared" si="26"/>
        <v>0.95252974072274221</v>
      </c>
      <c r="G39" s="200">
        <f t="shared" si="27"/>
        <v>3.437864016681802E-2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8.2270326931811333</v>
      </c>
      <c r="R39" s="11">
        <v>9.0619092902376508</v>
      </c>
      <c r="S39" s="345">
        <f t="shared" si="28"/>
        <v>0.83487659705651751</v>
      </c>
      <c r="T39" s="345">
        <v>4.854001686053536</v>
      </c>
      <c r="U39" s="345">
        <f t="shared" si="29"/>
        <v>5.6888782831100535</v>
      </c>
      <c r="V39" s="346">
        <f t="shared" si="30"/>
        <v>3.1398726723409931E-2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1.0513178518968453</v>
      </c>
      <c r="C40" s="11">
        <v>1.5176436291887945</v>
      </c>
      <c r="D40" s="11">
        <f>C40-B40</f>
        <v>0.46632577729194913</v>
      </c>
      <c r="E40" s="11">
        <v>0.644244730610952</v>
      </c>
      <c r="F40" s="11">
        <f>SUM(D40:E40)</f>
        <v>1.1105705079029011</v>
      </c>
      <c r="G40" s="200">
        <f>IF(B40&gt;0,(1+(E40/B40))^(1/($C$6-$B$6))-1,0)</f>
        <v>3.237778888763243E-2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8.1008402357842453</v>
      </c>
      <c r="R40" s="11">
        <v>9.2948213712970915</v>
      </c>
      <c r="S40" s="345">
        <f t="shared" si="28"/>
        <v>1.1939811355128462</v>
      </c>
      <c r="T40" s="345">
        <v>4.6059866819911957</v>
      </c>
      <c r="U40" s="345">
        <f t="shared" si="29"/>
        <v>5.7999678175040419</v>
      </c>
      <c r="V40" s="346">
        <f t="shared" si="30"/>
        <v>3.0466323279830565E-2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0.24539420840054632</v>
      </c>
      <c r="C41" s="11">
        <v>0.37450078164507361</v>
      </c>
      <c r="D41" s="11">
        <f t="shared" si="25"/>
        <v>0.12910657324452729</v>
      </c>
      <c r="E41" s="11">
        <v>0.16064312161864436</v>
      </c>
      <c r="F41" s="11">
        <f t="shared" si="26"/>
        <v>0.28974969486317165</v>
      </c>
      <c r="G41" s="200">
        <f t="shared" si="27"/>
        <v>3.4141842032252567E-2</v>
      </c>
      <c r="I41" s="11" t="str">
        <f>I30</f>
        <v>Managers, directors and senior officials</v>
      </c>
      <c r="J41" s="11">
        <f t="array" ref="J41:J49">MMULT(aggregation!$B$13:$AA$21,B94:B119)</f>
        <v>6.5642302789528548</v>
      </c>
      <c r="K41" s="11">
        <f t="array" ref="K41:K49">MMULT(aggregation!$B$13:$AA$21,C94:C119)</f>
        <v>8.3696440382841875</v>
      </c>
      <c r="L41" s="11">
        <f t="array" ref="L41:L49">MMULT(aggregation!$B$13:$AA$21,D94:D119)</f>
        <v>1.8054137593313331</v>
      </c>
      <c r="M41" s="11">
        <f t="array" ref="M41:M49">MMULT(aggregation!$B$13:$AA$21,E94:E119)</f>
        <v>4.1862568771412878</v>
      </c>
      <c r="N41" s="11">
        <f t="array" ref="N41:N49">MMULT(aggregation!$B$13:$AA$21,F94:F119)</f>
        <v>5.9916706364726204</v>
      </c>
      <c r="P41" s="10" t="str">
        <f>name!D9</f>
        <v>24 Business, media and public service professionals</v>
      </c>
      <c r="Q41" s="11">
        <v>6.1679834536986888</v>
      </c>
      <c r="R41" s="11">
        <v>7.4946192167746881</v>
      </c>
      <c r="S41" s="345">
        <f t="shared" si="28"/>
        <v>1.3266357630759993</v>
      </c>
      <c r="T41" s="345">
        <v>3.6602342638978724</v>
      </c>
      <c r="U41" s="345">
        <f t="shared" si="29"/>
        <v>4.9868700269738717</v>
      </c>
      <c r="V41" s="346">
        <f t="shared" si="30"/>
        <v>3.154640827090649E-2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0.10105368813970729</v>
      </c>
      <c r="C42" s="11">
        <v>0.16022384387942912</v>
      </c>
      <c r="D42" s="11">
        <f t="shared" si="25"/>
        <v>5.9170155739721828E-2</v>
      </c>
      <c r="E42" s="11">
        <v>6.0860213782799683E-2</v>
      </c>
      <c r="F42" s="11">
        <f t="shared" si="26"/>
        <v>0.12003036952252151</v>
      </c>
      <c r="G42" s="200">
        <f t="shared" si="27"/>
        <v>3.1926577676286705E-2</v>
      </c>
      <c r="I42" s="11" t="str">
        <f>I31</f>
        <v>Professional occupations</v>
      </c>
      <c r="J42" s="11">
        <v>17.503086119007317</v>
      </c>
      <c r="K42" s="11">
        <v>20.423865535304046</v>
      </c>
      <c r="L42" s="11">
        <v>2.9207794162967295</v>
      </c>
      <c r="M42" s="11">
        <v>9.2006100735096297</v>
      </c>
      <c r="N42" s="11">
        <v>12.12138948980636</v>
      </c>
      <c r="P42" s="10" t="str">
        <f>name!D10</f>
        <v>31 Science, engineering and technology associate professionals</v>
      </c>
      <c r="Q42" s="11">
        <v>1.2712171010349262</v>
      </c>
      <c r="R42" s="11">
        <v>1.6046455274022819</v>
      </c>
      <c r="S42" s="345">
        <f t="shared" si="28"/>
        <v>0.3334284263673557</v>
      </c>
      <c r="T42" s="345">
        <v>0.71248182438454921</v>
      </c>
      <c r="U42" s="345">
        <f t="shared" si="29"/>
        <v>1.0459102507519049</v>
      </c>
      <c r="V42" s="346">
        <f t="shared" si="30"/>
        <v>3.0110313660977717E-2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2.2394555012816997E-2</v>
      </c>
      <c r="C43" s="11">
        <v>6.8649343063916887E-2</v>
      </c>
      <c r="D43" s="11">
        <f t="shared" si="25"/>
        <v>4.6254788051099893E-2</v>
      </c>
      <c r="E43" s="11">
        <v>2.9698961954751451E-2</v>
      </c>
      <c r="F43" s="11">
        <f t="shared" si="26"/>
        <v>7.5953750005851348E-2</v>
      </c>
      <c r="G43" s="200">
        <f t="shared" si="27"/>
        <v>5.7895450470407228E-2</v>
      </c>
      <c r="I43" s="11" t="str">
        <f>I32</f>
        <v>Associate professional occupations</v>
      </c>
      <c r="J43" s="11">
        <v>8.1516276903288105</v>
      </c>
      <c r="K43" s="11">
        <v>11.42602020340485</v>
      </c>
      <c r="L43" s="11">
        <v>3.2743925130760383</v>
      </c>
      <c r="M43" s="11">
        <v>5.2018552232003632</v>
      </c>
      <c r="N43" s="11">
        <v>8.4762477362764024</v>
      </c>
      <c r="P43" s="10" t="str">
        <f>name!D11</f>
        <v>32 Health and social care associate professionals</v>
      </c>
      <c r="Q43" s="11">
        <v>4.000400706421023</v>
      </c>
      <c r="R43" s="11">
        <v>8.3090117712706153</v>
      </c>
      <c r="S43" s="345">
        <f t="shared" si="28"/>
        <v>4.3086110648495923</v>
      </c>
      <c r="T43" s="345">
        <v>4.1382659317305039</v>
      </c>
      <c r="U43" s="345">
        <f t="shared" si="29"/>
        <v>8.4468769965800963</v>
      </c>
      <c r="V43" s="346">
        <f t="shared" si="30"/>
        <v>4.8487645934542911E-2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8.4059742120532344E-3</v>
      </c>
      <c r="C44" s="11">
        <v>1.2296519552772851E-2</v>
      </c>
      <c r="D44" s="11">
        <f t="shared" si="25"/>
        <v>3.8905453407196162E-3</v>
      </c>
      <c r="E44" s="11">
        <v>3.787226510960071E-3</v>
      </c>
      <c r="F44" s="11">
        <f t="shared" si="26"/>
        <v>7.6777718516796867E-3</v>
      </c>
      <c r="G44" s="200">
        <f t="shared" si="27"/>
        <v>2.5105691214500236E-2</v>
      </c>
      <c r="I44" s="11" t="str">
        <f>I33</f>
        <v>Administrative and secretarial occupations</v>
      </c>
      <c r="J44" s="11">
        <v>5.7474773589490322</v>
      </c>
      <c r="K44" s="11">
        <v>8.8721353805349317</v>
      </c>
      <c r="L44" s="11">
        <v>3.1246580215858986</v>
      </c>
      <c r="M44" s="11">
        <v>4.1679623969397417</v>
      </c>
      <c r="N44" s="11">
        <v>7.2926204185256402</v>
      </c>
      <c r="P44" s="10" t="str">
        <f>name!D12</f>
        <v>33 Protective service occupations</v>
      </c>
      <c r="Q44" s="11">
        <v>0.54925613805026308</v>
      </c>
      <c r="R44" s="11">
        <v>0.60926571654663764</v>
      </c>
      <c r="S44" s="345">
        <f t="shared" si="28"/>
        <v>6.000957849637456E-2</v>
      </c>
      <c r="T44" s="345">
        <v>0.25010364257882783</v>
      </c>
      <c r="U44" s="345">
        <f t="shared" si="29"/>
        <v>0.31011322107520239</v>
      </c>
      <c r="V44" s="346">
        <f t="shared" si="30"/>
        <v>2.5331952682043912E-2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4.0520462988419721E-2</v>
      </c>
      <c r="C45" s="11">
        <v>5.5702339096721884E-2</v>
      </c>
      <c r="D45" s="11">
        <f t="shared" ref="D45:D46" si="31">C45-B45</f>
        <v>1.5181876108302163E-2</v>
      </c>
      <c r="E45" s="11">
        <v>2.5523746769614983E-2</v>
      </c>
      <c r="F45" s="11">
        <f t="shared" ref="F45:F46" si="32">SUM(D45:E45)</f>
        <v>4.0705622877917146E-2</v>
      </c>
      <c r="G45" s="200">
        <f t="shared" si="27"/>
        <v>3.3103952924675273E-2</v>
      </c>
      <c r="I45" s="11" t="str">
        <f t="shared" ref="I45:I49" si="33">I34</f>
        <v>Skilled trades occupations</v>
      </c>
      <c r="J45" s="11">
        <v>1.8094532922377378</v>
      </c>
      <c r="K45" s="11">
        <v>2.9523850065412551</v>
      </c>
      <c r="L45" s="11">
        <v>1.1429317143035171</v>
      </c>
      <c r="M45" s="11">
        <v>1.3056396811592585</v>
      </c>
      <c r="N45" s="11">
        <v>2.4485713954627757</v>
      </c>
      <c r="P45" s="10" t="str">
        <f>name!D13</f>
        <v>34 Culture, media and sports occupations</v>
      </c>
      <c r="Q45" s="11">
        <v>1.4393803047166749</v>
      </c>
      <c r="R45" s="11">
        <v>1.4653210756188619</v>
      </c>
      <c r="S45" s="345">
        <f t="shared" si="28"/>
        <v>2.5940770902187049E-2</v>
      </c>
      <c r="T45" s="345">
        <v>0.69861246268588462</v>
      </c>
      <c r="U45" s="345">
        <f t="shared" si="29"/>
        <v>0.72455323358807167</v>
      </c>
      <c r="V45" s="346">
        <f t="shared" si="30"/>
        <v>2.6727935029302818E-2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0.15872310212785379</v>
      </c>
      <c r="C46" s="11">
        <v>0.23978265192733958</v>
      </c>
      <c r="D46" s="11">
        <f t="shared" si="31"/>
        <v>8.1059549799485792E-2</v>
      </c>
      <c r="E46" s="11">
        <v>0.10008813943828143</v>
      </c>
      <c r="F46" s="11">
        <f t="shared" si="32"/>
        <v>0.18114768923776722</v>
      </c>
      <c r="G46" s="200">
        <f t="shared" si="27"/>
        <v>3.3132918386378218E-2</v>
      </c>
      <c r="I46" s="11" t="str">
        <f t="shared" si="33"/>
        <v>Caring, leisure and other service occupations</v>
      </c>
      <c r="J46" s="11">
        <v>2.7410052505110656</v>
      </c>
      <c r="K46" s="11">
        <v>4.2349588068091615</v>
      </c>
      <c r="L46" s="11">
        <v>1.4939535562980961</v>
      </c>
      <c r="M46" s="11">
        <v>2.2774810633069782</v>
      </c>
      <c r="N46" s="11">
        <v>3.7714346196050741</v>
      </c>
      <c r="P46" s="10" t="str">
        <f>name!D14</f>
        <v>35 Business and public service associate professionals</v>
      </c>
      <c r="Q46" s="11">
        <v>6.5514430520475671</v>
      </c>
      <c r="R46" s="11">
        <v>7.4105818981751366</v>
      </c>
      <c r="S46" s="345">
        <f t="shared" si="28"/>
        <v>0.85913884612756952</v>
      </c>
      <c r="T46" s="345">
        <v>3.71708466668467</v>
      </c>
      <c r="U46" s="345">
        <f t="shared" si="29"/>
        <v>4.5762235128122395</v>
      </c>
      <c r="V46" s="346">
        <f t="shared" si="30"/>
        <v>3.0413201019685587E-2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0.14804529332234681</v>
      </c>
      <c r="C47" s="11">
        <v>0.26988660033873052</v>
      </c>
      <c r="D47" s="11">
        <f t="shared" si="25"/>
        <v>0.12184130701638371</v>
      </c>
      <c r="E47" s="11">
        <v>0.11308598523874372</v>
      </c>
      <c r="F47" s="11">
        <f t="shared" si="26"/>
        <v>0.23492729225512743</v>
      </c>
      <c r="G47" s="200">
        <f t="shared" si="27"/>
        <v>3.8558471684619011E-2</v>
      </c>
      <c r="I47" s="11" t="str">
        <f t="shared" si="33"/>
        <v>Sales and customer service occupations</v>
      </c>
      <c r="J47" s="11">
        <v>3.3583474403471421</v>
      </c>
      <c r="K47" s="11">
        <v>5.5675163796471541</v>
      </c>
      <c r="L47" s="11">
        <v>2.209168939300012</v>
      </c>
      <c r="M47" s="11">
        <v>2.3608883008640333</v>
      </c>
      <c r="N47" s="11">
        <v>4.5700572401640454</v>
      </c>
      <c r="P47" s="10" t="str">
        <f>name!D15</f>
        <v>41 Administrative occupations</v>
      </c>
      <c r="Q47" s="11">
        <v>16.038636176938063</v>
      </c>
      <c r="R47" s="11">
        <v>15.076957736390993</v>
      </c>
      <c r="S47" s="345">
        <f t="shared" si="28"/>
        <v>-0.96167844054706997</v>
      </c>
      <c r="T47" s="345">
        <v>8.8868927314275474</v>
      </c>
      <c r="U47" s="345">
        <f t="shared" si="29"/>
        <v>7.9252142908804775</v>
      </c>
      <c r="V47" s="346">
        <f t="shared" si="30"/>
        <v>2.9829029353531267E-2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1.303873624723156E-2</v>
      </c>
      <c r="C48" s="11">
        <v>4.0062215306398009E-2</v>
      </c>
      <c r="D48" s="11">
        <f t="shared" si="25"/>
        <v>2.7023479059166449E-2</v>
      </c>
      <c r="E48" s="11">
        <v>1.6469714060810201E-2</v>
      </c>
      <c r="F48" s="11">
        <f t="shared" si="26"/>
        <v>4.3493193119976653E-2</v>
      </c>
      <c r="G48" s="200">
        <f t="shared" si="27"/>
        <v>5.5959820382539105E-2</v>
      </c>
      <c r="I48" s="11" t="str">
        <f t="shared" si="33"/>
        <v>Process, plant and machine operatives</v>
      </c>
      <c r="J48" s="11">
        <v>0.86107797890640558</v>
      </c>
      <c r="K48" s="11">
        <v>1.8549233637499842</v>
      </c>
      <c r="L48" s="11">
        <v>0.99384538484357865</v>
      </c>
      <c r="M48" s="11">
        <v>0.81614463824175576</v>
      </c>
      <c r="N48" s="11">
        <v>1.8099900230853345</v>
      </c>
      <c r="P48" s="10" t="str">
        <f>name!D16</f>
        <v>42 Secretarial and related occupations</v>
      </c>
      <c r="Q48" s="11">
        <v>4.6614259333950674</v>
      </c>
      <c r="R48" s="11">
        <v>2.9907972267260576</v>
      </c>
      <c r="S48" s="345">
        <f t="shared" si="28"/>
        <v>-1.6706287066690098</v>
      </c>
      <c r="T48" s="345">
        <v>2.1591752732129126</v>
      </c>
      <c r="U48" s="345">
        <f t="shared" si="29"/>
        <v>0.48854656654390283</v>
      </c>
      <c r="V48" s="346">
        <f t="shared" si="30"/>
        <v>2.5699769616974733E-2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1.1025721950878644E-2</v>
      </c>
      <c r="C49" s="11">
        <v>1.7662080367406723E-2</v>
      </c>
      <c r="D49" s="11">
        <f t="shared" si="25"/>
        <v>6.6363584165280796E-3</v>
      </c>
      <c r="E49" s="11">
        <v>9.6540261046559502E-3</v>
      </c>
      <c r="F49" s="11">
        <f t="shared" si="26"/>
        <v>1.6290384521184031E-2</v>
      </c>
      <c r="G49" s="200">
        <f t="shared" si="27"/>
        <v>4.2819668654910714E-2</v>
      </c>
      <c r="I49" s="11" t="str">
        <f t="shared" si="33"/>
        <v>Elementary occupations</v>
      </c>
      <c r="J49" s="11">
        <v>2.5943880803397219</v>
      </c>
      <c r="K49" s="11">
        <v>4.5882353033804026</v>
      </c>
      <c r="L49" s="11">
        <v>1.9938472230406807</v>
      </c>
      <c r="M49" s="11">
        <v>2.278972031071266</v>
      </c>
      <c r="N49" s="11">
        <v>4.2728192541119467</v>
      </c>
      <c r="P49" s="10" t="str">
        <f>name!D17</f>
        <v>51 Skilled agricultural and related trades</v>
      </c>
      <c r="Q49" s="11">
        <v>0.74506649274865411</v>
      </c>
      <c r="R49" s="11">
        <v>0.83533459038430324</v>
      </c>
      <c r="S49" s="345">
        <f t="shared" si="28"/>
        <v>9.0268097635649136E-2</v>
      </c>
      <c r="T49" s="345">
        <v>0.51677414614206607</v>
      </c>
      <c r="U49" s="345">
        <f t="shared" si="29"/>
        <v>0.60704224377771521</v>
      </c>
      <c r="V49" s="346">
        <f t="shared" si="30"/>
        <v>3.5747670425259725E-2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7.0913718536714807E-3</v>
      </c>
      <c r="C50" s="11">
        <v>1.198571643493637E-2</v>
      </c>
      <c r="D50" s="11">
        <f t="shared" si="25"/>
        <v>4.8943445812648896E-3</v>
      </c>
      <c r="E50" s="11">
        <v>4.4468234280562978E-3</v>
      </c>
      <c r="F50" s="11">
        <f t="shared" si="26"/>
        <v>9.3411680093211866E-3</v>
      </c>
      <c r="G50" s="200">
        <f t="shared" si="27"/>
        <v>3.2984587448204206E-2</v>
      </c>
      <c r="O50" s="71"/>
      <c r="P50" s="10" t="str">
        <f>name!D18</f>
        <v>52 Skilled metal, electrical and electronic trades</v>
      </c>
      <c r="Q50" s="11">
        <v>0.16668822935140318</v>
      </c>
      <c r="R50" s="11">
        <v>0.36669556448432733</v>
      </c>
      <c r="S50" s="345">
        <f t="shared" si="28"/>
        <v>0.20000733513292415</v>
      </c>
      <c r="T50" s="345">
        <v>0.16844903442390971</v>
      </c>
      <c r="U50" s="345">
        <f t="shared" si="29"/>
        <v>0.36845636955683386</v>
      </c>
      <c r="V50" s="346">
        <f t="shared" si="30"/>
        <v>4.7661985409978902E-2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1.9413768001683381E-3</v>
      </c>
      <c r="C51" s="11">
        <v>3.0648938939568109E-3</v>
      </c>
      <c r="D51" s="11">
        <f t="shared" ref="D51" si="34">C51-B51</f>
        <v>1.1235170937884727E-3</v>
      </c>
      <c r="E51" s="11">
        <v>1.3852155407795895E-3</v>
      </c>
      <c r="F51" s="11">
        <f t="shared" ref="F51" si="35">SUM(D51:E51)</f>
        <v>2.5087326345680622E-3</v>
      </c>
      <c r="G51" s="200">
        <f t="shared" si="27"/>
        <v>3.6555713609141005E-2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0.13239990509830207</v>
      </c>
      <c r="R51" s="11">
        <v>8.117906156774049E-2</v>
      </c>
      <c r="S51" s="345">
        <f t="shared" si="28"/>
        <v>-5.1220843530561583E-2</v>
      </c>
      <c r="T51" s="345">
        <v>4.3666778924580457E-2</v>
      </c>
      <c r="U51" s="345">
        <f t="shared" si="29"/>
        <v>-7.5540646059811256E-3</v>
      </c>
      <c r="V51" s="346">
        <f t="shared" si="30"/>
        <v>1.9184086710060333E-2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1.8871231595055812E-2</v>
      </c>
      <c r="C52" s="11">
        <v>3.7245466066134089E-2</v>
      </c>
      <c r="D52" s="11">
        <f t="shared" si="25"/>
        <v>1.8374234471078277E-2</v>
      </c>
      <c r="E52" s="11">
        <v>1.532659231220633E-2</v>
      </c>
      <c r="F52" s="11">
        <f t="shared" si="26"/>
        <v>3.3700826783284607E-2</v>
      </c>
      <c r="G52" s="200">
        <f t="shared" si="27"/>
        <v>4.0430835839574186E-2</v>
      </c>
      <c r="I52" s="11" t="str">
        <f>I41</f>
        <v>Managers, directors and senior officials</v>
      </c>
      <c r="J52" s="11">
        <f t="array" ref="J52:J60">MMULT(aggregation!$B$13:$AA$21,B123:B148)</f>
        <v>1.5508868595966812</v>
      </c>
      <c r="K52" s="11">
        <f t="array" ref="K52:K60">MMULT(aggregation!$B$13:$AA$21,C123:C148)</f>
        <v>1.8241016672919192</v>
      </c>
      <c r="L52" s="11">
        <f t="array" ref="L52:L60">MMULT(aggregation!$B$13:$AA$21,D123:D148)</f>
        <v>0.2732148076952382</v>
      </c>
      <c r="M52" s="11">
        <f t="array" ref="M52:M60">MMULT(aggregation!$B$13:$AA$21,E123:E148)</f>
        <v>0.90292255967568813</v>
      </c>
      <c r="N52" s="11">
        <f t="array" ref="N52:N60">MMULT(aggregation!$B$13:$AA$21,F123:F148)</f>
        <v>1.1761373673709263</v>
      </c>
      <c r="P52" s="10" t="str">
        <f>name!D20</f>
        <v>54 Textiles, printing and other skilled trades</v>
      </c>
      <c r="Q52" s="11">
        <v>2.5582328232446256</v>
      </c>
      <c r="R52" s="11">
        <v>2.6617105719909411</v>
      </c>
      <c r="S52" s="345">
        <f t="shared" si="28"/>
        <v>0.10347774874631543</v>
      </c>
      <c r="T52" s="345">
        <v>1.5014179584923759</v>
      </c>
      <c r="U52" s="345">
        <f t="shared" si="29"/>
        <v>1.6048957072386913</v>
      </c>
      <c r="V52" s="346">
        <f t="shared" si="30"/>
        <v>3.1264118518277373E-2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1.6572913533397932E-2</v>
      </c>
      <c r="C53" s="11">
        <v>2.8872043177779656E-2</v>
      </c>
      <c r="D53" s="11">
        <f t="shared" si="25"/>
        <v>1.2299129644381724E-2</v>
      </c>
      <c r="E53" s="11">
        <v>1.3301669846082373E-2</v>
      </c>
      <c r="F53" s="11">
        <f t="shared" si="26"/>
        <v>2.5600799490464097E-2</v>
      </c>
      <c r="G53" s="200">
        <f t="shared" si="27"/>
        <v>4.0064323880574682E-2</v>
      </c>
      <c r="I53" s="11" t="str">
        <f>I42</f>
        <v>Professional occupations</v>
      </c>
      <c r="J53" s="11">
        <v>2.6572493540973268</v>
      </c>
      <c r="K53" s="11">
        <v>1.6703273035111248</v>
      </c>
      <c r="L53" s="11">
        <v>-0.98692205058620153</v>
      </c>
      <c r="M53" s="11">
        <v>0.69392650966113889</v>
      </c>
      <c r="N53" s="11">
        <v>-0.29299554092506264</v>
      </c>
      <c r="P53" s="10" t="str">
        <f>name!D21</f>
        <v>61 Caring personal service occupations</v>
      </c>
      <c r="Q53" s="11">
        <v>16.397028546720833</v>
      </c>
      <c r="R53" s="11">
        <v>18.826502020087137</v>
      </c>
      <c r="S53" s="345">
        <f t="shared" si="28"/>
        <v>2.4294734733663041</v>
      </c>
      <c r="T53" s="345">
        <v>10.096874033782987</v>
      </c>
      <c r="U53" s="345">
        <f t="shared" si="29"/>
        <v>12.526347507149291</v>
      </c>
      <c r="V53" s="346">
        <f t="shared" si="30"/>
        <v>3.2504735412499208E-2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8.7862565312765845E-3</v>
      </c>
      <c r="C54" s="11">
        <v>1.2839644794181489E-2</v>
      </c>
      <c r="D54" s="11">
        <f t="shared" ref="D54:D55" si="36">C54-B54</f>
        <v>4.0533882629049042E-3</v>
      </c>
      <c r="E54" s="11">
        <v>6.3279148700827442E-3</v>
      </c>
      <c r="F54" s="11">
        <f t="shared" ref="F54:F55" si="37">SUM(D54:E54)</f>
        <v>1.0381303132987648E-2</v>
      </c>
      <c r="G54" s="200">
        <f t="shared" si="27"/>
        <v>3.6824770485066605E-2</v>
      </c>
      <c r="I54" s="11" t="str">
        <f>I43</f>
        <v>Associate professional occupations</v>
      </c>
      <c r="J54" s="11">
        <v>2.4025362080790282</v>
      </c>
      <c r="K54" s="11">
        <v>2.6025773840813202</v>
      </c>
      <c r="L54" s="11">
        <v>0.2000411760022921</v>
      </c>
      <c r="M54" s="11">
        <v>1.1516727137452833</v>
      </c>
      <c r="N54" s="11">
        <v>1.3517138897475758</v>
      </c>
      <c r="P54" s="10" t="str">
        <f>name!D22</f>
        <v>62 Leisure, travel and related personal service occupations</v>
      </c>
      <c r="Q54" s="11">
        <v>3.7426836947236799</v>
      </c>
      <c r="R54" s="11">
        <v>3.2504174740998724</v>
      </c>
      <c r="S54" s="345">
        <f t="shared" si="28"/>
        <v>-0.49226622062380754</v>
      </c>
      <c r="T54" s="345">
        <v>1.815251507523796</v>
      </c>
      <c r="U54" s="345">
        <f t="shared" si="29"/>
        <v>1.3229852868999885</v>
      </c>
      <c r="V54" s="346">
        <f t="shared" si="30"/>
        <v>2.6712123578670699E-2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4.8374348032139851E-4</v>
      </c>
      <c r="C55" s="11">
        <v>6.9101344455646323E-4</v>
      </c>
      <c r="D55" s="11">
        <f t="shared" si="36"/>
        <v>2.0726996423506473E-4</v>
      </c>
      <c r="E55" s="11">
        <v>3.1915394615580504E-4</v>
      </c>
      <c r="F55" s="11">
        <f t="shared" si="37"/>
        <v>5.2642391039086972E-4</v>
      </c>
      <c r="G55" s="200">
        <f t="shared" si="27"/>
        <v>3.43551062134968E-2</v>
      </c>
      <c r="I55" s="11" t="str">
        <f>I44</f>
        <v>Administrative and secretarial occupations</v>
      </c>
      <c r="J55" s="11">
        <v>2.0638635911108656</v>
      </c>
      <c r="K55" s="11">
        <v>2.7912814538960387</v>
      </c>
      <c r="L55" s="11">
        <v>0.7274178627851734</v>
      </c>
      <c r="M55" s="11">
        <v>1.4579852058787235</v>
      </c>
      <c r="N55" s="11">
        <v>2.1854030686638968</v>
      </c>
      <c r="P55" s="10" t="str">
        <f>name!D23</f>
        <v>63 Community and civil enforcement occupations</v>
      </c>
      <c r="Q55" s="11">
        <v>5.1619836895162863E-2</v>
      </c>
      <c r="R55" s="11">
        <v>6.6086009516147015E-2</v>
      </c>
      <c r="S55" s="345">
        <f t="shared" si="28"/>
        <v>1.4466172620984152E-2</v>
      </c>
      <c r="T55" s="345">
        <v>4.008184206112398E-2</v>
      </c>
      <c r="U55" s="345">
        <f t="shared" si="29"/>
        <v>5.4548014682108133E-2</v>
      </c>
      <c r="V55" s="346">
        <f t="shared" si="30"/>
        <v>3.9052226440013937E-2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4.462937514017843E-2</v>
      </c>
      <c r="C56" s="11">
        <v>6.3820662877804482E-2</v>
      </c>
      <c r="D56" s="11">
        <f t="shared" si="25"/>
        <v>1.9191287737626052E-2</v>
      </c>
      <c r="E56" s="11">
        <v>2.7172655336457484E-2</v>
      </c>
      <c r="F56" s="11">
        <f t="shared" si="26"/>
        <v>4.6363943074083536E-2</v>
      </c>
      <c r="G56" s="200">
        <f t="shared" si="27"/>
        <v>3.2209205657223183E-2</v>
      </c>
      <c r="I56" s="11" t="str">
        <f t="shared" ref="I56:I60" si="38">I45</f>
        <v>Skilled trades occupations</v>
      </c>
      <c r="J56" s="11">
        <v>0.7706391373221706</v>
      </c>
      <c r="K56" s="11">
        <v>1.1762448501597587</v>
      </c>
      <c r="L56" s="11">
        <v>0.4056057128375879</v>
      </c>
      <c r="M56" s="11">
        <v>0.53365466364773462</v>
      </c>
      <c r="N56" s="11">
        <v>0.93926037648532268</v>
      </c>
      <c r="P56" s="10" t="str">
        <f>name!D24</f>
        <v>71 Sales occupations</v>
      </c>
      <c r="Q56" s="11">
        <v>13.164779229727461</v>
      </c>
      <c r="R56" s="11">
        <v>12.944285461281055</v>
      </c>
      <c r="S56" s="345">
        <f t="shared" si="28"/>
        <v>-0.22049376844640634</v>
      </c>
      <c r="T56" s="345">
        <v>7.1735059776644894</v>
      </c>
      <c r="U56" s="345">
        <f t="shared" si="29"/>
        <v>6.9530122092180831</v>
      </c>
      <c r="V56" s="346">
        <f t="shared" si="30"/>
        <v>2.9421853280489296E-2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1.6725459845457941E-2</v>
      </c>
      <c r="C57" s="11">
        <v>3.4277562593128835E-2</v>
      </c>
      <c r="D57" s="11">
        <f t="shared" si="25"/>
        <v>1.7552102747670894E-2</v>
      </c>
      <c r="E57" s="11">
        <v>1.2104672099393162E-2</v>
      </c>
      <c r="F57" s="11">
        <f t="shared" si="26"/>
        <v>2.9656774847064055E-2</v>
      </c>
      <c r="G57" s="200">
        <f t="shared" si="27"/>
        <v>3.6966128638283191E-2</v>
      </c>
      <c r="I57" s="11" t="str">
        <f t="shared" si="38"/>
        <v>Caring, leisure and other service occupations</v>
      </c>
      <c r="J57" s="11">
        <v>2.1211051926873257</v>
      </c>
      <c r="K57" s="11">
        <v>2.4868180308137178</v>
      </c>
      <c r="L57" s="11">
        <v>0.36571283812639221</v>
      </c>
      <c r="M57" s="11">
        <v>1.3616879894499208</v>
      </c>
      <c r="N57" s="11">
        <v>1.7274008275763129</v>
      </c>
      <c r="P57" s="10" t="str">
        <f>name!D25</f>
        <v>72 Customer service occupations</v>
      </c>
      <c r="Q57" s="11">
        <v>2.8148327199250009</v>
      </c>
      <c r="R57" s="11">
        <v>3.1569465524157039</v>
      </c>
      <c r="S57" s="345">
        <f t="shared" si="28"/>
        <v>0.34211383249070293</v>
      </c>
      <c r="T57" s="345">
        <v>1.5844116748101773</v>
      </c>
      <c r="U57" s="345">
        <f t="shared" si="29"/>
        <v>1.9265255073008802</v>
      </c>
      <c r="V57" s="346">
        <f t="shared" si="30"/>
        <v>3.0216180460623354E-2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1.2057798417855233E-2</v>
      </c>
      <c r="C58" s="11">
        <v>4.2459270541438249E-2</v>
      </c>
      <c r="D58" s="11">
        <f t="shared" ref="D58:D59" si="39">C58-B58</f>
        <v>3.0401472123583018E-2</v>
      </c>
      <c r="E58" s="11">
        <v>1.4405556777536374E-2</v>
      </c>
      <c r="F58" s="11">
        <f t="shared" ref="F58:F59" si="40">SUM(D58:E58)</f>
        <v>4.4807028901119393E-2</v>
      </c>
      <c r="G58" s="200">
        <f t="shared" si="27"/>
        <v>5.3800642753673467E-2</v>
      </c>
      <c r="I58" s="11" t="str">
        <f t="shared" si="38"/>
        <v>Sales and customer service occupations</v>
      </c>
      <c r="J58" s="11">
        <v>1.1223662541572916</v>
      </c>
      <c r="K58" s="11">
        <v>1.6876663077909104</v>
      </c>
      <c r="L58" s="11">
        <v>0.56530005363361879</v>
      </c>
      <c r="M58" s="11">
        <v>0.77177425626043661</v>
      </c>
      <c r="N58" s="11">
        <v>1.3370743098940554</v>
      </c>
      <c r="P58" s="10" t="str">
        <f>name!D26</f>
        <v>81 Process, plant and machine operatives</v>
      </c>
      <c r="Q58" s="11">
        <v>1.8772589300474707</v>
      </c>
      <c r="R58" s="11">
        <v>1.8461575549252067</v>
      </c>
      <c r="S58" s="345">
        <f t="shared" si="28"/>
        <v>-3.1101375122263963E-2</v>
      </c>
      <c r="T58" s="345">
        <v>0.94888782875882893</v>
      </c>
      <c r="U58" s="345">
        <f t="shared" si="29"/>
        <v>0.91778645363656497</v>
      </c>
      <c r="V58" s="346">
        <f t="shared" si="30"/>
        <v>2.7648758980302279E-2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2.2488598552095802E-2</v>
      </c>
      <c r="C59" s="11">
        <v>4.4823078051922691E-2</v>
      </c>
      <c r="D59" s="11">
        <f t="shared" si="39"/>
        <v>2.2334479499826889E-2</v>
      </c>
      <c r="E59" s="11">
        <v>2.3292984773040239E-2</v>
      </c>
      <c r="F59" s="11">
        <f t="shared" si="40"/>
        <v>4.5627464272867124E-2</v>
      </c>
      <c r="G59" s="200">
        <f t="shared" si="27"/>
        <v>4.8532495565820843E-2</v>
      </c>
      <c r="I59" s="11" t="str">
        <f t="shared" si="38"/>
        <v>Process, plant and machine operatives</v>
      </c>
      <c r="J59" s="11">
        <v>0.41513815953383393</v>
      </c>
      <c r="K59" s="11">
        <v>0.78170363986690072</v>
      </c>
      <c r="L59" s="11">
        <v>0.3665654803330668</v>
      </c>
      <c r="M59" s="11">
        <v>0.34176541861853282</v>
      </c>
      <c r="N59" s="11">
        <v>0.70833089895159973</v>
      </c>
      <c r="P59" s="10" t="str">
        <f>name!D27</f>
        <v>82 Transport and mobile machine drivers and operatives</v>
      </c>
      <c r="Q59" s="11">
        <v>0.3926688049654683</v>
      </c>
      <c r="R59" s="11">
        <v>0.61354262486830091</v>
      </c>
      <c r="S59" s="345">
        <f t="shared" si="28"/>
        <v>0.22087381990283261</v>
      </c>
      <c r="T59" s="345">
        <v>0.33047487359746452</v>
      </c>
      <c r="U59" s="345">
        <f t="shared" si="29"/>
        <v>0.55134869350029714</v>
      </c>
      <c r="V59" s="346">
        <f t="shared" si="30"/>
        <v>4.1549415560346414E-2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1.6198968039661836E-4</v>
      </c>
      <c r="C60" s="11">
        <v>1.3314021323394788E-3</v>
      </c>
      <c r="D60" s="11">
        <f t="shared" si="25"/>
        <v>1.1694124519428604E-3</v>
      </c>
      <c r="E60" s="11">
        <v>7.0847325916450273E-4</v>
      </c>
      <c r="F60" s="11">
        <f t="shared" si="26"/>
        <v>1.8778857111073632E-3</v>
      </c>
      <c r="G60" s="200">
        <f t="shared" si="27"/>
        <v>0.11862416213548288</v>
      </c>
      <c r="I60" s="11" t="str">
        <f t="shared" si="38"/>
        <v>Elementary occupations</v>
      </c>
      <c r="J60" s="11">
        <v>1.1635495061531769</v>
      </c>
      <c r="K60" s="11">
        <v>2.1269453913727299</v>
      </c>
      <c r="L60" s="11">
        <v>0.96339588521955277</v>
      </c>
      <c r="M60" s="11">
        <v>1.0120008075418987</v>
      </c>
      <c r="N60" s="11">
        <v>1.9753966927614515</v>
      </c>
      <c r="P60" s="10" t="str">
        <f>name!D28</f>
        <v>91 Elementary trades and related occupations</v>
      </c>
      <c r="Q60" s="11">
        <v>0.90944707248575674</v>
      </c>
      <c r="R60" s="11">
        <v>3.3790207885308048</v>
      </c>
      <c r="S60" s="345">
        <f t="shared" si="28"/>
        <v>2.4695737160450482</v>
      </c>
      <c r="T60" s="345">
        <v>1.7887039348376039</v>
      </c>
      <c r="U60" s="345">
        <f t="shared" si="29"/>
        <v>4.2582776508826523</v>
      </c>
      <c r="V60" s="346">
        <f t="shared" si="30"/>
        <v>7.5191745456881787E-2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1.5580585956078113E-2</v>
      </c>
      <c r="C61" s="11">
        <v>2.2920995741053302E-2</v>
      </c>
      <c r="D61" s="11">
        <f t="shared" ref="D61" si="41">C61-B61</f>
        <v>7.3404097849751881E-3</v>
      </c>
      <c r="E61" s="11">
        <v>1.0803977671274435E-2</v>
      </c>
      <c r="F61" s="11">
        <f t="shared" ref="F61" si="42">SUM(D61:E61)</f>
        <v>1.8144387456249623E-2</v>
      </c>
      <c r="G61" s="200">
        <f t="shared" ref="G61" si="43">IF(B61&gt;0,(1+(E61/B61))^(1/($C$6-$B$6))-1,0)</f>
        <v>3.5740778357385539E-2</v>
      </c>
      <c r="P61" s="10" t="str">
        <f>name!D29</f>
        <v>92 Elementary administration and service occupations</v>
      </c>
      <c r="Q61" s="11">
        <v>13.872826002427519</v>
      </c>
      <c r="R61" s="11">
        <v>11.625453398230743</v>
      </c>
      <c r="S61" s="345">
        <f t="shared" ref="S61" si="44">R61-Q61</f>
        <v>-2.2473726041967765</v>
      </c>
      <c r="T61" s="345">
        <v>6.9874153296842367</v>
      </c>
      <c r="U61" s="345">
        <f t="shared" ref="U61" si="45">SUM(S61:T61)</f>
        <v>4.7400427254874602</v>
      </c>
      <c r="V61" s="346">
        <f t="shared" ref="V61" si="46">IF(Q61&gt;0,(1+(T61/Q61))^(1/($C$6-$B$6))-1,0)</f>
        <v>2.7567340786939898E-2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3.7971433708674347</v>
      </c>
      <c r="C62" s="11">
        <f t="shared" ref="C62:F62" si="47">SUM(C36:C61)</f>
        <v>5.9773198817455846</v>
      </c>
      <c r="D62" s="11">
        <f t="shared" si="47"/>
        <v>2.1801765108781517</v>
      </c>
      <c r="E62" s="11">
        <f t="shared" si="47"/>
        <v>2.4166556140334543</v>
      </c>
      <c r="F62" s="11">
        <f t="shared" si="47"/>
        <v>4.5968321249116064</v>
      </c>
      <c r="G62" s="200">
        <f t="shared" si="27"/>
        <v>3.3379908771648426E-2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125.73759612655009</v>
      </c>
      <c r="R62" s="11">
        <f>SUM(R36:R61)</f>
        <v>137.66010565643271</v>
      </c>
      <c r="S62" s="345">
        <f>R62-Q62</f>
        <v>11.922509529882618</v>
      </c>
      <c r="T62" s="11">
        <f>SUM(T36:T61)</f>
        <v>74.226792220478316</v>
      </c>
      <c r="U62" s="345">
        <f>SUM(S62:T62)</f>
        <v>86.149301750360934</v>
      </c>
      <c r="V62" s="346">
        <f t="shared" si="30"/>
        <v>3.1412761106117015E-2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2.0945342761437802</v>
      </c>
      <c r="K63" s="11">
        <f t="array" ref="K63:K71">MMULT(aggregation!$B$13:$AA$21,C152:C177)</f>
        <v>2.3988451789537524</v>
      </c>
      <c r="L63" s="11">
        <f t="array" ref="L63:L71">MMULT(aggregation!$B$13:$AA$21,D152:D177)</f>
        <v>0.30431090280997208</v>
      </c>
      <c r="M63" s="11">
        <f t="array" ref="M63:M71">MMULT(aggregation!$B$13:$AA$21,E152:E177)</f>
        <v>1.1531378420602212</v>
      </c>
      <c r="N63" s="11">
        <f t="array" ref="N63:N71">MMULT(aggregation!$B$13:$AA$21,F152:F177)</f>
        <v>1.4574487448701934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2.8904999139802241</v>
      </c>
      <c r="K64" s="11">
        <v>3.5458861455480628</v>
      </c>
      <c r="L64" s="11">
        <v>0.65538623156783871</v>
      </c>
      <c r="M64" s="11">
        <v>1.2779068093424131</v>
      </c>
      <c r="N64" s="11">
        <v>1.9332930409102516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1.818827879020547</v>
      </c>
      <c r="C65" s="11">
        <v>2.3306396819175776</v>
      </c>
      <c r="D65" s="11">
        <f>C65-B65</f>
        <v>0.51181180289703065</v>
      </c>
      <c r="E65" s="11">
        <v>1.1139513831547081</v>
      </c>
      <c r="F65" s="11">
        <f>SUM(D65:E65)</f>
        <v>1.6257631860517388</v>
      </c>
      <c r="G65" s="200">
        <f>IF(B65&gt;0,(1+(E65/B65))^(1/($C$6-$B$6))-1,0)</f>
        <v>3.2363207505654357E-2</v>
      </c>
      <c r="I65" s="11" t="str">
        <f>I54</f>
        <v>Associate professional occupations</v>
      </c>
      <c r="J65" s="11">
        <v>2.1929770738054155</v>
      </c>
      <c r="K65" s="11">
        <v>2.5435422532606515</v>
      </c>
      <c r="L65" s="11">
        <v>0.35056517945523596</v>
      </c>
      <c r="M65" s="11">
        <v>1.0380580909856283</v>
      </c>
      <c r="N65" s="11">
        <v>1.3886232704408641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0.81353418352218232</v>
      </c>
      <c r="C66" s="11">
        <v>1.3200539685916184</v>
      </c>
      <c r="D66" s="11">
        <f t="shared" ref="D66:D89" si="50">C66-B66</f>
        <v>0.50651978506943607</v>
      </c>
      <c r="E66" s="11">
        <v>0.65072230709429213</v>
      </c>
      <c r="F66" s="11">
        <f t="shared" ref="F66:F89" si="51">SUM(D66:E66)</f>
        <v>1.1572420921637283</v>
      </c>
      <c r="G66" s="200">
        <f t="shared" ref="G66:G89" si="52">IF(B66&gt;0,(1+(E66/B66))^(1/($C$6-$B$6))-1,0)</f>
        <v>3.9958694398339656E-2</v>
      </c>
      <c r="I66" s="11" t="str">
        <f>I55</f>
        <v>Administrative and secretarial occupations</v>
      </c>
      <c r="J66" s="11">
        <v>1.9429573988572821</v>
      </c>
      <c r="K66" s="11">
        <v>2.48377685003629</v>
      </c>
      <c r="L66" s="11">
        <v>0.54081945117900798</v>
      </c>
      <c r="M66" s="11">
        <v>1.198658054692441</v>
      </c>
      <c r="N66" s="11">
        <v>1.7394775058714491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2.5043426948499832</v>
      </c>
      <c r="C67" s="11">
        <v>4.646865530539503</v>
      </c>
      <c r="D67" s="11">
        <f t="shared" si="50"/>
        <v>2.1425228356895198</v>
      </c>
      <c r="E67" s="11">
        <v>1.585707807307555</v>
      </c>
      <c r="F67" s="11">
        <f t="shared" si="51"/>
        <v>3.7282306429970751</v>
      </c>
      <c r="G67" s="200">
        <f t="shared" si="52"/>
        <v>3.3242656973866636E-2</v>
      </c>
      <c r="I67" s="11" t="str">
        <f t="shared" ref="I67:I71" si="53">I56</f>
        <v>Skilled trades occupations</v>
      </c>
      <c r="J67" s="11">
        <v>1.7069112181027992</v>
      </c>
      <c r="K67" s="11">
        <v>2.3942146984794581</v>
      </c>
      <c r="L67" s="11">
        <v>0.68730348037665878</v>
      </c>
      <c r="M67" s="11">
        <v>0.99672254250497039</v>
      </c>
      <c r="N67" s="11">
        <v>1.6840260228816293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2.1088655228925077</v>
      </c>
      <c r="C68" s="11">
        <v>2.9975232814099955</v>
      </c>
      <c r="D68" s="11">
        <f t="shared" si="50"/>
        <v>0.88865775851748774</v>
      </c>
      <c r="E68" s="11">
        <v>1.3268727891725134</v>
      </c>
      <c r="F68" s="11">
        <f t="shared" si="51"/>
        <v>2.2155305476900011</v>
      </c>
      <c r="G68" s="200">
        <f t="shared" si="52"/>
        <v>3.3073955289949275E-2</v>
      </c>
      <c r="I68" s="11" t="str">
        <f t="shared" si="53"/>
        <v>Caring, leisure and other service occupations</v>
      </c>
      <c r="J68" s="11">
        <v>1.5622877453505997</v>
      </c>
      <c r="K68" s="11">
        <v>2.1629403005518362</v>
      </c>
      <c r="L68" s="11">
        <v>0.60065255520123684</v>
      </c>
      <c r="M68" s="11">
        <v>1.12745433992428</v>
      </c>
      <c r="N68" s="11">
        <v>1.7281068951255167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5.8625532018221227</v>
      </c>
      <c r="C69" s="11">
        <v>8.4341900512191792</v>
      </c>
      <c r="D69" s="11">
        <f t="shared" ref="D69" si="54">C69-B69</f>
        <v>2.5716368493970565</v>
      </c>
      <c r="E69" s="11">
        <v>3.7031895730016005</v>
      </c>
      <c r="F69" s="11">
        <f t="shared" ref="F69" si="55">SUM(D69:E69)</f>
        <v>6.2748264223986574</v>
      </c>
      <c r="G69" s="200">
        <f t="shared" si="52"/>
        <v>3.3178737865900976E-2</v>
      </c>
      <c r="I69" s="11" t="str">
        <f t="shared" si="53"/>
        <v>Sales and customer service occupations</v>
      </c>
      <c r="J69" s="11">
        <v>1.0323105379871058</v>
      </c>
      <c r="K69" s="11">
        <v>1.5076623969493594</v>
      </c>
      <c r="L69" s="11">
        <v>0.47535185896225368</v>
      </c>
      <c r="M69" s="11">
        <v>0.60688908991889545</v>
      </c>
      <c r="N69" s="11">
        <v>1.0822409488811493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2.9432406733556915</v>
      </c>
      <c r="C70" s="11">
        <v>4.253287605978703</v>
      </c>
      <c r="D70" s="11">
        <f t="shared" si="50"/>
        <v>1.3100469326230115</v>
      </c>
      <c r="E70" s="11">
        <v>1.8448717469546949</v>
      </c>
      <c r="F70" s="11">
        <f t="shared" si="51"/>
        <v>3.1549186795777064</v>
      </c>
      <c r="G70" s="200">
        <f t="shared" si="52"/>
        <v>3.2973636166104603E-2</v>
      </c>
      <c r="I70" s="11" t="str">
        <f t="shared" si="53"/>
        <v>Process, plant and machine operatives</v>
      </c>
      <c r="J70" s="11">
        <v>0.72608919289170748</v>
      </c>
      <c r="K70" s="11">
        <v>1.1984122196824196</v>
      </c>
      <c r="L70" s="11">
        <v>0.47232302679071209</v>
      </c>
      <c r="M70" s="11">
        <v>0.54201545848719979</v>
      </c>
      <c r="N70" s="11">
        <v>1.014338485277912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0.54065913728011206</v>
      </c>
      <c r="C71" s="11">
        <v>0.77023641754157168</v>
      </c>
      <c r="D71" s="11">
        <f t="shared" si="50"/>
        <v>0.22957728026145963</v>
      </c>
      <c r="E71" s="11">
        <v>0.28845924455560984</v>
      </c>
      <c r="F71" s="11">
        <f t="shared" si="51"/>
        <v>0.51803652481706952</v>
      </c>
      <c r="G71" s="200">
        <f t="shared" si="52"/>
        <v>2.8915081721115676E-2</v>
      </c>
      <c r="I71" s="11" t="str">
        <f t="shared" si="53"/>
        <v>Elementary occupations</v>
      </c>
      <c r="J71" s="11">
        <v>1.1827587534619626</v>
      </c>
      <c r="K71" s="11">
        <v>2.0348726003302842</v>
      </c>
      <c r="L71" s="11">
        <v>0.85211384686832148</v>
      </c>
      <c r="M71" s="11">
        <v>0.95703461919746846</v>
      </c>
      <c r="N71" s="11">
        <v>1.8091484660657899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0.53076809615701626</v>
      </c>
      <c r="C72" s="11">
        <v>1.5697800910559885</v>
      </c>
      <c r="D72" s="11">
        <f t="shared" si="50"/>
        <v>1.0390119948989722</v>
      </c>
      <c r="E72" s="11">
        <v>0.67184377785161253</v>
      </c>
      <c r="F72" s="11">
        <f t="shared" si="51"/>
        <v>1.7108557727505849</v>
      </c>
      <c r="G72" s="200">
        <f t="shared" si="52"/>
        <v>5.6042456098887472E-2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0.12869582224228343</v>
      </c>
      <c r="C73" s="11">
        <v>0.16832601444809206</v>
      </c>
      <c r="D73" s="11">
        <f t="shared" si="50"/>
        <v>3.9630192205808629E-2</v>
      </c>
      <c r="E73" s="11">
        <v>4.6077637001346462E-2</v>
      </c>
      <c r="F73" s="11">
        <f t="shared" si="51"/>
        <v>8.5707829207155084E-2</v>
      </c>
      <c r="G73" s="200">
        <f t="shared" si="52"/>
        <v>2.0612153317377979E-2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0.55276634219385934</v>
      </c>
      <c r="C74" s="11">
        <v>0.69433549371319692</v>
      </c>
      <c r="D74" s="11">
        <f t="shared" ref="D74:D75" si="56">C74-B74</f>
        <v>0.14156915151933758</v>
      </c>
      <c r="E74" s="11">
        <v>0.29806991296673152</v>
      </c>
      <c r="F74" s="11">
        <f t="shared" ref="F74:F75" si="57">SUM(D74:E74)</f>
        <v>0.4396390644860691</v>
      </c>
      <c r="G74" s="200">
        <f t="shared" si="52"/>
        <v>2.9169624605566602E-2</v>
      </c>
      <c r="I74" s="11" t="str">
        <f>I63</f>
        <v>Managers, directors and senior officials</v>
      </c>
      <c r="J74" s="11">
        <f t="array" ref="J74:J82">MMULT(aggregation!$B$13:$AA$21,B181:B206)</f>
        <v>4.9164020536070527</v>
      </c>
      <c r="K74" s="11">
        <f t="array" ref="K74:K82">MMULT(aggregation!$B$13:$AA$21,C181:C206)</f>
        <v>4.1167737203518655</v>
      </c>
      <c r="L74" s="11">
        <f t="array" ref="L74:L82">MMULT(aggregation!$B$13:$AA$21,D181:D206)</f>
        <v>-0.79962833325518745</v>
      </c>
      <c r="M74" s="11">
        <f t="array" ref="M74:M82">MMULT(aggregation!$B$13:$AA$21,E181:E206)</f>
        <v>1.9180383057727139</v>
      </c>
      <c r="N74" s="11">
        <f t="array" ref="N74:N82">MMULT(aggregation!$B$13:$AA$21,F181:F206)</f>
        <v>1.1184099725175263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1.67719230967819</v>
      </c>
      <c r="C75" s="11">
        <v>2.5205255620051354</v>
      </c>
      <c r="D75" s="11">
        <f t="shared" si="56"/>
        <v>0.84333325232694545</v>
      </c>
      <c r="E75" s="11">
        <v>1.0983512011208905</v>
      </c>
      <c r="F75" s="11">
        <f t="shared" si="57"/>
        <v>1.9416844534478359</v>
      </c>
      <c r="G75" s="200">
        <f t="shared" si="52"/>
        <v>3.4151926122055754E-2</v>
      </c>
      <c r="I75" s="11" t="str">
        <f>I64</f>
        <v>Professional occupations</v>
      </c>
      <c r="J75" s="11">
        <v>6.2027364854378444</v>
      </c>
      <c r="K75" s="11">
        <v>6.1409083130032505</v>
      </c>
      <c r="L75" s="11">
        <v>-6.1828172434593931E-2</v>
      </c>
      <c r="M75" s="11">
        <v>2.4546339079017407</v>
      </c>
      <c r="N75" s="11">
        <v>2.3928057354671464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1.516722617263657</v>
      </c>
      <c r="C76" s="11">
        <v>2.813089492940597</v>
      </c>
      <c r="D76" s="11">
        <f t="shared" si="50"/>
        <v>1.29636687567694</v>
      </c>
      <c r="E76" s="11">
        <v>1.2003618553148552</v>
      </c>
      <c r="F76" s="11">
        <f t="shared" si="51"/>
        <v>2.4967287309917952</v>
      </c>
      <c r="G76" s="200">
        <f t="shared" si="52"/>
        <v>3.9632382620153894E-2</v>
      </c>
      <c r="I76" s="11" t="str">
        <f>I65</f>
        <v>Associate professional occupations</v>
      </c>
      <c r="J76" s="11">
        <v>6.0313063909041738</v>
      </c>
      <c r="K76" s="11">
        <v>6.0336268717376669</v>
      </c>
      <c r="L76" s="11">
        <v>2.3204808334923444E-3</v>
      </c>
      <c r="M76" s="11">
        <v>2.6411639003687157</v>
      </c>
      <c r="N76" s="11">
        <v>2.643484381202208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0.2402559211357842</v>
      </c>
      <c r="C77" s="11">
        <v>0.52181137732044647</v>
      </c>
      <c r="D77" s="11">
        <f t="shared" si="50"/>
        <v>0.28155545618466227</v>
      </c>
      <c r="E77" s="11">
        <v>0.23313114906095658</v>
      </c>
      <c r="F77" s="11">
        <f t="shared" si="51"/>
        <v>0.51468660524561882</v>
      </c>
      <c r="G77" s="200">
        <f t="shared" si="52"/>
        <v>4.6251642507182611E-2</v>
      </c>
      <c r="I77" s="11" t="str">
        <f>I66</f>
        <v>Administrative and secretarial occupations</v>
      </c>
      <c r="J77" s="11">
        <v>6.8425218315188294</v>
      </c>
      <c r="K77" s="11">
        <v>5.4936402336291783</v>
      </c>
      <c r="L77" s="11">
        <v>-1.3488815978896511</v>
      </c>
      <c r="M77" s="11">
        <v>2.8924145577381433</v>
      </c>
      <c r="N77" s="11">
        <v>1.5435329598484924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4.6203044738197294E-2</v>
      </c>
      <c r="C78" s="11">
        <v>6.5030365047289276E-2</v>
      </c>
      <c r="D78" s="11">
        <f t="shared" si="50"/>
        <v>1.8827320309091983E-2</v>
      </c>
      <c r="E78" s="11">
        <v>2.7004550806531531E-2</v>
      </c>
      <c r="F78" s="11">
        <f t="shared" si="51"/>
        <v>4.5831871115623514E-2</v>
      </c>
      <c r="G78" s="200">
        <f t="shared" si="52"/>
        <v>3.1159157786741609E-2</v>
      </c>
      <c r="I78" s="11" t="str">
        <f t="shared" ref="I78:I82" si="58">I67</f>
        <v>Skilled trades occupations</v>
      </c>
      <c r="J78" s="11">
        <v>9.433637417031111</v>
      </c>
      <c r="K78" s="11">
        <v>8.0665500914502477</v>
      </c>
      <c r="L78" s="11">
        <v>-1.3670873255808635</v>
      </c>
      <c r="M78" s="11">
        <v>3.3211834007059955</v>
      </c>
      <c r="N78" s="11">
        <v>1.9540960751251317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0.15956901990995562</v>
      </c>
      <c r="C79" s="11">
        <v>0.29377195554082225</v>
      </c>
      <c r="D79" s="11">
        <f t="shared" si="50"/>
        <v>0.13420293563086663</v>
      </c>
      <c r="E79" s="11">
        <v>0.10978502362298011</v>
      </c>
      <c r="F79" s="11">
        <f t="shared" si="51"/>
        <v>0.24398795925384675</v>
      </c>
      <c r="G79" s="200">
        <f t="shared" si="52"/>
        <v>3.5519611041511689E-2</v>
      </c>
      <c r="I79" s="11" t="str">
        <f t="shared" si="58"/>
        <v>Caring, leisure and other service occupations</v>
      </c>
      <c r="J79" s="11">
        <v>8.8841876530108728</v>
      </c>
      <c r="K79" s="11">
        <v>10.298779036823897</v>
      </c>
      <c r="L79" s="11">
        <v>1.4145913838130231</v>
      </c>
      <c r="M79" s="11">
        <v>5.140983085299788</v>
      </c>
      <c r="N79" s="11">
        <v>6.5555744691128117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6.026384457245005E-2</v>
      </c>
      <c r="C80" s="11">
        <v>9.3134918596139579E-2</v>
      </c>
      <c r="D80" s="11">
        <f t="shared" ref="D80" si="59">C80-B80</f>
        <v>3.287107402368953E-2</v>
      </c>
      <c r="E80" s="11">
        <v>4.0869507424168096E-2</v>
      </c>
      <c r="F80" s="11">
        <f t="shared" ref="F80" si="60">SUM(D80:E80)</f>
        <v>7.3740581447857625E-2</v>
      </c>
      <c r="G80" s="200">
        <f t="shared" si="52"/>
        <v>3.5116356452695507E-2</v>
      </c>
      <c r="I80" s="11" t="str">
        <f t="shared" si="58"/>
        <v>Sales and customer service occupations</v>
      </c>
      <c r="J80" s="11">
        <v>7.0172856255003113</v>
      </c>
      <c r="K80" s="11">
        <v>7.3721715322212367</v>
      </c>
      <c r="L80" s="11">
        <v>0.35488590672092513</v>
      </c>
      <c r="M80" s="11">
        <v>3.2818160010019684</v>
      </c>
      <c r="N80" s="11">
        <v>3.6367019077228937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0.17576605550543062</v>
      </c>
      <c r="C81" s="11">
        <v>0.33505841192210029</v>
      </c>
      <c r="D81" s="11">
        <f t="shared" si="50"/>
        <v>0.15929235641666967</v>
      </c>
      <c r="E81" s="11">
        <v>0.143190547137999</v>
      </c>
      <c r="F81" s="11">
        <f t="shared" si="51"/>
        <v>0.30248290355466867</v>
      </c>
      <c r="G81" s="200">
        <f t="shared" si="52"/>
        <v>4.0526406015142902E-2</v>
      </c>
      <c r="I81" s="11" t="str">
        <f t="shared" si="58"/>
        <v>Process, plant and machine operatives</v>
      </c>
      <c r="J81" s="11">
        <v>4.1918924065207435</v>
      </c>
      <c r="K81" s="11">
        <v>4.5028828939241006</v>
      </c>
      <c r="L81" s="11">
        <v>0.310990487403358</v>
      </c>
      <c r="M81" s="11">
        <v>1.9227320980462113</v>
      </c>
      <c r="N81" s="11">
        <v>2.233722585449569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0.70016592115642318</v>
      </c>
      <c r="C82" s="11">
        <v>1.407644786843804</v>
      </c>
      <c r="D82" s="11">
        <f t="shared" si="50"/>
        <v>0.70747886568738083</v>
      </c>
      <c r="E82" s="11">
        <v>0.64595182489501257</v>
      </c>
      <c r="F82" s="11">
        <f t="shared" si="51"/>
        <v>1.3534306905823934</v>
      </c>
      <c r="G82" s="200">
        <f t="shared" si="52"/>
        <v>4.4540953382993242E-2</v>
      </c>
      <c r="I82" s="11" t="str">
        <f t="shared" si="58"/>
        <v>Elementary occupations</v>
      </c>
      <c r="J82" s="11">
        <v>5.8053140010432003</v>
      </c>
      <c r="K82" s="11">
        <v>5.7794510456472672</v>
      </c>
      <c r="L82" s="11">
        <v>-2.5862955395933085E-2</v>
      </c>
      <c r="M82" s="11">
        <v>2.7525136331437343</v>
      </c>
      <c r="N82" s="11">
        <v>2.7266506777478012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0.12442869784643615</v>
      </c>
      <c r="C83" s="11">
        <v>0.19225589500149931</v>
      </c>
      <c r="D83" s="11">
        <f t="shared" ref="D83:D84" si="61">C83-B83</f>
        <v>6.7827197155063162E-2</v>
      </c>
      <c r="E83" s="11">
        <v>8.9037608313447217E-2</v>
      </c>
      <c r="F83" s="11">
        <f t="shared" ref="F83:F84" si="62">SUM(D83:E83)</f>
        <v>0.15686480546851039</v>
      </c>
      <c r="G83" s="200">
        <f t="shared" si="52"/>
        <v>3.6638303647578141E-2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9.2253909849807705E-3</v>
      </c>
      <c r="C84" s="11">
        <v>1.0892152121376165E-2</v>
      </c>
      <c r="D84" s="11">
        <f t="shared" si="61"/>
        <v>1.6667611363953942E-3</v>
      </c>
      <c r="E84" s="11">
        <v>4.7794626456026485E-3</v>
      </c>
      <c r="F84" s="11">
        <f t="shared" si="62"/>
        <v>6.4462237819980428E-3</v>
      </c>
      <c r="G84" s="200">
        <f t="shared" si="52"/>
        <v>2.8220487131499272E-2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0.59996010394678856</v>
      </c>
      <c r="C85" s="11">
        <v>1.1059373734855078</v>
      </c>
      <c r="D85" s="11">
        <f t="shared" si="50"/>
        <v>0.50597726953871924</v>
      </c>
      <c r="E85" s="11">
        <v>0.42933097887734162</v>
      </c>
      <c r="F85" s="11">
        <f t="shared" si="51"/>
        <v>0.93530824841606086</v>
      </c>
      <c r="G85" s="200">
        <f t="shared" si="52"/>
        <v>3.6639427068510866E-2</v>
      </c>
      <c r="I85" s="11" t="str">
        <f>I74</f>
        <v>Managers, directors and senior officials</v>
      </c>
      <c r="J85" s="11">
        <f t="array" ref="J85:J93">MMULT(aggregation!$B$13:$AA$21,B210:B235)</f>
        <v>4.2805506834930256</v>
      </c>
      <c r="K85" s="11">
        <f t="array" ref="K85:K93">MMULT(aggregation!$B$13:$AA$21,C210:C235)</f>
        <v>3.24358806908293</v>
      </c>
      <c r="L85" s="11">
        <f t="array" ref="L85:L93">MMULT(aggregation!$B$13:$AA$21,D210:D235)</f>
        <v>-1.0369626144100954</v>
      </c>
      <c r="M85" s="11">
        <f t="array" ref="M85:M93">MMULT(aggregation!$B$13:$AA$21,E210:E235)</f>
        <v>1.756545692556498</v>
      </c>
      <c r="N85" s="11">
        <f t="array" ref="N85:N93">MMULT(aggregation!$B$13:$AA$21,F210:F235)</f>
        <v>0.71958307814640265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0.16104047766399032</v>
      </c>
      <c r="C86" s="11">
        <v>0.29833431058250243</v>
      </c>
      <c r="D86" s="11">
        <f t="shared" si="50"/>
        <v>0.1372938329185121</v>
      </c>
      <c r="E86" s="11">
        <v>0.11739293772363318</v>
      </c>
      <c r="F86" s="11">
        <f t="shared" si="51"/>
        <v>0.25468677064214529</v>
      </c>
      <c r="G86" s="200">
        <f t="shared" si="52"/>
        <v>3.717590820586314E-2</v>
      </c>
      <c r="I86" s="11" t="str">
        <f>I75</f>
        <v>Professional occupations</v>
      </c>
      <c r="J86" s="11">
        <v>4.1071470632138984</v>
      </c>
      <c r="K86" s="11">
        <v>3.5964275035868565</v>
      </c>
      <c r="L86" s="11">
        <v>-0.51071955962704207</v>
      </c>
      <c r="M86" s="11">
        <v>1.5299566049740854</v>
      </c>
      <c r="N86" s="11">
        <v>1.0192370453470434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0.10878564972125096</v>
      </c>
      <c r="C87" s="11">
        <v>0.27058806900109933</v>
      </c>
      <c r="D87" s="11">
        <f t="shared" ref="D87:D88" si="63">C87-B87</f>
        <v>0.16180241927984837</v>
      </c>
      <c r="E87" s="11">
        <v>9.8404849658762408E-2</v>
      </c>
      <c r="F87" s="11">
        <f t="shared" ref="F87:F88" si="64">SUM(D87:E87)</f>
        <v>0.26020726893861079</v>
      </c>
      <c r="G87" s="200">
        <f t="shared" si="52"/>
        <v>4.3886341399780981E-2</v>
      </c>
      <c r="I87" s="11" t="str">
        <f>I76</f>
        <v>Associate professional occupations</v>
      </c>
      <c r="J87" s="11">
        <v>4.5404576731979773</v>
      </c>
      <c r="K87" s="11">
        <v>3.8154193303928383</v>
      </c>
      <c r="L87" s="11">
        <v>-0.72503834280513846</v>
      </c>
      <c r="M87" s="11">
        <v>1.717707399464441</v>
      </c>
      <c r="N87" s="11">
        <v>0.9926690566593025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0.1448029563237673</v>
      </c>
      <c r="C88" s="11">
        <v>0.25754258456319506</v>
      </c>
      <c r="D88" s="11">
        <f t="shared" si="63"/>
        <v>0.11273962823942776</v>
      </c>
      <c r="E88" s="11">
        <v>0.12974207316474809</v>
      </c>
      <c r="F88" s="11">
        <f t="shared" si="64"/>
        <v>0.24248170140417585</v>
      </c>
      <c r="G88" s="200">
        <f t="shared" si="52"/>
        <v>4.3571981719717989E-2</v>
      </c>
      <c r="I88" s="11" t="str">
        <f>I77</f>
        <v>Administrative and secretarial occupations</v>
      </c>
      <c r="J88" s="11">
        <v>7.1505718376531524</v>
      </c>
      <c r="K88" s="11">
        <v>4.698108797455566</v>
      </c>
      <c r="L88" s="11">
        <v>-2.4524630401975864</v>
      </c>
      <c r="M88" s="11">
        <v>2.6071467457347466</v>
      </c>
      <c r="N88" s="11">
        <v>0.15468370553716038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6.5740039999841404E-2</v>
      </c>
      <c r="C89" s="11">
        <v>0.19655561123801232</v>
      </c>
      <c r="D89" s="11">
        <f t="shared" si="50"/>
        <v>0.13081557123817092</v>
      </c>
      <c r="E89" s="11">
        <v>7.6802318826181493E-2</v>
      </c>
      <c r="F89" s="11">
        <f t="shared" si="51"/>
        <v>0.20761789006435241</v>
      </c>
      <c r="G89" s="200">
        <f t="shared" si="52"/>
        <v>5.2949635265966855E-2</v>
      </c>
      <c r="I89" s="11" t="str">
        <f t="shared" ref="I89:I93" si="65">I78</f>
        <v>Skilled trades occupations</v>
      </c>
      <c r="J89" s="11">
        <v>7.9448058260565269</v>
      </c>
      <c r="K89" s="11">
        <v>7.0692667634568345</v>
      </c>
      <c r="L89" s="11">
        <v>-0.87553906259969216</v>
      </c>
      <c r="M89" s="11">
        <v>3.1236141849829062</v>
      </c>
      <c r="N89" s="11">
        <v>2.2480751223832138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0.59701425127513275</v>
      </c>
      <c r="C90" s="11">
        <v>1.0626773190791627</v>
      </c>
      <c r="D90" s="11">
        <f t="shared" ref="D90" si="66">C90-B90</f>
        <v>0.46566306780403</v>
      </c>
      <c r="E90" s="11">
        <v>0.49571296270125931</v>
      </c>
      <c r="F90" s="11">
        <f t="shared" ref="F90" si="67">SUM(D90:E90)</f>
        <v>0.9613760305052893</v>
      </c>
      <c r="G90" s="200">
        <f t="shared" ref="G90:G91" si="68">IF(B90&gt;0,(1+(E90/B90))^(1/($C$6-$B$6))-1,0)</f>
        <v>4.1122432438621459E-2</v>
      </c>
      <c r="I90" s="11" t="str">
        <f t="shared" si="65"/>
        <v>Caring, leisure and other service occupations</v>
      </c>
      <c r="J90" s="11">
        <v>6.3075507826292396</v>
      </c>
      <c r="K90" s="11">
        <v>5.3486616437695851</v>
      </c>
      <c r="L90" s="11">
        <v>-0.95888913885965532</v>
      </c>
      <c r="M90" s="11">
        <v>2.8323576616542243</v>
      </c>
      <c r="N90" s="11">
        <v>1.8734685227945689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24.191389855058581</v>
      </c>
      <c r="C91" s="11">
        <f t="shared" ref="C91:F91" si="69">SUM(C65:C90)</f>
        <v>38.630088321704129</v>
      </c>
      <c r="D91" s="11">
        <f t="shared" si="69"/>
        <v>14.438698466645539</v>
      </c>
      <c r="E91" s="11">
        <f t="shared" si="69"/>
        <v>16.46961503035503</v>
      </c>
      <c r="F91" s="11">
        <f t="shared" si="69"/>
        <v>30.908313497000567</v>
      </c>
      <c r="G91" s="200">
        <f t="shared" si="68"/>
        <v>3.5224366964832887E-2</v>
      </c>
      <c r="I91" s="11" t="str">
        <f t="shared" si="65"/>
        <v>Sales and customer service occupations</v>
      </c>
      <c r="J91" s="11">
        <v>6.41234317669978</v>
      </c>
      <c r="K91" s="11">
        <v>6.0795628565535136</v>
      </c>
      <c r="L91" s="11">
        <v>-0.33278032014626691</v>
      </c>
      <c r="M91" s="11">
        <v>2.9705645389302733</v>
      </c>
      <c r="N91" s="11">
        <v>2.6377842187840068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6.0011630237451365</v>
      </c>
      <c r="K92" s="11">
        <v>5.9472905115282853</v>
      </c>
      <c r="L92" s="11">
        <v>-5.3872512216851298E-2</v>
      </c>
      <c r="M92" s="11">
        <v>2.9409838365037633</v>
      </c>
      <c r="N92" s="11">
        <v>2.887111324286912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8.6973718650562013</v>
      </c>
      <c r="K93" s="11">
        <v>8.4390293696832259</v>
      </c>
      <c r="L93" s="11">
        <v>-0.25834249537297715</v>
      </c>
      <c r="M93" s="11">
        <v>4.0914058791200265</v>
      </c>
      <c r="N93" s="11">
        <v>3.8330633837470489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4.5706240972194374</v>
      </c>
      <c r="C94" s="11">
        <v>5.2388621014987331</v>
      </c>
      <c r="D94" s="11">
        <f>C94-B94</f>
        <v>0.66823800427929569</v>
      </c>
      <c r="E94" s="11">
        <v>2.6359792063339906</v>
      </c>
      <c r="F94" s="11">
        <f>SUM(D94:E94)</f>
        <v>3.3042172106132863</v>
      </c>
      <c r="G94" s="200">
        <f>IF(B94&gt;0,(1+(E94/B94))^(1/($C$6-$B$6))-1,0)</f>
        <v>3.0821988899124353E-2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1.9936061817334174</v>
      </c>
      <c r="C95" s="11">
        <v>3.1307819367854548</v>
      </c>
      <c r="D95" s="11">
        <f t="shared" ref="D95:D118" si="72">C95-B95</f>
        <v>1.1371757550520374</v>
      </c>
      <c r="E95" s="11">
        <v>1.5502776708072967</v>
      </c>
      <c r="F95" s="11">
        <f t="shared" ref="F95:F118" si="73">SUM(D95:E95)</f>
        <v>2.6874534258593341</v>
      </c>
      <c r="G95" s="200">
        <f t="shared" ref="G95:G120" si="74">IF(B95&gt;0,(1+(E95/B95))^(1/($C$6-$B$6))-1,0)</f>
        <v>3.9096799623915102E-2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4.6452768799861115</v>
      </c>
      <c r="C96" s="11">
        <v>6.6022680945608005</v>
      </c>
      <c r="D96" s="11">
        <f t="shared" si="72"/>
        <v>1.9569912145746891</v>
      </c>
      <c r="E96" s="11">
        <v>2.244657120435932</v>
      </c>
      <c r="F96" s="11">
        <f t="shared" si="73"/>
        <v>4.2016483350106206</v>
      </c>
      <c r="G96" s="200">
        <f t="shared" si="74"/>
        <v>2.6629084682102677E-2</v>
      </c>
      <c r="I96" s="11" t="str">
        <f>I85</f>
        <v>Managers, directors and senior officials</v>
      </c>
      <c r="J96" s="11">
        <f t="array" ref="J96:J104">MMULT(aggregation!$B$13:$AA$21,B239:B264)</f>
        <v>2.8328327868096332</v>
      </c>
      <c r="K96" s="11">
        <f t="array" ref="K96:K104">MMULT(aggregation!$B$13:$AA$21,C239:C264)</f>
        <v>1.673656105868097</v>
      </c>
      <c r="L96" s="11">
        <f t="array" ref="L96:L104">MMULT(aggregation!$B$13:$AA$21,D239:D264)</f>
        <v>-1.1591766809415363</v>
      </c>
      <c r="M96" s="11">
        <f t="array" ref="M96:M104">MMULT(aggregation!$B$13:$AA$21,E239:E264)</f>
        <v>1.0039768813436027</v>
      </c>
      <c r="N96" s="11">
        <f t="array" ref="N96:N104">MMULT(aggregation!$B$13:$AA$21,F239:F264)</f>
        <v>-0.1551997995979334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4.3558641537571265</v>
      </c>
      <c r="C97" s="11">
        <v>5.2748807504135886</v>
      </c>
      <c r="D97" s="11">
        <f t="shared" si="72"/>
        <v>0.91901659665646207</v>
      </c>
      <c r="E97" s="11">
        <v>2.6639604470875509</v>
      </c>
      <c r="F97" s="11">
        <f t="shared" si="73"/>
        <v>3.5829770437440129</v>
      </c>
      <c r="G97" s="200">
        <f t="shared" si="74"/>
        <v>3.23258337113701E-2</v>
      </c>
      <c r="I97" s="11" t="str">
        <f>I86</f>
        <v>Professional occupations</v>
      </c>
      <c r="J97" s="11">
        <v>2.4946498914356123</v>
      </c>
      <c r="K97" s="11">
        <v>1.6455168283032426</v>
      </c>
      <c r="L97" s="11">
        <v>-0.84913306313237014</v>
      </c>
      <c r="M97" s="11">
        <v>0.80985617181124703</v>
      </c>
      <c r="N97" s="11">
        <v>-3.9276891321123122E-2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3.2645647486830867</v>
      </c>
      <c r="C98" s="11">
        <v>2.3763219527423729</v>
      </c>
      <c r="D98" s="11">
        <f t="shared" ref="D98" si="75">C98-B98</f>
        <v>-0.88824279594071376</v>
      </c>
      <c r="E98" s="11">
        <v>1.4050658024185221</v>
      </c>
      <c r="F98" s="11">
        <f t="shared" ref="F98" si="76">SUM(D98:E98)</f>
        <v>0.51682300647780832</v>
      </c>
      <c r="G98" s="200">
        <f t="shared" si="74"/>
        <v>2.4150580887235318E-2</v>
      </c>
      <c r="I98" s="11" t="str">
        <f>I87</f>
        <v>Associate professional occupations</v>
      </c>
      <c r="J98" s="11">
        <v>2.5554901918188331</v>
      </c>
      <c r="K98" s="11">
        <v>1.4739147151457637</v>
      </c>
      <c r="L98" s="11">
        <v>-1.0815754766730694</v>
      </c>
      <c r="M98" s="11">
        <v>0.74255032672523957</v>
      </c>
      <c r="N98" s="11">
        <v>-0.33902514994782984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5.2373803365809932</v>
      </c>
      <c r="C99" s="11">
        <v>6.1703947375872854</v>
      </c>
      <c r="D99" s="11">
        <f t="shared" si="72"/>
        <v>0.93301440100629218</v>
      </c>
      <c r="E99" s="11">
        <v>2.8869267035676249</v>
      </c>
      <c r="F99" s="11">
        <f t="shared" si="73"/>
        <v>3.8199411045739171</v>
      </c>
      <c r="G99" s="200">
        <f t="shared" si="74"/>
        <v>2.9701821502974735E-2</v>
      </c>
      <c r="I99" s="11" t="str">
        <f>I88</f>
        <v>Administrative and secretarial occupations</v>
      </c>
      <c r="J99" s="11">
        <v>3.8027517334810219</v>
      </c>
      <c r="K99" s="11">
        <v>1.0280701167939286</v>
      </c>
      <c r="L99" s="11">
        <v>-2.7746816166870936</v>
      </c>
      <c r="M99" s="11">
        <v>0.8966008589944483</v>
      </c>
      <c r="N99" s="11">
        <v>-1.8780807576926453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1.2081552547170273</v>
      </c>
      <c r="C100" s="11">
        <v>1.4048519668769517</v>
      </c>
      <c r="D100" s="11">
        <f t="shared" si="72"/>
        <v>0.19669671215992435</v>
      </c>
      <c r="E100" s="11">
        <v>0.5563156552040559</v>
      </c>
      <c r="F100" s="11">
        <f t="shared" si="73"/>
        <v>0.75301236736398025</v>
      </c>
      <c r="G100" s="200">
        <f t="shared" si="74"/>
        <v>2.5571909649269697E-2</v>
      </c>
      <c r="I100" s="11" t="str">
        <f t="shared" ref="I100:I104" si="77">I89</f>
        <v>Skilled trades occupations</v>
      </c>
      <c r="J100" s="11">
        <v>4.376741290071239</v>
      </c>
      <c r="K100" s="11">
        <v>2.725907689261224</v>
      </c>
      <c r="L100" s="11">
        <v>-1.650833600810016</v>
      </c>
      <c r="M100" s="11">
        <v>1.4172612062746044</v>
      </c>
      <c r="N100" s="11">
        <v>-0.2335723945354114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1.5522872268135723</v>
      </c>
      <c r="C101" s="11">
        <v>3.7952321383846712</v>
      </c>
      <c r="D101" s="11">
        <f t="shared" si="72"/>
        <v>2.2429449115710991</v>
      </c>
      <c r="E101" s="11">
        <v>1.8849145064647757</v>
      </c>
      <c r="F101" s="11">
        <f t="shared" si="73"/>
        <v>4.1278594180358752</v>
      </c>
      <c r="G101" s="200">
        <f t="shared" si="74"/>
        <v>5.442459914192499E-2</v>
      </c>
      <c r="I101" s="11" t="str">
        <f t="shared" si="77"/>
        <v>Caring, leisure and other service occupations</v>
      </c>
      <c r="J101" s="11">
        <v>1.6983347928748471</v>
      </c>
      <c r="K101" s="11">
        <v>1.0516877835905905</v>
      </c>
      <c r="L101" s="11">
        <v>-0.64664700928425667</v>
      </c>
      <c r="M101" s="11">
        <v>0.49536522949879008</v>
      </c>
      <c r="N101" s="11">
        <v>-0.15128177978546661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0.59937655839876691</v>
      </c>
      <c r="C102" s="11">
        <v>0.75812267553540802</v>
      </c>
      <c r="D102" s="11">
        <f t="shared" si="72"/>
        <v>0.15874611713664111</v>
      </c>
      <c r="E102" s="11">
        <v>0.24216850690384475</v>
      </c>
      <c r="F102" s="11">
        <f t="shared" si="73"/>
        <v>0.40091462404048583</v>
      </c>
      <c r="G102" s="200">
        <f t="shared" si="74"/>
        <v>2.2881149002922818E-2</v>
      </c>
      <c r="I102" s="11" t="str">
        <f t="shared" si="77"/>
        <v>Sales and customer service occupations</v>
      </c>
      <c r="J102" s="11">
        <v>4.1240487493356</v>
      </c>
      <c r="K102" s="11">
        <v>1.8159731350072819</v>
      </c>
      <c r="L102" s="11">
        <v>-2.3080756143283185</v>
      </c>
      <c r="M102" s="11">
        <v>1.2042461312768609</v>
      </c>
      <c r="N102" s="11">
        <v>-1.1038294830514574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1.1768958733077186</v>
      </c>
      <c r="C103" s="11">
        <v>1.1309555574814487</v>
      </c>
      <c r="D103" s="11">
        <f t="shared" ref="D103:D104" si="78">C103-B103</f>
        <v>-4.5940315826269895E-2</v>
      </c>
      <c r="E103" s="11">
        <v>0.51540921090161862</v>
      </c>
      <c r="F103" s="11">
        <f t="shared" ref="F103:F104" si="79">SUM(D103:E103)</f>
        <v>0.46946889507534872</v>
      </c>
      <c r="G103" s="200">
        <f t="shared" si="74"/>
        <v>2.450962131643486E-2</v>
      </c>
      <c r="I103" s="11" t="str">
        <f t="shared" si="77"/>
        <v>Process, plant and machine operatives</v>
      </c>
      <c r="J103" s="11">
        <v>4.616892812956114</v>
      </c>
      <c r="K103" s="11">
        <v>2.345069004684718</v>
      </c>
      <c r="L103" s="11">
        <v>-2.2718238082713964</v>
      </c>
      <c r="M103" s="11">
        <v>1.5241860923940183</v>
      </c>
      <c r="N103" s="11">
        <v>-0.74763771587737815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3.6149127770917251</v>
      </c>
      <c r="C104" s="11">
        <v>4.3368578651263689</v>
      </c>
      <c r="D104" s="11">
        <f t="shared" si="78"/>
        <v>0.72194508803464386</v>
      </c>
      <c r="E104" s="11">
        <v>2.0030473437260685</v>
      </c>
      <c r="F104" s="11">
        <f t="shared" si="79"/>
        <v>2.7249924317607124</v>
      </c>
      <c r="G104" s="200">
        <f t="shared" si="74"/>
        <v>2.9829643114918092E-2</v>
      </c>
      <c r="I104" s="11" t="str">
        <f t="shared" si="77"/>
        <v>Elementary occupations</v>
      </c>
      <c r="J104" s="11">
        <v>7.256531523620251</v>
      </c>
      <c r="K104" s="11">
        <v>4.6259452094007179</v>
      </c>
      <c r="L104" s="11">
        <v>-2.6305863142195327</v>
      </c>
      <c r="M104" s="11">
        <v>2.6243060119297335</v>
      </c>
      <c r="N104" s="11">
        <v>-6.2803022897994776E-3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4.9907718714482083</v>
      </c>
      <c r="C105" s="11">
        <v>7.6262350999437976</v>
      </c>
      <c r="D105" s="11">
        <f t="shared" si="72"/>
        <v>2.6354632284955892</v>
      </c>
      <c r="E105" s="11">
        <v>3.5134519970132083</v>
      </c>
      <c r="F105" s="11">
        <f t="shared" si="73"/>
        <v>6.148915225508798</v>
      </c>
      <c r="G105" s="200">
        <f t="shared" si="74"/>
        <v>3.6170278986599191E-2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0.75670548750082411</v>
      </c>
      <c r="C106" s="11">
        <v>1.2459002805911334</v>
      </c>
      <c r="D106" s="11">
        <f t="shared" si="72"/>
        <v>0.48919479309030933</v>
      </c>
      <c r="E106" s="11">
        <v>0.65451039992653315</v>
      </c>
      <c r="F106" s="11">
        <f t="shared" si="73"/>
        <v>1.1437051930168425</v>
      </c>
      <c r="G106" s="200">
        <f t="shared" si="74"/>
        <v>4.2424087730945192E-2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0.58994474506214944</v>
      </c>
      <c r="C107" s="11">
        <v>0.96284131958575281</v>
      </c>
      <c r="D107" s="11">
        <f t="shared" si="72"/>
        <v>0.37289657452360336</v>
      </c>
      <c r="E107" s="11">
        <v>0.49016572087411431</v>
      </c>
      <c r="F107" s="11">
        <f t="shared" si="73"/>
        <v>0.86306229539771762</v>
      </c>
      <c r="G107" s="200">
        <f t="shared" si="74"/>
        <v>4.1143173272036648E-2</v>
      </c>
      <c r="I107" s="11" t="str">
        <f>I96</f>
        <v>Managers, directors and senior officials</v>
      </c>
      <c r="J107" s="11">
        <f t="array" ref="J107:J115">MMULT(aggregation!$B$13:$AA$21,B268:B293)</f>
        <v>0.86404740366905275</v>
      </c>
      <c r="K107" s="11">
        <f t="array" ref="K107:K115">MMULT(aggregation!$B$13:$AA$21,C268:C293)</f>
        <v>1.0618785573576082</v>
      </c>
      <c r="L107" s="11">
        <f t="array" ref="L107:L115">MMULT(aggregation!$B$13:$AA$21,D268:D293)</f>
        <v>0.19783115368855542</v>
      </c>
      <c r="M107" s="11">
        <f t="array" ref="M107:M115">MMULT(aggregation!$B$13:$AA$21,E268:E293)</f>
        <v>0.33508217849363531</v>
      </c>
      <c r="N107" s="11">
        <f t="array" ref="N107:N115">MMULT(aggregation!$B$13:$AA$21,F268:F293)</f>
        <v>0.53291333218219072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0.50092696633569922</v>
      </c>
      <c r="C108" s="11">
        <v>0.80485197456561841</v>
      </c>
      <c r="D108" s="11">
        <f t="shared" si="72"/>
        <v>0.30392500822991919</v>
      </c>
      <c r="E108" s="11">
        <v>0.29910556889272399</v>
      </c>
      <c r="F108" s="11">
        <f t="shared" si="73"/>
        <v>0.60303057712264319</v>
      </c>
      <c r="G108" s="200">
        <f t="shared" si="74"/>
        <v>3.1705032942837885E-2</v>
      </c>
      <c r="I108" s="11" t="str">
        <f>I97</f>
        <v>Professional occupations</v>
      </c>
      <c r="J108" s="11">
        <v>0.61889291838957627</v>
      </c>
      <c r="K108" s="11">
        <v>0.9987044820700075</v>
      </c>
      <c r="L108" s="11">
        <v>0.37981156368043123</v>
      </c>
      <c r="M108" s="11">
        <v>0.28664813578521492</v>
      </c>
      <c r="N108" s="11">
        <v>0.6664596994656462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0.26613037709942389</v>
      </c>
      <c r="C109" s="11">
        <v>0.41031288436793789</v>
      </c>
      <c r="D109" s="11">
        <f t="shared" ref="D109" si="80">C109-B109</f>
        <v>0.144182507268514</v>
      </c>
      <c r="E109" s="11">
        <v>0.16740007868335485</v>
      </c>
      <c r="F109" s="11">
        <f t="shared" ref="F109" si="81">SUM(D109:E109)</f>
        <v>0.31158258595186883</v>
      </c>
      <c r="G109" s="200">
        <f t="shared" si="74"/>
        <v>3.3066656067106237E-2</v>
      </c>
      <c r="I109" s="11" t="str">
        <f>I98</f>
        <v>Associate professional occupations</v>
      </c>
      <c r="J109" s="11">
        <v>0.63991205275462937</v>
      </c>
      <c r="K109" s="11">
        <v>0.89847167555990826</v>
      </c>
      <c r="L109" s="11">
        <v>0.25855962280527894</v>
      </c>
      <c r="M109" s="11">
        <v>0.25093125200516569</v>
      </c>
      <c r="N109" s="11">
        <v>0.50949087481044453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0.45245120374046532</v>
      </c>
      <c r="C110" s="11">
        <v>0.77437882802194602</v>
      </c>
      <c r="D110" s="11">
        <f t="shared" si="72"/>
        <v>0.3219276242814807</v>
      </c>
      <c r="E110" s="11">
        <v>0.34896831270906542</v>
      </c>
      <c r="F110" s="11">
        <f t="shared" si="73"/>
        <v>0.67089593699054606</v>
      </c>
      <c r="G110" s="200">
        <f t="shared" si="74"/>
        <v>3.8849283119809064E-2</v>
      </c>
      <c r="I110" s="11" t="str">
        <f>I99</f>
        <v>Administrative and secretarial occupations</v>
      </c>
      <c r="J110" s="11">
        <v>1.1332977374374775</v>
      </c>
      <c r="K110" s="11">
        <v>0.99345558028455305</v>
      </c>
      <c r="L110" s="11">
        <v>-0.13984215715292453</v>
      </c>
      <c r="M110" s="11">
        <v>0.34829746847531851</v>
      </c>
      <c r="N110" s="11">
        <v>0.208455311322394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2.1889613402204677</v>
      </c>
      <c r="C111" s="11">
        <v>3.4230718937782534</v>
      </c>
      <c r="D111" s="11">
        <f>C111-B111</f>
        <v>1.2341105535577857</v>
      </c>
      <c r="E111" s="11">
        <v>1.8656514550696797</v>
      </c>
      <c r="F111" s="11">
        <f>SUM(D111:E111)</f>
        <v>3.0997620086274651</v>
      </c>
      <c r="G111" s="200">
        <f t="shared" si="74"/>
        <v>4.1951297181051395E-2</v>
      </c>
      <c r="I111" s="11" t="str">
        <f t="shared" ref="I111:I115" si="82">I100</f>
        <v>Skilled trades occupations</v>
      </c>
      <c r="J111" s="11">
        <v>2.3458970074842176</v>
      </c>
      <c r="K111" s="11">
        <v>1.0371718246924753</v>
      </c>
      <c r="L111" s="11">
        <v>-1.3087251827917421</v>
      </c>
      <c r="M111" s="11">
        <v>0.53375492944982028</v>
      </c>
      <c r="N111" s="11">
        <v>-0.77497025334192204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0.50894880548543753</v>
      </c>
      <c r="C112" s="11">
        <v>0.75224834590383383</v>
      </c>
      <c r="D112" s="11">
        <f t="shared" ref="D112:D113" si="83">C112-B112</f>
        <v>0.2432995404183963</v>
      </c>
      <c r="E112" s="11">
        <v>0.38302219691984224</v>
      </c>
      <c r="F112" s="11">
        <f t="shared" ref="F112:F113" si="84">SUM(D112:E112)</f>
        <v>0.62632173733823859</v>
      </c>
      <c r="G112" s="200">
        <f t="shared" si="74"/>
        <v>3.8114146105374891E-2</v>
      </c>
      <c r="I112" s="11" t="str">
        <f t="shared" si="82"/>
        <v>Caring, leisure and other service occupations</v>
      </c>
      <c r="J112" s="11">
        <v>0.64872315199903019</v>
      </c>
      <c r="K112" s="11">
        <v>0.52778661652154191</v>
      </c>
      <c r="L112" s="11">
        <v>-0.12093653547748819</v>
      </c>
      <c r="M112" s="11">
        <v>0.1616775566798892</v>
      </c>
      <c r="N112" s="11">
        <v>4.0741021202401015E-2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4.3095104805160302E-2</v>
      </c>
      <c r="C113" s="11">
        <v>5.9638567127074632E-2</v>
      </c>
      <c r="D113" s="11">
        <f t="shared" si="83"/>
        <v>1.654346232191433E-2</v>
      </c>
      <c r="E113" s="11">
        <v>2.8807411317456118E-2</v>
      </c>
      <c r="F113" s="11">
        <f t="shared" si="84"/>
        <v>4.5350873639370445E-2</v>
      </c>
      <c r="G113" s="200">
        <f t="shared" si="74"/>
        <v>3.4715789737783442E-2</v>
      </c>
      <c r="I113" s="11" t="str">
        <f t="shared" si="82"/>
        <v>Sales and customer service occupations</v>
      </c>
      <c r="J113" s="11">
        <v>1.8871092965622676</v>
      </c>
      <c r="K113" s="11">
        <v>1.1992876908366754</v>
      </c>
      <c r="L113" s="11">
        <v>-0.68782160572559214</v>
      </c>
      <c r="M113" s="11">
        <v>0.39431247047412499</v>
      </c>
      <c r="N113" s="11">
        <v>-0.29350913525146727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2.5476002965304634</v>
      </c>
      <c r="C114" s="11">
        <v>4.1285651583397192</v>
      </c>
      <c r="D114" s="11">
        <f t="shared" si="72"/>
        <v>1.5809648618092558</v>
      </c>
      <c r="E114" s="11">
        <v>1.8010485991436025</v>
      </c>
      <c r="F114" s="11">
        <f t="shared" si="73"/>
        <v>3.3820134609528583</v>
      </c>
      <c r="G114" s="200">
        <f t="shared" si="74"/>
        <v>3.6290547890536651E-2</v>
      </c>
      <c r="I114" s="11" t="str">
        <f t="shared" si="82"/>
        <v>Process, plant and machine operatives</v>
      </c>
      <c r="J114" s="11">
        <v>2.3804793355773599</v>
      </c>
      <c r="K114" s="11">
        <v>1.1236082219097439</v>
      </c>
      <c r="L114" s="11">
        <v>-1.2568711136676161</v>
      </c>
      <c r="M114" s="11">
        <v>0.54812256499351031</v>
      </c>
      <c r="N114" s="11">
        <v>-0.70874854867410564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0.81074714381667867</v>
      </c>
      <c r="C115" s="11">
        <v>1.4389512213074349</v>
      </c>
      <c r="D115" s="11">
        <f t="shared" si="72"/>
        <v>0.62820407749075624</v>
      </c>
      <c r="E115" s="11">
        <v>0.55983970172043074</v>
      </c>
      <c r="F115" s="11">
        <f t="shared" si="73"/>
        <v>1.1880437792111871</v>
      </c>
      <c r="G115" s="200">
        <f t="shared" si="74"/>
        <v>3.5622336461536674E-2</v>
      </c>
      <c r="I115" s="11" t="str">
        <f t="shared" si="82"/>
        <v>Elementary occupations</v>
      </c>
      <c r="J115" s="11">
        <v>3.5262344385794577</v>
      </c>
      <c r="K115" s="11">
        <v>2.8458452847315616</v>
      </c>
      <c r="L115" s="11">
        <v>-0.68038915384789611</v>
      </c>
      <c r="M115" s="11">
        <v>0.87621836393667107</v>
      </c>
      <c r="N115" s="11">
        <v>0.19582921008877496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0.26299616265199566</v>
      </c>
      <c r="C116" s="11">
        <v>0.68073404876806176</v>
      </c>
      <c r="D116" s="11">
        <f t="shared" ref="D116:D117" si="85">C116-B116</f>
        <v>0.4177378861160661</v>
      </c>
      <c r="E116" s="11">
        <v>0.24896294461419063</v>
      </c>
      <c r="F116" s="11">
        <f t="shared" ref="F116:F117" si="86">SUM(D116:E116)</f>
        <v>0.66670083073025677</v>
      </c>
      <c r="G116" s="200">
        <f t="shared" si="74"/>
        <v>4.5407771001722441E-2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0.59808181625440993</v>
      </c>
      <c r="C117" s="11">
        <v>1.1741893149819225</v>
      </c>
      <c r="D117" s="11">
        <f t="shared" si="85"/>
        <v>0.57610749872751255</v>
      </c>
      <c r="E117" s="11">
        <v>0.5671816936275651</v>
      </c>
      <c r="F117" s="11">
        <f t="shared" si="86"/>
        <v>1.1432891923550776</v>
      </c>
      <c r="G117" s="200">
        <f t="shared" si="74"/>
        <v>4.5468382452702238E-2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0.20485509643551703</v>
      </c>
      <c r="C118" s="11">
        <v>0.71311914507185192</v>
      </c>
      <c r="D118" s="11">
        <f t="shared" si="72"/>
        <v>0.5082640486363349</v>
      </c>
      <c r="E118" s="11">
        <v>0.33393594026416723</v>
      </c>
      <c r="F118" s="11">
        <f t="shared" si="73"/>
        <v>0.84219998890050207</v>
      </c>
      <c r="G118" s="200">
        <f t="shared" si="74"/>
        <v>6.659179705351681E-2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2.3895329839042048</v>
      </c>
      <c r="C119" s="11">
        <v>3.8751161583085505</v>
      </c>
      <c r="D119" s="11">
        <f t="shared" ref="D119" si="87">C119-B119</f>
        <v>1.4855831744043457</v>
      </c>
      <c r="E119" s="11">
        <v>1.9450360908070989</v>
      </c>
      <c r="F119" s="11">
        <f t="shared" ref="F119" si="88">SUM(D119:E119)</f>
        <v>3.4306192652114449</v>
      </c>
      <c r="G119" s="200">
        <f t="shared" si="74"/>
        <v>4.0500260390601506E-2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49.330693489580078</v>
      </c>
      <c r="C120" s="11">
        <f t="shared" ref="C120:F120" si="89">SUM(C94:C119)</f>
        <v>68.289684017655986</v>
      </c>
      <c r="D120" s="11">
        <f t="shared" si="89"/>
        <v>18.958990528075887</v>
      </c>
      <c r="E120" s="11">
        <f t="shared" si="89"/>
        <v>31.795810285434314</v>
      </c>
      <c r="F120" s="11">
        <f t="shared" si="89"/>
        <v>50.754800813510194</v>
      </c>
      <c r="G120" s="200">
        <f t="shared" si="74"/>
        <v>3.3720278579028262E-2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0.9541124209842049</v>
      </c>
      <c r="C123" s="11">
        <v>0.98134586989473083</v>
      </c>
      <c r="D123" s="11">
        <f>C123-B123</f>
        <v>2.7233448910525926E-2</v>
      </c>
      <c r="E123" s="11">
        <v>0.47506837805732288</v>
      </c>
      <c r="F123" s="11">
        <f>SUM(D123:E123)</f>
        <v>0.50230182696784875</v>
      </c>
      <c r="G123" s="200">
        <f>IF(B123&gt;0,(1+(E123/B123))^(1/($C$6-$B$6))-1,0)</f>
        <v>2.7304463045382699E-2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0.59677443861247625</v>
      </c>
      <c r="C124" s="11">
        <v>0.84275579739718853</v>
      </c>
      <c r="D124" s="11">
        <f t="shared" ref="D124:D139" si="92">C124-B124</f>
        <v>0.24598135878471228</v>
      </c>
      <c r="E124" s="11">
        <v>0.42785418161836525</v>
      </c>
      <c r="F124" s="11">
        <f t="shared" ref="F124:F131" si="93">SUM(D124:E124)</f>
        <v>0.67383554040307758</v>
      </c>
      <c r="G124" s="200">
        <f t="shared" ref="G124:G147" si="94">IF(B124&gt;0,(1+(E124/B124))^(1/($C$6-$B$6))-1,0)</f>
        <v>3.6693601283355415E-2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0.50475625328836948</v>
      </c>
      <c r="C125" s="11">
        <v>0.68128799888502967</v>
      </c>
      <c r="D125" s="11">
        <f t="shared" si="92"/>
        <v>0.17653174559666018</v>
      </c>
      <c r="E125" s="11">
        <v>0.22851226063511129</v>
      </c>
      <c r="F125" s="11">
        <f t="shared" si="93"/>
        <v>0.4050440062317715</v>
      </c>
      <c r="G125" s="200">
        <f t="shared" si="94"/>
        <v>2.5208241141055465E-2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1.3853940231546529</v>
      </c>
      <c r="C126" s="11">
        <v>0.2755495438694549</v>
      </c>
      <c r="D126" s="11">
        <f t="shared" si="92"/>
        <v>-1.109844479285198</v>
      </c>
      <c r="E126" s="11">
        <v>0.23721633277380658</v>
      </c>
      <c r="F126" s="11">
        <f t="shared" si="93"/>
        <v>-0.87262814651139142</v>
      </c>
      <c r="G126" s="200">
        <f t="shared" si="94"/>
        <v>1.059247999824442E-2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0.29208002392005278</v>
      </c>
      <c r="C127" s="11">
        <v>0.21522435743907087</v>
      </c>
      <c r="D127" s="11">
        <f t="shared" si="92"/>
        <v>-7.685566648098191E-2</v>
      </c>
      <c r="E127" s="11">
        <v>6.589127015752401E-2</v>
      </c>
      <c r="F127" s="11">
        <f t="shared" si="93"/>
        <v>-1.0964396323457901E-2</v>
      </c>
      <c r="G127" s="200">
        <f>IF(B127&gt;0,(1+(E127/B127))^(1/($C$6-$B$6))-1,0)</f>
        <v>1.3654041823973007E-2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0.47501905373425113</v>
      </c>
      <c r="C128" s="11">
        <v>0.49826540331756924</v>
      </c>
      <c r="D128" s="11">
        <f t="shared" si="92"/>
        <v>2.3246349583318116E-2</v>
      </c>
      <c r="E128" s="11">
        <v>0.16230664609469708</v>
      </c>
      <c r="F128" s="11">
        <f t="shared" si="93"/>
        <v>0.1855529956780152</v>
      </c>
      <c r="G128" s="200">
        <f t="shared" si="94"/>
        <v>1.978830409488519E-2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0.23473170228101015</v>
      </c>
      <c r="C129" s="11">
        <v>0.32319978571920127</v>
      </c>
      <c r="D129" s="11">
        <f t="shared" si="92"/>
        <v>8.8468083438191125E-2</v>
      </c>
      <c r="E129" s="11">
        <v>0.1207067292970815</v>
      </c>
      <c r="F129" s="11">
        <f t="shared" si="93"/>
        <v>0.20917481273527261</v>
      </c>
      <c r="G129" s="200">
        <f t="shared" si="94"/>
        <v>2.804669768694934E-2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0.78447109505854185</v>
      </c>
      <c r="C130" s="11">
        <v>0.56893134935444845</v>
      </c>
      <c r="D130" s="11">
        <f t="shared" si="92"/>
        <v>-0.2155397457040934</v>
      </c>
      <c r="E130" s="11">
        <v>0.34467380840950779</v>
      </c>
      <c r="F130" s="11">
        <f t="shared" si="93"/>
        <v>0.12913406270541439</v>
      </c>
      <c r="G130" s="200">
        <f t="shared" si="94"/>
        <v>2.4577581202425591E-2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0.1849286270155597</v>
      </c>
      <c r="C131" s="11">
        <v>0.23675031961416496</v>
      </c>
      <c r="D131" s="11">
        <f t="shared" si="92"/>
        <v>5.1821692598605251E-2</v>
      </c>
      <c r="E131" s="11">
        <v>6.6787820534142825E-2</v>
      </c>
      <c r="F131" s="11">
        <f t="shared" si="93"/>
        <v>0.11860951313274808</v>
      </c>
      <c r="G131" s="200">
        <f t="shared" si="94"/>
        <v>2.0768273416906791E-2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0.15320166810340219</v>
      </c>
      <c r="C132" s="11">
        <v>0.18083079179392758</v>
      </c>
      <c r="D132" s="11">
        <f t="shared" si="92"/>
        <v>2.7629123690525392E-2</v>
      </c>
      <c r="E132" s="11">
        <v>7.1477280674291765E-2</v>
      </c>
      <c r="F132" s="11">
        <f t="shared" ref="F132:F133" si="95">SUM(D132:E132)</f>
        <v>9.9106404364817158E-2</v>
      </c>
      <c r="G132" s="200">
        <f t="shared" si="94"/>
        <v>2.585644815760979E-2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1.0452031156205142</v>
      </c>
      <c r="C133" s="11">
        <v>1.2928651375995779</v>
      </c>
      <c r="D133" s="11">
        <f t="shared" si="92"/>
        <v>0.24766202197906373</v>
      </c>
      <c r="E133" s="11">
        <v>0.5480270748302597</v>
      </c>
      <c r="F133" s="11">
        <f t="shared" si="95"/>
        <v>0.79568909680932343</v>
      </c>
      <c r="G133" s="200">
        <f t="shared" si="94"/>
        <v>2.850211422144544E-2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1.7264592482235088</v>
      </c>
      <c r="C134" s="11">
        <v>2.4460014418601892</v>
      </c>
      <c r="D134" s="11">
        <f t="shared" si="92"/>
        <v>0.71954219363668037</v>
      </c>
      <c r="E134" s="11">
        <v>1.2417162973226699</v>
      </c>
      <c r="F134" s="11">
        <f t="shared" ref="F134:F137" si="96">SUM(D134:E134)</f>
        <v>1.9612584909593502</v>
      </c>
      <c r="G134" s="200">
        <f t="shared" si="94"/>
        <v>3.6785425218391232E-2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0.33740434288735655</v>
      </c>
      <c r="C135" s="11">
        <v>0.34528001203584957</v>
      </c>
      <c r="D135" s="11">
        <f t="shared" si="92"/>
        <v>7.8756691484930252E-3</v>
      </c>
      <c r="E135" s="11">
        <v>0.21626890855605366</v>
      </c>
      <c r="F135" s="11">
        <f t="shared" si="96"/>
        <v>0.22414457770454668</v>
      </c>
      <c r="G135" s="200">
        <f t="shared" si="94"/>
        <v>3.35707055422787E-2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0.22034746788560736</v>
      </c>
      <c r="C136" s="11">
        <v>0.32109260700768588</v>
      </c>
      <c r="D136" s="11">
        <f t="shared" si="92"/>
        <v>0.10074513912207853</v>
      </c>
      <c r="E136" s="11">
        <v>0.18208027007057176</v>
      </c>
      <c r="F136" s="11">
        <f t="shared" si="96"/>
        <v>0.28282540919265031</v>
      </c>
      <c r="G136" s="200">
        <f t="shared" si="94"/>
        <v>4.0971060833166151E-2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0.18748737438222479</v>
      </c>
      <c r="C137" s="11">
        <v>0.26965369953205587</v>
      </c>
      <c r="D137" s="11">
        <f t="shared" si="92"/>
        <v>8.2166325149831076E-2</v>
      </c>
      <c r="E137" s="11">
        <v>9.646168862732056E-2</v>
      </c>
      <c r="F137" s="11">
        <f t="shared" si="96"/>
        <v>0.17862801377715165</v>
      </c>
      <c r="G137" s="200">
        <f t="shared" si="94"/>
        <v>2.8058656232702761E-2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0.17732543744980697</v>
      </c>
      <c r="C138" s="11">
        <v>0.29828421532467442</v>
      </c>
      <c r="D138" s="11">
        <f t="shared" si="92"/>
        <v>0.12095877787486745</v>
      </c>
      <c r="E138" s="11">
        <v>0.12179197745337182</v>
      </c>
      <c r="F138" s="11">
        <f t="shared" ref="F138" si="97">SUM(D138:E138)</f>
        <v>0.24275075532823925</v>
      </c>
      <c r="G138" s="200">
        <f t="shared" si="94"/>
        <v>3.5471247081533486E-2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0.18547885760453148</v>
      </c>
      <c r="C139" s="11">
        <v>0.28721432829534232</v>
      </c>
      <c r="D139" s="11">
        <f t="shared" si="92"/>
        <v>0.10173547069081085</v>
      </c>
      <c r="E139" s="11">
        <v>0.1333207274964705</v>
      </c>
      <c r="F139" s="11">
        <f t="shared" ref="F139" si="98">SUM(D139:E139)</f>
        <v>0.23505619818728135</v>
      </c>
      <c r="G139" s="200">
        <f t="shared" si="94"/>
        <v>3.6767931986006586E-2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1.7648742218555613</v>
      </c>
      <c r="C140" s="11">
        <v>1.964411157459468</v>
      </c>
      <c r="D140" s="11">
        <f>C140-B140</f>
        <v>0.19953693560390673</v>
      </c>
      <c r="E140" s="11">
        <v>1.0977294489416627</v>
      </c>
      <c r="F140" s="11">
        <f>SUM(D140:E140)</f>
        <v>1.2972663845455694</v>
      </c>
      <c r="G140" s="200">
        <f t="shared" si="94"/>
        <v>3.2768930497155901E-2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0.34182310737111754</v>
      </c>
      <c r="C141" s="11">
        <v>0.50734734172696416</v>
      </c>
      <c r="D141" s="11">
        <f t="shared" ref="D141:D147" si="99">C141-B141</f>
        <v>0.16552423435584662</v>
      </c>
      <c r="E141" s="11">
        <v>0.25692826953999537</v>
      </c>
      <c r="F141" s="11">
        <f t="shared" ref="F141:F142" si="100">SUM(D141:E141)</f>
        <v>0.42245250389584199</v>
      </c>
      <c r="G141" s="200">
        <f t="shared" si="94"/>
        <v>3.8077251101997334E-2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1.4407863460646637E-2</v>
      </c>
      <c r="C142" s="11">
        <v>1.5059531627285494E-2</v>
      </c>
      <c r="D142" s="11">
        <f t="shared" si="99"/>
        <v>6.5166816663885657E-4</v>
      </c>
      <c r="E142" s="11">
        <v>7.0302709682625551E-3</v>
      </c>
      <c r="F142" s="11">
        <f t="shared" si="100"/>
        <v>7.6819391349014117E-3</v>
      </c>
      <c r="G142" s="200">
        <f t="shared" si="94"/>
        <v>2.6847209065623323E-2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0.87181667383054529</v>
      </c>
      <c r="C143" s="11">
        <v>1.2976858862059499</v>
      </c>
      <c r="D143" s="11">
        <f t="shared" si="99"/>
        <v>0.42586921237540465</v>
      </c>
      <c r="E143" s="11">
        <v>0.60196569194576055</v>
      </c>
      <c r="F143" s="11">
        <f t="shared" ref="F143:F144" si="101">SUM(D143:E143)</f>
        <v>1.0278349043211652</v>
      </c>
      <c r="G143" s="200">
        <f t="shared" si="94"/>
        <v>3.5620278235119818E-2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0.25054958032674629</v>
      </c>
      <c r="C144" s="11">
        <v>0.38998042158496049</v>
      </c>
      <c r="D144" s="11">
        <f t="shared" si="99"/>
        <v>0.1394308412582142</v>
      </c>
      <c r="E144" s="11">
        <v>0.16980856431467603</v>
      </c>
      <c r="F144" s="11">
        <f t="shared" si="101"/>
        <v>0.3092394055728902</v>
      </c>
      <c r="G144" s="200">
        <f t="shared" si="94"/>
        <v>3.5098595076325845E-2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0.13954730645702906</v>
      </c>
      <c r="C145" s="11">
        <v>0.30030519961785085</v>
      </c>
      <c r="D145" s="11">
        <f t="shared" si="99"/>
        <v>0.16075789316082179</v>
      </c>
      <c r="E145" s="11">
        <v>0.10507806020400121</v>
      </c>
      <c r="F145" s="11">
        <f t="shared" ref="F145:F146" si="102">SUM(D145:E145)</f>
        <v>0.26583595336482302</v>
      </c>
      <c r="G145" s="200">
        <f t="shared" si="94"/>
        <v>3.8130622890643728E-2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0.27559085307680486</v>
      </c>
      <c r="C146" s="11">
        <v>0.48139844024904987</v>
      </c>
      <c r="D146" s="11">
        <f t="shared" si="99"/>
        <v>0.20580758717224501</v>
      </c>
      <c r="E146" s="11">
        <v>0.23668735841453165</v>
      </c>
      <c r="F146" s="11">
        <f t="shared" si="102"/>
        <v>0.44249494558677666</v>
      </c>
      <c r="G146" s="200">
        <f t="shared" si="94"/>
        <v>4.219600889738806E-2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0.12760907477877237</v>
      </c>
      <c r="C147" s="11">
        <v>0.49760179811088667</v>
      </c>
      <c r="D147" s="11">
        <f t="shared" si="99"/>
        <v>0.3699927233321143</v>
      </c>
      <c r="E147" s="11">
        <v>0.23354110907089232</v>
      </c>
      <c r="F147" s="11">
        <f t="shared" ref="F147" si="103">SUM(D147:E147)</f>
        <v>0.60353383240300662</v>
      </c>
      <c r="G147" s="200">
        <f t="shared" si="94"/>
        <v>7.1816451187820318E-2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1.0359404313744045</v>
      </c>
      <c r="C148" s="11">
        <v>1.629343593261843</v>
      </c>
      <c r="D148" s="11">
        <f t="shared" ref="D148" si="104">C148-B148</f>
        <v>0.59340316188743847</v>
      </c>
      <c r="E148" s="11">
        <v>0.77845969847100638</v>
      </c>
      <c r="F148" s="11">
        <f t="shared" ref="F148" si="105">SUM(D148:E148)</f>
        <v>1.3718628603584448</v>
      </c>
      <c r="G148" s="200">
        <f t="shared" ref="G148:G149" si="106">IF(B148&gt;0,(1+(E148/B148))^(1/($C$6-$B$6))-1,0)</f>
        <v>3.8069789954319422E-2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14.267334262737705</v>
      </c>
      <c r="C149" s="11">
        <f t="shared" ref="C149:F149" si="107">SUM(C123:C148)</f>
        <v>17.147666028784421</v>
      </c>
      <c r="D149" s="11">
        <f t="shared" si="107"/>
        <v>2.8803317660467207</v>
      </c>
      <c r="E149" s="11">
        <f t="shared" si="107"/>
        <v>8.2273901244793564</v>
      </c>
      <c r="F149" s="11">
        <f t="shared" si="107"/>
        <v>11.107721890526076</v>
      </c>
      <c r="G149" s="200">
        <f t="shared" si="106"/>
        <v>3.0819255946845869E-2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1.4569769266250023</v>
      </c>
      <c r="C152" s="11">
        <v>1.516238738515109</v>
      </c>
      <c r="D152" s="11">
        <f>C152-B152</f>
        <v>5.9261811890106708E-2</v>
      </c>
      <c r="E152" s="11">
        <v>0.70871088118980141</v>
      </c>
      <c r="F152" s="11">
        <f>SUM(D152:E152)</f>
        <v>0.76797269307990812</v>
      </c>
      <c r="G152" s="200">
        <f>IF(B152&gt;0,(1+(E152/B152))^(1/($C$6-$B$6))-1,0)</f>
        <v>2.6777189141983238E-2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0.63755734951877796</v>
      </c>
      <c r="C153" s="11">
        <v>0.88260644043864334</v>
      </c>
      <c r="D153" s="11">
        <f t="shared" ref="D153:D168" si="110">C153-B153</f>
        <v>0.24504909091986538</v>
      </c>
      <c r="E153" s="11">
        <v>0.44442696087041977</v>
      </c>
      <c r="F153" s="11">
        <f t="shared" ref="F153:F160" si="111">SUM(D153:E153)</f>
        <v>0.68947605179028515</v>
      </c>
      <c r="G153" s="200">
        <f t="shared" ref="G153:G155" si="112">IF(B153&gt;0,(1+(E153/B153))^(1/($C$6-$B$6))-1,0)</f>
        <v>3.5889538463651283E-2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1.5706222519099817</v>
      </c>
      <c r="C154" s="11">
        <v>1.9314315908478075</v>
      </c>
      <c r="D154" s="11">
        <f t="shared" si="110"/>
        <v>0.36080933893782574</v>
      </c>
      <c r="E154" s="11">
        <v>0.58864266329602055</v>
      </c>
      <c r="F154" s="11">
        <f t="shared" si="111"/>
        <v>0.94945200223384629</v>
      </c>
      <c r="G154" s="200">
        <f t="shared" si="112"/>
        <v>2.144647057854332E-2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0.27990122450498406</v>
      </c>
      <c r="C155" s="11">
        <v>0.35960170264744962</v>
      </c>
      <c r="D155" s="11">
        <f t="shared" si="110"/>
        <v>7.9700478142465558E-2</v>
      </c>
      <c r="E155" s="11">
        <v>0.15373554993892249</v>
      </c>
      <c r="F155" s="11">
        <f t="shared" si="111"/>
        <v>0.23343602808138805</v>
      </c>
      <c r="G155" s="200">
        <f t="shared" si="112"/>
        <v>2.9614745874490422E-2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0.13543883235799944</v>
      </c>
      <c r="C156" s="11">
        <v>0.11207983314739776</v>
      </c>
      <c r="D156" s="11">
        <f t="shared" si="110"/>
        <v>-2.335899921060168E-2</v>
      </c>
      <c r="E156" s="11">
        <v>5.6500075254409018E-2</v>
      </c>
      <c r="F156" s="11">
        <f t="shared" si="111"/>
        <v>3.3141076043807338E-2</v>
      </c>
      <c r="G156" s="200">
        <f>IF(B156&gt;0,(1+(E156/B156))^(1/($C$6-$B$6))-1,0)</f>
        <v>2.3516043379189888E-2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0.9045376052072589</v>
      </c>
      <c r="C157" s="11">
        <v>1.1427730189054079</v>
      </c>
      <c r="D157" s="11">
        <f t="shared" si="110"/>
        <v>0.23823541369814905</v>
      </c>
      <c r="E157" s="11">
        <v>0.47902852085306097</v>
      </c>
      <c r="F157" s="11">
        <f t="shared" si="111"/>
        <v>0.71726393455120996</v>
      </c>
      <c r="G157" s="200">
        <f t="shared" ref="G157:G178" si="113">IF(B157&gt;0,(1+(E157/B157))^(1/($C$6-$B$6))-1,0)</f>
        <v>2.8738246221466923E-2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0.69042055418922754</v>
      </c>
      <c r="C158" s="11">
        <v>0.63866325825935832</v>
      </c>
      <c r="D158" s="11">
        <f t="shared" si="110"/>
        <v>-5.1757295929869218E-2</v>
      </c>
      <c r="E158" s="11">
        <v>0.22970114348260168</v>
      </c>
      <c r="F158" s="11">
        <f t="shared" si="111"/>
        <v>0.17794384755273246</v>
      </c>
      <c r="G158" s="200">
        <f t="shared" si="113"/>
        <v>1.933148141321972E-2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0.23556108232484596</v>
      </c>
      <c r="C159" s="11">
        <v>0.47060848029865349</v>
      </c>
      <c r="D159" s="11">
        <f t="shared" si="110"/>
        <v>0.23504739797380753</v>
      </c>
      <c r="E159" s="11">
        <v>0.21872360846847072</v>
      </c>
      <c r="F159" s="11">
        <f t="shared" si="111"/>
        <v>0.45377100644227825</v>
      </c>
      <c r="G159" s="200">
        <f t="shared" si="113"/>
        <v>4.4756232704767251E-2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0.13870474036357047</v>
      </c>
      <c r="C160" s="11">
        <v>0.12558472127890286</v>
      </c>
      <c r="D160" s="11">
        <f t="shared" si="110"/>
        <v>-1.3120019084667617E-2</v>
      </c>
      <c r="E160" s="11">
        <v>3.9770516071507188E-2</v>
      </c>
      <c r="F160" s="11">
        <f t="shared" si="111"/>
        <v>2.6650496986839571E-2</v>
      </c>
      <c r="G160" s="200">
        <f t="shared" si="113"/>
        <v>1.6948860584364844E-2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0.18742490291654049</v>
      </c>
      <c r="C161" s="11">
        <v>0.16574469874053299</v>
      </c>
      <c r="D161" s="11">
        <f t="shared" si="110"/>
        <v>-2.1680204176007495E-2</v>
      </c>
      <c r="E161" s="11">
        <v>7.3374622457526642E-2</v>
      </c>
      <c r="F161" s="11">
        <f t="shared" ref="F161:F162" si="114">SUM(D161:E161)</f>
        <v>5.1694418281519147E-2</v>
      </c>
      <c r="G161" s="200">
        <f t="shared" si="113"/>
        <v>2.2269256565195628E-2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0.94086579401123116</v>
      </c>
      <c r="C162" s="11">
        <v>1.1429410946832039</v>
      </c>
      <c r="D162" s="11">
        <f t="shared" si="110"/>
        <v>0.20207530067197277</v>
      </c>
      <c r="E162" s="11">
        <v>0.47648820050552199</v>
      </c>
      <c r="F162" s="11">
        <f t="shared" si="114"/>
        <v>0.67856350117749475</v>
      </c>
      <c r="G162" s="200">
        <f t="shared" si="113"/>
        <v>2.769294895045582E-2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1.6986052210007727</v>
      </c>
      <c r="C163" s="11">
        <v>2.2751705382388048</v>
      </c>
      <c r="D163" s="11">
        <f t="shared" si="110"/>
        <v>0.57656531723803206</v>
      </c>
      <c r="E163" s="11">
        <v>1.0607043099694673</v>
      </c>
      <c r="F163" s="11">
        <f t="shared" ref="F163:F166" si="115">SUM(D163:E163)</f>
        <v>1.6372696272074994</v>
      </c>
      <c r="G163" s="200">
        <f t="shared" si="113"/>
        <v>3.2873649126916593E-2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0.24435217785650937</v>
      </c>
      <c r="C164" s="11">
        <v>0.20860631179748532</v>
      </c>
      <c r="D164" s="11">
        <f t="shared" si="110"/>
        <v>-3.5745866059024051E-2</v>
      </c>
      <c r="E164" s="11">
        <v>0.1379537447229737</v>
      </c>
      <c r="F164" s="11">
        <f t="shared" si="115"/>
        <v>0.10220787866394965</v>
      </c>
      <c r="G164" s="200">
        <f t="shared" si="113"/>
        <v>3.0290402215293E-2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0.36562414855173975</v>
      </c>
      <c r="C165" s="11">
        <v>0.5455488131494538</v>
      </c>
      <c r="D165" s="11">
        <f t="shared" si="110"/>
        <v>0.17992466459771406</v>
      </c>
      <c r="E165" s="11">
        <v>0.28045589627787365</v>
      </c>
      <c r="F165" s="11">
        <f t="shared" si="115"/>
        <v>0.46038056087558771</v>
      </c>
      <c r="G165" s="200">
        <f t="shared" si="113"/>
        <v>3.8683972740365613E-2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0.87037883170909547</v>
      </c>
      <c r="C166" s="11">
        <v>1.1461693483647599</v>
      </c>
      <c r="D166" s="11">
        <f t="shared" si="110"/>
        <v>0.27579051665566445</v>
      </c>
      <c r="E166" s="11">
        <v>0.4134784847196149</v>
      </c>
      <c r="F166" s="11">
        <f t="shared" si="115"/>
        <v>0.68926900137527936</v>
      </c>
      <c r="G166" s="200">
        <f t="shared" si="113"/>
        <v>2.6251715303881484E-2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0.27575269955960047</v>
      </c>
      <c r="C167" s="11">
        <v>0.38955000036525278</v>
      </c>
      <c r="D167" s="11">
        <f t="shared" si="110"/>
        <v>0.11379730080565231</v>
      </c>
      <c r="E167" s="11">
        <v>0.16652460733355179</v>
      </c>
      <c r="F167" s="11">
        <f t="shared" ref="F167" si="116">SUM(D167:E167)</f>
        <v>0.2803219081392041</v>
      </c>
      <c r="G167" s="200">
        <f t="shared" si="113"/>
        <v>3.199674044375489E-2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0.19515553828236348</v>
      </c>
      <c r="C168" s="11">
        <v>0.31294653659999144</v>
      </c>
      <c r="D168" s="11">
        <f t="shared" si="110"/>
        <v>0.11779099831762796</v>
      </c>
      <c r="E168" s="11">
        <v>0.13626355417393005</v>
      </c>
      <c r="F168" s="11">
        <f t="shared" ref="F168" si="117">SUM(D168:E168)</f>
        <v>0.25405455249155801</v>
      </c>
      <c r="G168" s="200">
        <f t="shared" si="113"/>
        <v>3.5936438822426808E-2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1.0680544897396473</v>
      </c>
      <c r="C169" s="11">
        <v>1.3906750598744551</v>
      </c>
      <c r="D169" s="11">
        <f>C169-B169</f>
        <v>0.32262057013480772</v>
      </c>
      <c r="E169" s="11">
        <v>0.74539085555734963</v>
      </c>
      <c r="F169" s="11">
        <f>SUM(D169:E169)</f>
        <v>1.0680114256921573</v>
      </c>
      <c r="G169" s="200">
        <f t="shared" si="113"/>
        <v>3.5922829469257733E-2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0.48080909640591857</v>
      </c>
      <c r="C170" s="11">
        <v>0.76041369916445645</v>
      </c>
      <c r="D170" s="11">
        <f t="shared" ref="D170:D176" si="118">C170-B170</f>
        <v>0.27960460275853788</v>
      </c>
      <c r="E170" s="11">
        <v>0.37600500051522034</v>
      </c>
      <c r="F170" s="11">
        <f t="shared" ref="F170:F171" si="119">SUM(D170:E170)</f>
        <v>0.65560960327375817</v>
      </c>
      <c r="G170" s="200">
        <f t="shared" si="113"/>
        <v>3.9268095742933218E-2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1.3424159205033644E-2</v>
      </c>
      <c r="C171" s="11">
        <v>1.185154151292484E-2</v>
      </c>
      <c r="D171" s="11">
        <f t="shared" si="118"/>
        <v>-1.5726176921088044E-3</v>
      </c>
      <c r="E171" s="11">
        <v>6.058483851710093E-3</v>
      </c>
      <c r="F171" s="11">
        <f t="shared" si="119"/>
        <v>4.4858661596012886E-3</v>
      </c>
      <c r="G171" s="200">
        <f t="shared" si="113"/>
        <v>2.5142059215571111E-2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0.68816474277097894</v>
      </c>
      <c r="C172" s="11">
        <v>0.97978985541223662</v>
      </c>
      <c r="D172" s="11">
        <f t="shared" si="118"/>
        <v>0.29162511264125768</v>
      </c>
      <c r="E172" s="11">
        <v>0.4029611208729057</v>
      </c>
      <c r="F172" s="11">
        <f t="shared" ref="F172:F173" si="120">SUM(D172:E172)</f>
        <v>0.69458623351416338</v>
      </c>
      <c r="G172" s="200">
        <f t="shared" si="113"/>
        <v>3.1206152429662071E-2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0.34414579521612693</v>
      </c>
      <c r="C173" s="11">
        <v>0.52787254153712293</v>
      </c>
      <c r="D173" s="11">
        <f t="shared" si="118"/>
        <v>0.183726746320996</v>
      </c>
      <c r="E173" s="11">
        <v>0.20392796904598978</v>
      </c>
      <c r="F173" s="11">
        <f t="shared" si="120"/>
        <v>0.38765471536698581</v>
      </c>
      <c r="G173" s="200">
        <f t="shared" si="113"/>
        <v>3.1509193482851305E-2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0.29141866218821694</v>
      </c>
      <c r="C174" s="11">
        <v>0.47443442458446972</v>
      </c>
      <c r="D174" s="11">
        <f t="shared" si="118"/>
        <v>0.18301576239625278</v>
      </c>
      <c r="E174" s="11">
        <v>0.17393772356542406</v>
      </c>
      <c r="F174" s="11">
        <f t="shared" ref="F174:F175" si="121">SUM(D174:E174)</f>
        <v>0.35695348596167686</v>
      </c>
      <c r="G174" s="200">
        <f t="shared" si="113"/>
        <v>3.1694751496832652E-2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0.4346705307034906</v>
      </c>
      <c r="C175" s="11">
        <v>0.72397779509794991</v>
      </c>
      <c r="D175" s="11">
        <f t="shared" si="118"/>
        <v>0.28930726439445931</v>
      </c>
      <c r="E175" s="11">
        <v>0.3680777349217757</v>
      </c>
      <c r="F175" s="11">
        <f t="shared" si="121"/>
        <v>0.65738499931623506</v>
      </c>
      <c r="G175" s="200">
        <f t="shared" si="113"/>
        <v>4.1744649529145361E-2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0.14570468248746107</v>
      </c>
      <c r="C176" s="11">
        <v>0.43456051725903672</v>
      </c>
      <c r="D176" s="11">
        <f t="shared" si="118"/>
        <v>0.28885583477157561</v>
      </c>
      <c r="E176" s="11">
        <v>0.18998033868868189</v>
      </c>
      <c r="F176" s="11">
        <f t="shared" ref="F176" si="122">SUM(D176:E176)</f>
        <v>0.47883617346025753</v>
      </c>
      <c r="G176" s="200">
        <f t="shared" si="113"/>
        <v>5.7216413266317989E-2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1.0370540709745015</v>
      </c>
      <c r="C177" s="11">
        <v>1.6003120830712474</v>
      </c>
      <c r="D177" s="11">
        <f t="shared" ref="D177" si="123">C177-B177</f>
        <v>0.56325801209674586</v>
      </c>
      <c r="E177" s="11">
        <v>0.76705428050878655</v>
      </c>
      <c r="F177" s="11">
        <f t="shared" ref="F177" si="124">SUM(D177:E177)</f>
        <v>1.3303122926055324</v>
      </c>
      <c r="G177" s="200">
        <f t="shared" si="113"/>
        <v>3.7601874717634098E-2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15.331326110580878</v>
      </c>
      <c r="C178" s="11">
        <f t="shared" ref="C178:F178" si="125">SUM(C152:C177)</f>
        <v>20.270152643792112</v>
      </c>
      <c r="D178" s="11">
        <f t="shared" si="125"/>
        <v>4.9388265332112375</v>
      </c>
      <c r="E178" s="11">
        <f t="shared" si="125"/>
        <v>8.8978768471135172</v>
      </c>
      <c r="F178" s="11">
        <f t="shared" si="125"/>
        <v>13.836703380324755</v>
      </c>
      <c r="G178" s="200">
        <f t="shared" si="113"/>
        <v>3.0980917775004002E-2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3.2091829163569727</v>
      </c>
      <c r="C181" s="11">
        <v>2.5589716847617625</v>
      </c>
      <c r="D181" s="11">
        <f>C181-B181</f>
        <v>-0.65021123159521022</v>
      </c>
      <c r="E181" s="11">
        <v>1.1709999315550956</v>
      </c>
      <c r="F181" s="11">
        <f>SUM(D181:E181)</f>
        <v>0.52078869995988541</v>
      </c>
      <c r="G181" s="200">
        <f>IF(B181&gt;0,(1+(E181/B181))^(1/($C$6-$B$6))-1,0)</f>
        <v>2.0954806117287506E-2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1.7072191372500798</v>
      </c>
      <c r="C182" s="11">
        <v>1.5578020355901026</v>
      </c>
      <c r="D182" s="11">
        <f t="shared" ref="D182:D197" si="128">C182-B182</f>
        <v>-0.14941710165997724</v>
      </c>
      <c r="E182" s="11">
        <v>0.74703837421761821</v>
      </c>
      <c r="F182" s="11">
        <f t="shared" ref="F182:F189" si="129">SUM(D182:E182)</f>
        <v>0.59762127255764097</v>
      </c>
      <c r="G182" s="200">
        <f t="shared" ref="G182:G184" si="130">IF(B182&gt;0,(1+(E182/B182))^(1/($C$6-$B$6))-1,0)</f>
        <v>2.4492359614674886E-2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2.1512661384045666</v>
      </c>
      <c r="C183" s="11">
        <v>1.9845719855916693</v>
      </c>
      <c r="D183" s="11">
        <f t="shared" si="128"/>
        <v>-0.16669415281289734</v>
      </c>
      <c r="E183" s="11">
        <v>0.63436618247896781</v>
      </c>
      <c r="F183" s="11">
        <f t="shared" si="129"/>
        <v>0.46767202966607047</v>
      </c>
      <c r="G183" s="200">
        <f t="shared" si="130"/>
        <v>1.7377144116294652E-2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1.1910602060223521</v>
      </c>
      <c r="C184" s="11">
        <v>1.3003301460059558</v>
      </c>
      <c r="D184" s="11">
        <f t="shared" si="128"/>
        <v>0.10926993998360368</v>
      </c>
      <c r="E184" s="11">
        <v>0.64937242305430898</v>
      </c>
      <c r="F184" s="11">
        <f t="shared" si="129"/>
        <v>0.75864236303791266</v>
      </c>
      <c r="G184" s="200">
        <f t="shared" si="130"/>
        <v>2.9435357410514174E-2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0.71021380188669558</v>
      </c>
      <c r="C185" s="11">
        <v>0.70278298925798588</v>
      </c>
      <c r="D185" s="11">
        <f t="shared" si="128"/>
        <v>-7.4308126287097043E-3</v>
      </c>
      <c r="E185" s="11">
        <v>0.28753101258923119</v>
      </c>
      <c r="F185" s="11">
        <f t="shared" si="129"/>
        <v>0.28010019996052149</v>
      </c>
      <c r="G185" s="200">
        <f>IF(B185&gt;0,(1+(E185/B185))^(1/($C$6-$B$6))-1,0)</f>
        <v>2.2920835687005425E-2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2.1501963391242302</v>
      </c>
      <c r="C186" s="11">
        <v>2.1532231921476397</v>
      </c>
      <c r="D186" s="11">
        <f t="shared" si="128"/>
        <v>3.0268530234094371E-3</v>
      </c>
      <c r="E186" s="11">
        <v>0.88336428977923254</v>
      </c>
      <c r="F186" s="11">
        <f t="shared" si="129"/>
        <v>0.88639114280264197</v>
      </c>
      <c r="G186" s="200">
        <f t="shared" ref="G186:G205" si="131">IF(B186&gt;0,(1+(E186/B186))^(1/($C$6-$B$6))-1,0)</f>
        <v>2.3210458993927041E-2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1.1156797800630645</v>
      </c>
      <c r="C187" s="11">
        <v>0.69169110731503469</v>
      </c>
      <c r="D187" s="11">
        <f t="shared" si="128"/>
        <v>-0.42398867274802976</v>
      </c>
      <c r="E187" s="11">
        <v>0.27800826576976173</v>
      </c>
      <c r="F187" s="11">
        <f t="shared" si="129"/>
        <v>-0.14598040697826803</v>
      </c>
      <c r="G187" s="200">
        <f t="shared" si="131"/>
        <v>1.4943190622500824E-2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1.0402973383463341</v>
      </c>
      <c r="C188" s="11">
        <v>2.1993767802609492</v>
      </c>
      <c r="D188" s="11">
        <f t="shared" si="128"/>
        <v>1.1590794419146151</v>
      </c>
      <c r="E188" s="11">
        <v>1.038912481488121</v>
      </c>
      <c r="F188" s="11">
        <f t="shared" si="129"/>
        <v>2.1979919234027361</v>
      </c>
      <c r="G188" s="200">
        <f t="shared" si="131"/>
        <v>4.7247636010511185E-2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0.4993252362640872</v>
      </c>
      <c r="C189" s="11">
        <v>0.28476390713131888</v>
      </c>
      <c r="D189" s="11">
        <f t="shared" si="128"/>
        <v>-0.21456132913276832</v>
      </c>
      <c r="E189" s="11">
        <v>8.7583172583944421E-2</v>
      </c>
      <c r="F189" s="11">
        <f t="shared" si="129"/>
        <v>-0.12697815654882388</v>
      </c>
      <c r="G189" s="200">
        <f t="shared" si="131"/>
        <v>1.0832323712791636E-2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0.50279045715333825</v>
      </c>
      <c r="C190" s="11">
        <v>0.33755319116519211</v>
      </c>
      <c r="D190" s="11">
        <f t="shared" si="128"/>
        <v>-0.16523726598814614</v>
      </c>
      <c r="E190" s="11">
        <v>0.1398743508086904</v>
      </c>
      <c r="F190" s="11">
        <f t="shared" ref="F190:F191" si="132">SUM(D190:E190)</f>
        <v>-2.5362915179455742E-2</v>
      </c>
      <c r="G190" s="200">
        <f t="shared" si="131"/>
        <v>1.6497932163369811E-2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2.8732135790773499</v>
      </c>
      <c r="C191" s="11">
        <v>2.5202418858651714</v>
      </c>
      <c r="D191" s="11">
        <f t="shared" si="128"/>
        <v>-0.35297169321217847</v>
      </c>
      <c r="E191" s="11">
        <v>1.0967856297181982</v>
      </c>
      <c r="F191" s="11">
        <f t="shared" si="132"/>
        <v>0.74381393650601968</v>
      </c>
      <c r="G191" s="200">
        <f t="shared" si="131"/>
        <v>2.1789653262070718E-2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5.7660345426167412</v>
      </c>
      <c r="C192" s="11">
        <v>5.1469226406497777</v>
      </c>
      <c r="D192" s="11">
        <f t="shared" si="128"/>
        <v>-0.61911190196696353</v>
      </c>
      <c r="E192" s="11">
        <v>2.5161394181677581</v>
      </c>
      <c r="F192" s="11">
        <f t="shared" ref="F192:F195" si="133">SUM(D192:E192)</f>
        <v>1.8970275162007946</v>
      </c>
      <c r="G192" s="200">
        <f t="shared" si="131"/>
        <v>2.4435155928104635E-2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1.0764872889020882</v>
      </c>
      <c r="C193" s="11">
        <v>0.34671759297940058</v>
      </c>
      <c r="D193" s="11">
        <f t="shared" si="128"/>
        <v>-0.72976969592268759</v>
      </c>
      <c r="E193" s="11">
        <v>0.37627513957038539</v>
      </c>
      <c r="F193" s="11">
        <f t="shared" si="133"/>
        <v>-0.3534945563523022</v>
      </c>
      <c r="G193" s="200">
        <f t="shared" si="131"/>
        <v>2.0185264304959816E-2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0.57824330286501358</v>
      </c>
      <c r="C194" s="11">
        <v>0.52734682477096573</v>
      </c>
      <c r="D194" s="11">
        <f t="shared" si="128"/>
        <v>-5.0896478094047848E-2</v>
      </c>
      <c r="E194" s="11">
        <v>0.28670299274355848</v>
      </c>
      <c r="F194" s="11">
        <f t="shared" si="133"/>
        <v>0.23580651464951063</v>
      </c>
      <c r="G194" s="200">
        <f t="shared" si="131"/>
        <v>2.720841556798792E-2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4.4935659049222805</v>
      </c>
      <c r="C195" s="11">
        <v>3.5577176742303451</v>
      </c>
      <c r="D195" s="11">
        <f t="shared" si="128"/>
        <v>-0.93584823069193535</v>
      </c>
      <c r="E195" s="11">
        <v>1.3824677224468487</v>
      </c>
      <c r="F195" s="11">
        <f t="shared" si="133"/>
        <v>0.44661949175491333</v>
      </c>
      <c r="G195" s="200">
        <f t="shared" si="131"/>
        <v>1.8043207176359433E-2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2.878452070558648</v>
      </c>
      <c r="C196" s="11">
        <v>2.3800343446252841</v>
      </c>
      <c r="D196" s="11">
        <f t="shared" si="128"/>
        <v>-0.49841772593336398</v>
      </c>
      <c r="E196" s="11">
        <v>0.99078383947121562</v>
      </c>
      <c r="F196" s="11">
        <f t="shared" ref="F196" si="134">SUM(D196:E196)</f>
        <v>0.49236611353785165</v>
      </c>
      <c r="G196" s="200">
        <f t="shared" si="131"/>
        <v>1.9916021055579103E-2</v>
      </c>
    </row>
    <row r="197" spans="1:14" x14ac:dyDescent="0.2">
      <c r="A197" t="str">
        <f t="shared" si="127"/>
        <v>54 Textiles, printing and other skilled trades</v>
      </c>
      <c r="B197" s="11">
        <v>1.4833761386851698</v>
      </c>
      <c r="C197" s="11">
        <v>1.6014512478236533</v>
      </c>
      <c r="D197" s="11">
        <f t="shared" si="128"/>
        <v>0.11807510913848351</v>
      </c>
      <c r="E197" s="11">
        <v>0.6612288460443726</v>
      </c>
      <c r="F197" s="11">
        <f t="shared" ref="F197" si="135">SUM(D197:E197)</f>
        <v>0.77930395518285611</v>
      </c>
      <c r="G197" s="200">
        <f t="shared" si="131"/>
        <v>2.4880117929056089E-2</v>
      </c>
    </row>
    <row r="198" spans="1:14" x14ac:dyDescent="0.2">
      <c r="A198" t="str">
        <f t="shared" si="127"/>
        <v>61 Caring personal service occupations</v>
      </c>
      <c r="B198" s="11">
        <v>7.4621508234393819</v>
      </c>
      <c r="C198" s="11">
        <v>9.2726576648831305</v>
      </c>
      <c r="D198" s="11">
        <f>C198-B198</f>
        <v>1.8105068414437486</v>
      </c>
      <c r="E198" s="11">
        <v>4.6243594740698457</v>
      </c>
      <c r="F198" s="11">
        <f>SUM(D198:E198)</f>
        <v>6.4348663155135943</v>
      </c>
      <c r="G198" s="200">
        <f t="shared" si="131"/>
        <v>3.2672139301914704E-2</v>
      </c>
    </row>
    <row r="199" spans="1:14" x14ac:dyDescent="0.2">
      <c r="A199" t="str">
        <f t="shared" si="127"/>
        <v>62 Leisure, travel and related personal service occupations</v>
      </c>
      <c r="B199" s="11">
        <v>1.3741325376645279</v>
      </c>
      <c r="C199" s="11">
        <v>0.99275642852890933</v>
      </c>
      <c r="D199" s="11">
        <f t="shared" ref="D199:D205" si="136">C199-B199</f>
        <v>-0.38137610913561859</v>
      </c>
      <c r="E199" s="11">
        <v>0.50446596709556002</v>
      </c>
      <c r="F199" s="11">
        <f t="shared" ref="F199:F200" si="137">SUM(D199:E199)</f>
        <v>0.12308985795994143</v>
      </c>
      <c r="G199" s="200">
        <f t="shared" si="131"/>
        <v>2.1065705817646663E-2</v>
      </c>
    </row>
    <row r="200" spans="1:14" x14ac:dyDescent="0.2">
      <c r="A200" t="str">
        <f t="shared" si="127"/>
        <v>63 Community and civil enforcement occupations</v>
      </c>
      <c r="B200" s="11">
        <v>4.7904291906962618E-2</v>
      </c>
      <c r="C200" s="11">
        <v>3.3364943411855856E-2</v>
      </c>
      <c r="D200" s="11">
        <f t="shared" si="136"/>
        <v>-1.4539348495106762E-2</v>
      </c>
      <c r="E200" s="11">
        <v>1.2157644134382511E-2</v>
      </c>
      <c r="F200" s="11">
        <f t="shared" si="137"/>
        <v>-2.3817043607242509E-3</v>
      </c>
      <c r="G200" s="200">
        <f t="shared" si="131"/>
        <v>1.5192327423852348E-2</v>
      </c>
    </row>
    <row r="201" spans="1:14" x14ac:dyDescent="0.2">
      <c r="A201" t="str">
        <f t="shared" si="127"/>
        <v>71 Sales occupations</v>
      </c>
      <c r="B201" s="11">
        <v>5.7295552841446638</v>
      </c>
      <c r="C201" s="11">
        <v>5.8276889888306815</v>
      </c>
      <c r="D201" s="11">
        <f t="shared" si="136"/>
        <v>9.8133704686017786E-2</v>
      </c>
      <c r="E201" s="11">
        <v>2.6665520070041979</v>
      </c>
      <c r="F201" s="11">
        <f t="shared" ref="F201:F202" si="138">SUM(D201:E201)</f>
        <v>2.7646857116902157</v>
      </c>
      <c r="G201" s="200">
        <f t="shared" si="131"/>
        <v>2.5802620939422871E-2</v>
      </c>
    </row>
    <row r="202" spans="1:14" x14ac:dyDescent="0.2">
      <c r="A202" t="str">
        <f t="shared" si="127"/>
        <v>72 Customer service occupations</v>
      </c>
      <c r="B202" s="11">
        <v>1.2877303413556476</v>
      </c>
      <c r="C202" s="11">
        <v>1.5444825433905549</v>
      </c>
      <c r="D202" s="11">
        <f t="shared" si="136"/>
        <v>0.25675220203490734</v>
      </c>
      <c r="E202" s="11">
        <v>0.61526399399777043</v>
      </c>
      <c r="F202" s="11">
        <f t="shared" si="138"/>
        <v>0.87201619603267777</v>
      </c>
      <c r="G202" s="200">
        <f t="shared" si="131"/>
        <v>2.6378401580243294E-2</v>
      </c>
    </row>
    <row r="203" spans="1:14" x14ac:dyDescent="0.2">
      <c r="A203" t="str">
        <f t="shared" si="127"/>
        <v>81 Process, plant and machine operatives</v>
      </c>
      <c r="B203" s="11">
        <v>2.0095709406173676</v>
      </c>
      <c r="C203" s="11">
        <v>2.1130851600756797</v>
      </c>
      <c r="D203" s="11">
        <f t="shared" si="136"/>
        <v>0.10351421945831207</v>
      </c>
      <c r="E203" s="11">
        <v>0.76781145668594353</v>
      </c>
      <c r="F203" s="11">
        <f t="shared" ref="F203:F204" si="139">SUM(D203:E203)</f>
        <v>0.8713256761442556</v>
      </c>
      <c r="G203" s="200">
        <f t="shared" si="131"/>
        <v>2.1806879789390887E-2</v>
      </c>
    </row>
    <row r="204" spans="1:14" x14ac:dyDescent="0.2">
      <c r="A204" t="str">
        <f t="shared" si="127"/>
        <v>82 Transport and mobile machine drivers and operatives</v>
      </c>
      <c r="B204" s="11">
        <v>2.1823214659033754</v>
      </c>
      <c r="C204" s="11">
        <v>2.3897977338484213</v>
      </c>
      <c r="D204" s="11">
        <f t="shared" si="136"/>
        <v>0.20747626794504592</v>
      </c>
      <c r="E204" s="11">
        <v>1.1549206413602677</v>
      </c>
      <c r="F204" s="11">
        <f t="shared" si="139"/>
        <v>1.3623969093053137</v>
      </c>
      <c r="G204" s="200">
        <f t="shared" si="131"/>
        <v>2.8721775022704898E-2</v>
      </c>
    </row>
    <row r="205" spans="1:14" x14ac:dyDescent="0.2">
      <c r="A205" t="str">
        <f t="shared" si="127"/>
        <v>91 Elementary trades and related occupations</v>
      </c>
      <c r="B205" s="11">
        <v>0.58091883007876932</v>
      </c>
      <c r="C205" s="11">
        <v>1.2384311519047686</v>
      </c>
      <c r="D205" s="11">
        <f t="shared" si="136"/>
        <v>0.65751232182599928</v>
      </c>
      <c r="E205" s="11">
        <v>0.49517784563416972</v>
      </c>
      <c r="F205" s="11">
        <f t="shared" ref="F205" si="140">SUM(D205:E205)</f>
        <v>1.1526901674601691</v>
      </c>
      <c r="G205" s="200">
        <f t="shared" si="131"/>
        <v>4.1955222346484744E-2</v>
      </c>
    </row>
    <row r="206" spans="1:14" x14ac:dyDescent="0.2">
      <c r="A206" t="str">
        <f t="shared" si="127"/>
        <v>92 Elementary administration and service occupations</v>
      </c>
      <c r="B206" s="11">
        <v>5.2243951709644314</v>
      </c>
      <c r="C206" s="11">
        <v>4.541019893742499</v>
      </c>
      <c r="D206" s="11">
        <f t="shared" ref="D206" si="141">C206-B206</f>
        <v>-0.68337527722193236</v>
      </c>
      <c r="E206" s="11">
        <v>2.2573357875095645</v>
      </c>
      <c r="F206" s="11">
        <f t="shared" ref="F206" si="142">SUM(D206:E206)</f>
        <v>1.5739605102876322</v>
      </c>
      <c r="G206" s="200">
        <f t="shared" ref="G206:G207" si="143">IF(B206&gt;0,(1+(E206/B206))^(1/($C$6-$B$6))-1,0)</f>
        <v>2.4230579086635951E-2</v>
      </c>
    </row>
    <row r="207" spans="1:14" x14ac:dyDescent="0.2">
      <c r="A207" t="str">
        <f t="shared" si="127"/>
        <v>All occupations</v>
      </c>
      <c r="B207" s="11">
        <f>SUM(B181:B206)</f>
        <v>59.325283864574146</v>
      </c>
      <c r="C207" s="11">
        <f t="shared" ref="C207:F207" si="144">SUM(C181:C206)</f>
        <v>57.8047837387887</v>
      </c>
      <c r="D207" s="11">
        <f t="shared" si="144"/>
        <v>-1.52050012578543</v>
      </c>
      <c r="E207" s="11">
        <f t="shared" si="144"/>
        <v>26.325478889979014</v>
      </c>
      <c r="F207" s="11">
        <f t="shared" si="144"/>
        <v>24.804978764193578</v>
      </c>
      <c r="G207" s="200">
        <f t="shared" si="143"/>
        <v>2.47850017511555E-2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2.5109665621375061</v>
      </c>
      <c r="C210" s="11">
        <v>1.6582639169668518</v>
      </c>
      <c r="D210" s="11">
        <f>C210-B210</f>
        <v>-0.85270264517065431</v>
      </c>
      <c r="E210" s="11">
        <v>0.87553604162130072</v>
      </c>
      <c r="F210" s="11">
        <f>SUM(D210:E210)</f>
        <v>2.2833396450646415E-2</v>
      </c>
      <c r="G210" s="200">
        <f>IF(B210&gt;0,(1+(E210/B210))^(1/($C$6-$B$6))-1,0)</f>
        <v>2.014216632460597E-2</v>
      </c>
    </row>
    <row r="211" spans="1:7" x14ac:dyDescent="0.2">
      <c r="A211" t="str">
        <f t="shared" si="146"/>
        <v>12 Other managers and proprietors</v>
      </c>
      <c r="B211" s="11">
        <v>1.7695841213555192</v>
      </c>
      <c r="C211" s="11">
        <v>1.5853241521160781</v>
      </c>
      <c r="D211" s="11">
        <f t="shared" ref="D211:D226" si="147">C211-B211</f>
        <v>-0.1842599692394411</v>
      </c>
      <c r="E211" s="11">
        <v>0.88100965093519734</v>
      </c>
      <c r="F211" s="11">
        <f t="shared" ref="F211:F218" si="148">SUM(D211:E211)</f>
        <v>0.69674968169575624</v>
      </c>
      <c r="G211" s="200">
        <f t="shared" ref="G211:G213" si="149">IF(B211&gt;0,(1+(E211/B211))^(1/($C$6-$B$6))-1,0)</f>
        <v>2.7301993102360589E-2</v>
      </c>
    </row>
    <row r="212" spans="1:7" x14ac:dyDescent="0.2">
      <c r="A212" t="str">
        <f t="shared" si="146"/>
        <v>21 Science, research, engineering and technology professionals</v>
      </c>
      <c r="B212" s="11">
        <v>1.5317719184704137</v>
      </c>
      <c r="C212" s="11">
        <v>1.5465581159823647</v>
      </c>
      <c r="D212" s="11">
        <f t="shared" si="147"/>
        <v>1.4786197511950983E-2</v>
      </c>
      <c r="E212" s="11">
        <v>0.55124909262188182</v>
      </c>
      <c r="F212" s="11">
        <f t="shared" si="148"/>
        <v>0.5660352901338328</v>
      </c>
      <c r="G212" s="200">
        <f t="shared" si="149"/>
        <v>2.0704359813990214E-2</v>
      </c>
    </row>
    <row r="213" spans="1:7" x14ac:dyDescent="0.2">
      <c r="A213" t="str">
        <f t="shared" si="146"/>
        <v>22 Health professionals</v>
      </c>
      <c r="B213" s="11">
        <v>0.77486913386701917</v>
      </c>
      <c r="C213" s="11">
        <v>0.60436182592893239</v>
      </c>
      <c r="D213" s="11">
        <f t="shared" si="147"/>
        <v>-0.17050730793808677</v>
      </c>
      <c r="E213" s="11">
        <v>0.31668468749192002</v>
      </c>
      <c r="F213" s="11">
        <f t="shared" si="148"/>
        <v>0.14617737955383325</v>
      </c>
      <c r="G213" s="200">
        <f t="shared" si="149"/>
        <v>2.3107149461474963E-2</v>
      </c>
    </row>
    <row r="214" spans="1:7" x14ac:dyDescent="0.2">
      <c r="A214" t="str">
        <f t="shared" si="146"/>
        <v>23 Teaching and other educational professionals</v>
      </c>
      <c r="B214" s="11">
        <v>0.41380465829326613</v>
      </c>
      <c r="C214" s="11">
        <v>0.33182382384312153</v>
      </c>
      <c r="D214" s="11">
        <f t="shared" si="147"/>
        <v>-8.1980834450144591E-2</v>
      </c>
      <c r="E214" s="11">
        <v>0.1651424923237147</v>
      </c>
      <c r="F214" s="11">
        <f t="shared" si="148"/>
        <v>8.3161657873570105E-2</v>
      </c>
      <c r="G214" s="200">
        <f>IF(B214&gt;0,(1+(E214/B214))^(1/($C$6-$B$6))-1,0)</f>
        <v>2.264029933631706E-2</v>
      </c>
    </row>
    <row r="215" spans="1:7" x14ac:dyDescent="0.2">
      <c r="A215" t="str">
        <f t="shared" si="146"/>
        <v>24 Business, media and public service professionals</v>
      </c>
      <c r="B215" s="11">
        <v>1.3867013525831995</v>
      </c>
      <c r="C215" s="11">
        <v>1.1136837378324378</v>
      </c>
      <c r="D215" s="11">
        <f t="shared" si="147"/>
        <v>-0.27301761475076169</v>
      </c>
      <c r="E215" s="11">
        <v>0.49688033253656894</v>
      </c>
      <c r="F215" s="11">
        <f t="shared" si="148"/>
        <v>0.22386271778580724</v>
      </c>
      <c r="G215" s="200">
        <f t="shared" ref="G215:G234" si="150">IF(B215&gt;0,(1+(E215/B215))^(1/($C$6-$B$6))-1,0)</f>
        <v>2.0626329922078357E-2</v>
      </c>
    </row>
    <row r="216" spans="1:7" x14ac:dyDescent="0.2">
      <c r="A216" t="str">
        <f t="shared" si="146"/>
        <v>31 Science, engineering and technology associate professionals</v>
      </c>
      <c r="B216" s="11">
        <v>0.85212471516236388</v>
      </c>
      <c r="C216" s="11">
        <v>0.69042427503084147</v>
      </c>
      <c r="D216" s="11">
        <f t="shared" si="147"/>
        <v>-0.1617004401315224</v>
      </c>
      <c r="E216" s="11">
        <v>0.272927231996829</v>
      </c>
      <c r="F216" s="11">
        <f t="shared" si="148"/>
        <v>0.1112267918653066</v>
      </c>
      <c r="G216" s="200">
        <f t="shared" si="150"/>
        <v>1.8696062677871828E-2</v>
      </c>
    </row>
    <row r="217" spans="1:7" x14ac:dyDescent="0.2">
      <c r="A217" t="str">
        <f t="shared" si="146"/>
        <v>32 Health and social care associate professionals</v>
      </c>
      <c r="B217" s="11">
        <v>0.71742382572797503</v>
      </c>
      <c r="C217" s="11">
        <v>1.0562543316789548</v>
      </c>
      <c r="D217" s="11">
        <f t="shared" si="147"/>
        <v>0.33883050595097974</v>
      </c>
      <c r="E217" s="11">
        <v>0.54208487419465812</v>
      </c>
      <c r="F217" s="11">
        <f t="shared" si="148"/>
        <v>0.88091538014563786</v>
      </c>
      <c r="G217" s="200">
        <f t="shared" si="150"/>
        <v>3.8233469427577438E-2</v>
      </c>
    </row>
    <row r="218" spans="1:7" x14ac:dyDescent="0.2">
      <c r="A218" t="str">
        <f t="shared" si="146"/>
        <v>33 Protective service occupations</v>
      </c>
      <c r="B218" s="11">
        <v>0.56098419721391823</v>
      </c>
      <c r="C218" s="11">
        <v>0.305682434684242</v>
      </c>
      <c r="D218" s="11">
        <f t="shared" si="147"/>
        <v>-0.25530176252967623</v>
      </c>
      <c r="E218" s="11">
        <v>0.11095520368623557</v>
      </c>
      <c r="F218" s="11">
        <f t="shared" si="148"/>
        <v>-0.14434655884344066</v>
      </c>
      <c r="G218" s="200">
        <f t="shared" si="150"/>
        <v>1.2104366874610584E-2</v>
      </c>
    </row>
    <row r="219" spans="1:7" x14ac:dyDescent="0.2">
      <c r="A219" t="str">
        <f t="shared" si="146"/>
        <v>34 Culture, media and sports occupations</v>
      </c>
      <c r="B219" s="11">
        <v>0.23736850100228821</v>
      </c>
      <c r="C219" s="11">
        <v>0.11482279026429644</v>
      </c>
      <c r="D219" s="11">
        <f t="shared" si="147"/>
        <v>-0.12254571073799177</v>
      </c>
      <c r="E219" s="11">
        <v>5.5709085168317345E-2</v>
      </c>
      <c r="F219" s="11">
        <f t="shared" ref="F219:F220" si="151">SUM(D219:E219)</f>
        <v>-6.6836625569674429E-2</v>
      </c>
      <c r="G219" s="200">
        <f t="shared" si="150"/>
        <v>1.4154140086123368E-2</v>
      </c>
    </row>
    <row r="220" spans="1:7" x14ac:dyDescent="0.2">
      <c r="A220" t="str">
        <f t="shared" si="146"/>
        <v>35 Business and public service associate professionals</v>
      </c>
      <c r="B220" s="11">
        <v>2.1725564340914314</v>
      </c>
      <c r="C220" s="11">
        <v>1.6482354987345036</v>
      </c>
      <c r="D220" s="11">
        <f t="shared" si="147"/>
        <v>-0.52432093535692781</v>
      </c>
      <c r="E220" s="11">
        <v>0.73603100441840097</v>
      </c>
      <c r="F220" s="11">
        <f t="shared" si="151"/>
        <v>0.21171006906147316</v>
      </c>
      <c r="G220" s="200">
        <f t="shared" si="150"/>
        <v>1.9641266754250042E-2</v>
      </c>
    </row>
    <row r="221" spans="1:7" x14ac:dyDescent="0.2">
      <c r="A221" t="str">
        <f t="shared" si="146"/>
        <v>41 Administrative occupations</v>
      </c>
      <c r="B221" s="11">
        <v>6.0510898885104822</v>
      </c>
      <c r="C221" s="11">
        <v>4.4270225770107778</v>
      </c>
      <c r="D221" s="11">
        <f t="shared" si="147"/>
        <v>-1.6240673114997044</v>
      </c>
      <c r="E221" s="11">
        <v>2.3051969283603979</v>
      </c>
      <c r="F221" s="11">
        <f t="shared" ref="F221:F224" si="152">SUM(D221:E221)</f>
        <v>0.68112961686069351</v>
      </c>
      <c r="G221" s="200">
        <f t="shared" si="150"/>
        <v>2.1751574392181006E-2</v>
      </c>
    </row>
    <row r="222" spans="1:7" x14ac:dyDescent="0.2">
      <c r="A222" t="str">
        <f t="shared" si="146"/>
        <v>42 Secretarial and related occupations</v>
      </c>
      <c r="B222" s="11">
        <v>1.0994819491426702</v>
      </c>
      <c r="C222" s="11">
        <v>0.27108622044478825</v>
      </c>
      <c r="D222" s="11">
        <f t="shared" si="147"/>
        <v>-0.82839572869788192</v>
      </c>
      <c r="E222" s="11">
        <v>0.30194981737434884</v>
      </c>
      <c r="F222" s="11">
        <f t="shared" si="152"/>
        <v>-0.52644591132353313</v>
      </c>
      <c r="G222" s="200">
        <f t="shared" si="150"/>
        <v>1.6308575807979064E-2</v>
      </c>
    </row>
    <row r="223" spans="1:7" x14ac:dyDescent="0.2">
      <c r="A223" t="str">
        <f t="shared" si="146"/>
        <v>51 Skilled agricultural and related trades</v>
      </c>
      <c r="B223" s="11">
        <v>0.94272373727024694</v>
      </c>
      <c r="C223" s="11">
        <v>0.85190227747011515</v>
      </c>
      <c r="D223" s="11">
        <f t="shared" si="147"/>
        <v>-9.0821459800131787E-2</v>
      </c>
      <c r="E223" s="11">
        <v>0.48271622396216557</v>
      </c>
      <c r="F223" s="11">
        <f t="shared" si="152"/>
        <v>0.39189476416203378</v>
      </c>
      <c r="G223" s="200">
        <f t="shared" si="150"/>
        <v>2.7947573755358279E-2</v>
      </c>
    </row>
    <row r="224" spans="1:7" x14ac:dyDescent="0.2">
      <c r="A224" t="str">
        <f t="shared" si="146"/>
        <v>52 Skilled metal, electrical and electronic trades</v>
      </c>
      <c r="B224" s="11">
        <v>2.543693951339042</v>
      </c>
      <c r="C224" s="11">
        <v>1.8967527008168259</v>
      </c>
      <c r="D224" s="11">
        <f t="shared" si="147"/>
        <v>-0.64694125052221607</v>
      </c>
      <c r="E224" s="11">
        <v>0.79674339865807653</v>
      </c>
      <c r="F224" s="11">
        <f t="shared" si="152"/>
        <v>0.14980214813586046</v>
      </c>
      <c r="G224" s="200">
        <f t="shared" si="150"/>
        <v>1.8331625664653073E-2</v>
      </c>
    </row>
    <row r="225" spans="1:7" x14ac:dyDescent="0.2">
      <c r="A225" t="str">
        <f t="shared" si="146"/>
        <v>53 Skilled construction and building trades</v>
      </c>
      <c r="B225" s="11">
        <v>2.7685791690117671</v>
      </c>
      <c r="C225" s="11">
        <v>2.6925795060366187</v>
      </c>
      <c r="D225" s="11">
        <f t="shared" si="147"/>
        <v>-7.5999662975148485E-2</v>
      </c>
      <c r="E225" s="11">
        <v>1.2143206954585897</v>
      </c>
      <c r="F225" s="11">
        <f t="shared" ref="F225" si="153">SUM(D225:E225)</f>
        <v>1.1383210324834412</v>
      </c>
      <c r="G225" s="200">
        <f t="shared" si="150"/>
        <v>2.4541361912904902E-2</v>
      </c>
    </row>
    <row r="226" spans="1:7" x14ac:dyDescent="0.2">
      <c r="A226" t="str">
        <f t="shared" si="146"/>
        <v>54 Textiles, printing and other skilled trades</v>
      </c>
      <c r="B226" s="11">
        <v>1.6898089684354711</v>
      </c>
      <c r="C226" s="11">
        <v>1.6280322791332753</v>
      </c>
      <c r="D226" s="11">
        <f t="shared" si="147"/>
        <v>-6.177668930219582E-2</v>
      </c>
      <c r="E226" s="11">
        <v>0.62983386690407428</v>
      </c>
      <c r="F226" s="11">
        <f t="shared" ref="F226" si="154">SUM(D226:E226)</f>
        <v>0.56805717760187846</v>
      </c>
      <c r="G226" s="200">
        <f t="shared" si="150"/>
        <v>2.1344451578898749E-2</v>
      </c>
    </row>
    <row r="227" spans="1:7" x14ac:dyDescent="0.2">
      <c r="A227" t="str">
        <f t="shared" si="146"/>
        <v>61 Caring personal service occupations</v>
      </c>
      <c r="B227" s="11">
        <v>4.8996084337761969</v>
      </c>
      <c r="C227" s="11">
        <v>4.2927476484014839</v>
      </c>
      <c r="D227" s="11">
        <f>C227-B227</f>
        <v>-0.606860785374713</v>
      </c>
      <c r="E227" s="11">
        <v>2.2940137134220819</v>
      </c>
      <c r="F227" s="11">
        <f>SUM(D227:E227)</f>
        <v>1.6871529280473689</v>
      </c>
      <c r="G227" s="200">
        <f t="shared" si="150"/>
        <v>2.5933197870950941E-2</v>
      </c>
    </row>
    <row r="228" spans="1:7" x14ac:dyDescent="0.2">
      <c r="A228" t="str">
        <f t="shared" si="146"/>
        <v>62 Leisure, travel and related personal service occupations</v>
      </c>
      <c r="B228" s="11">
        <v>1.3369515718857321</v>
      </c>
      <c r="C228" s="11">
        <v>1.0080117378076539</v>
      </c>
      <c r="D228" s="11">
        <f t="shared" ref="D228:D234" si="155">C228-B228</f>
        <v>-0.32893983407807825</v>
      </c>
      <c r="E228" s="11">
        <v>0.51738949518091581</v>
      </c>
      <c r="F228" s="11">
        <f t="shared" ref="F228:F229" si="156">SUM(D228:E228)</f>
        <v>0.18844966110283756</v>
      </c>
      <c r="G228" s="200">
        <f t="shared" si="150"/>
        <v>2.2048713791685159E-2</v>
      </c>
    </row>
    <row r="229" spans="1:7" x14ac:dyDescent="0.2">
      <c r="A229" t="str">
        <f t="shared" si="146"/>
        <v>63 Community and civil enforcement occupations</v>
      </c>
      <c r="B229" s="11">
        <v>7.0990776967311361E-2</v>
      </c>
      <c r="C229" s="11">
        <v>4.7902257560447283E-2</v>
      </c>
      <c r="D229" s="11">
        <f t="shared" si="155"/>
        <v>-2.3088519406864079E-2</v>
      </c>
      <c r="E229" s="11">
        <v>2.0954453051226282E-2</v>
      </c>
      <c r="F229" s="11">
        <f t="shared" si="156"/>
        <v>-2.1340663556377974E-3</v>
      </c>
      <c r="G229" s="200">
        <f t="shared" si="150"/>
        <v>1.7392390287106263E-2</v>
      </c>
    </row>
    <row r="230" spans="1:7" x14ac:dyDescent="0.2">
      <c r="A230" t="str">
        <f t="shared" si="146"/>
        <v>71 Sales occupations</v>
      </c>
      <c r="B230" s="11">
        <v>5.2634530515131583</v>
      </c>
      <c r="C230" s="11">
        <v>4.9395098346825188</v>
      </c>
      <c r="D230" s="11">
        <f t="shared" si="155"/>
        <v>-0.32394321683063954</v>
      </c>
      <c r="E230" s="11">
        <v>2.4382909507677439</v>
      </c>
      <c r="F230" s="11">
        <f t="shared" ref="F230:F231" si="157">SUM(D230:E230)</f>
        <v>2.1143477339371044</v>
      </c>
      <c r="G230" s="200">
        <f t="shared" si="150"/>
        <v>2.5702045727275635E-2</v>
      </c>
    </row>
    <row r="231" spans="1:7" x14ac:dyDescent="0.2">
      <c r="A231" t="str">
        <f t="shared" si="146"/>
        <v>72 Customer service occupations</v>
      </c>
      <c r="B231" s="11">
        <v>1.1488901251866217</v>
      </c>
      <c r="C231" s="11">
        <v>1.1400530218709943</v>
      </c>
      <c r="D231" s="11">
        <f t="shared" si="155"/>
        <v>-8.8371033156273704E-3</v>
      </c>
      <c r="E231" s="11">
        <v>0.53227358816252957</v>
      </c>
      <c r="F231" s="11">
        <f t="shared" si="157"/>
        <v>0.52343648484690219</v>
      </c>
      <c r="G231" s="200">
        <f t="shared" si="150"/>
        <v>2.5704121772984756E-2</v>
      </c>
    </row>
    <row r="232" spans="1:7" x14ac:dyDescent="0.2">
      <c r="A232" t="str">
        <f t="shared" si="146"/>
        <v>81 Process, plant and machine operatives</v>
      </c>
      <c r="B232" s="11">
        <v>2.3329040309480491</v>
      </c>
      <c r="C232" s="11">
        <v>2.1570650731466907</v>
      </c>
      <c r="D232" s="11">
        <f t="shared" si="155"/>
        <v>-0.17583895780135839</v>
      </c>
      <c r="E232" s="11">
        <v>0.91907773225212364</v>
      </c>
      <c r="F232" s="11">
        <f t="shared" ref="F232:F233" si="158">SUM(D232:E232)</f>
        <v>0.74323877445076525</v>
      </c>
      <c r="G232" s="200">
        <f t="shared" si="150"/>
        <v>2.2390366137712725E-2</v>
      </c>
    </row>
    <row r="233" spans="1:7" x14ac:dyDescent="0.2">
      <c r="A233" t="str">
        <f t="shared" si="146"/>
        <v>82 Transport and mobile machine drivers and operatives</v>
      </c>
      <c r="B233" s="11">
        <v>3.6682589927970874</v>
      </c>
      <c r="C233" s="11">
        <v>3.7902254383815945</v>
      </c>
      <c r="D233" s="11">
        <f t="shared" si="155"/>
        <v>0.12196644558450709</v>
      </c>
      <c r="E233" s="11">
        <v>2.0219061042516397</v>
      </c>
      <c r="F233" s="11">
        <f t="shared" si="158"/>
        <v>2.1438725498361468</v>
      </c>
      <c r="G233" s="200">
        <f t="shared" si="150"/>
        <v>2.9700661560666086E-2</v>
      </c>
    </row>
    <row r="234" spans="1:7" x14ac:dyDescent="0.2">
      <c r="A234" t="str">
        <f t="shared" si="146"/>
        <v>91 Elementary trades and related occupations</v>
      </c>
      <c r="B234" s="11">
        <v>1.0074891144226585</v>
      </c>
      <c r="C234" s="11">
        <v>1.8821391624100192</v>
      </c>
      <c r="D234" s="11">
        <f t="shared" si="155"/>
        <v>0.87465004798736068</v>
      </c>
      <c r="E234" s="11">
        <v>0.71856917827437627</v>
      </c>
      <c r="F234" s="11">
        <f t="shared" ref="F234" si="159">SUM(D234:E234)</f>
        <v>1.5932192262617368</v>
      </c>
      <c r="G234" s="200">
        <f t="shared" si="150"/>
        <v>3.654383532297234E-2</v>
      </c>
    </row>
    <row r="235" spans="1:7" x14ac:dyDescent="0.2">
      <c r="A235" t="str">
        <f t="shared" si="146"/>
        <v>92 Elementary administration and service occupations</v>
      </c>
      <c r="B235" s="11">
        <v>7.6898827506335437</v>
      </c>
      <c r="C235" s="11">
        <v>6.5568902072732058</v>
      </c>
      <c r="D235" s="11">
        <f t="shared" ref="D235" si="160">C235-B235</f>
        <v>-1.1329925433603378</v>
      </c>
      <c r="E235" s="11">
        <v>3.3728367008456499</v>
      </c>
      <c r="F235" s="11">
        <f t="shared" ref="F235" si="161">SUM(D235:E235)</f>
        <v>2.2398441574853121</v>
      </c>
      <c r="G235" s="200">
        <f t="shared" ref="G235:G236" si="162">IF(B235&gt;0,(1+(E235/B235))^(1/($C$6-$B$6))-1,0)</f>
        <v>2.4541321014900364E-2</v>
      </c>
    </row>
    <row r="236" spans="1:7" x14ac:dyDescent="0.2">
      <c r="A236" t="str">
        <f t="shared" si="146"/>
        <v>All occupations</v>
      </c>
      <c r="B236" s="11">
        <f>SUM(B210:B235)</f>
        <v>55.441961931744949</v>
      </c>
      <c r="C236" s="11">
        <f t="shared" ref="C236:F236" si="163">SUM(C210:C235)</f>
        <v>48.237354845509643</v>
      </c>
      <c r="D236" s="11">
        <f t="shared" si="163"/>
        <v>-7.2046070862353062</v>
      </c>
      <c r="E236" s="11">
        <f t="shared" si="163"/>
        <v>23.57028254392096</v>
      </c>
      <c r="F236" s="11">
        <f t="shared" si="163"/>
        <v>16.365675457685658</v>
      </c>
      <c r="G236" s="200">
        <f t="shared" si="162"/>
        <v>2.3898846898490644E-2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1.677082645426875</v>
      </c>
      <c r="C239" s="11">
        <v>0.9504990074077404</v>
      </c>
      <c r="D239" s="11">
        <f>C239-B239</f>
        <v>-0.72658363801913461</v>
      </c>
      <c r="E239" s="11">
        <v>0.54946379215947949</v>
      </c>
      <c r="F239" s="11">
        <f>SUM(D239:E239)</f>
        <v>-0.17711984585965512</v>
      </c>
      <c r="G239" s="200">
        <f>IF(B239&gt;0,(1+(E239/B239))^(1/($C$6-$B$6))-1,0)</f>
        <v>1.9072665808398837E-2</v>
      </c>
    </row>
    <row r="240" spans="1:7" x14ac:dyDescent="0.2">
      <c r="A240" t="str">
        <f t="shared" si="165"/>
        <v>12 Other managers and proprietors</v>
      </c>
      <c r="B240" s="11">
        <v>1.1557501413827582</v>
      </c>
      <c r="C240" s="11">
        <v>0.72315709846035658</v>
      </c>
      <c r="D240" s="11">
        <f t="shared" ref="D240:D255" si="166">C240-B240</f>
        <v>-0.43259304292240164</v>
      </c>
      <c r="E240" s="11">
        <v>0.45451308918412336</v>
      </c>
      <c r="F240" s="11">
        <f t="shared" ref="F240:F247" si="167">SUM(D240:E240)</f>
        <v>2.1920046261721726E-2</v>
      </c>
      <c r="G240" s="200">
        <f t="shared" ref="G240:G242" si="168">IF(B240&gt;0,(1+(E240/B240))^(1/($C$6-$B$6))-1,0)</f>
        <v>2.2356105019332384E-2</v>
      </c>
    </row>
    <row r="241" spans="1:7" x14ac:dyDescent="0.2">
      <c r="A241" t="str">
        <f t="shared" si="165"/>
        <v>21 Science, research, engineering and technology professionals</v>
      </c>
      <c r="B241" s="11">
        <v>0.86204832757996552</v>
      </c>
      <c r="C241" s="11">
        <v>0.64912304301541823</v>
      </c>
      <c r="D241" s="11">
        <f t="shared" si="166"/>
        <v>-0.21292528456454729</v>
      </c>
      <c r="E241" s="11">
        <v>0.25704179249213699</v>
      </c>
      <c r="F241" s="11">
        <f t="shared" si="167"/>
        <v>4.4116507927589699E-2</v>
      </c>
      <c r="G241" s="200">
        <f t="shared" si="168"/>
        <v>1.7549542110075755E-2</v>
      </c>
    </row>
    <row r="242" spans="1:7" x14ac:dyDescent="0.2">
      <c r="A242" t="str">
        <f t="shared" si="165"/>
        <v>22 Health professionals</v>
      </c>
      <c r="B242" s="11">
        <v>0.44748821380221637</v>
      </c>
      <c r="C242" s="11">
        <v>0.28499683525131703</v>
      </c>
      <c r="D242" s="11">
        <f t="shared" si="166"/>
        <v>-0.16249137855089935</v>
      </c>
      <c r="E242" s="11">
        <v>0.16339539707316952</v>
      </c>
      <c r="F242" s="11">
        <f t="shared" si="167"/>
        <v>9.0401852227017798E-4</v>
      </c>
      <c r="G242" s="200">
        <f t="shared" si="168"/>
        <v>2.0967203571780058E-2</v>
      </c>
    </row>
    <row r="243" spans="1:7" x14ac:dyDescent="0.2">
      <c r="A243" t="str">
        <f t="shared" si="165"/>
        <v>23 Teaching and other educational professionals</v>
      </c>
      <c r="B243" s="11">
        <v>0.33131845483790517</v>
      </c>
      <c r="C243" s="11">
        <v>0.21226876632536065</v>
      </c>
      <c r="D243" s="11">
        <f t="shared" si="166"/>
        <v>-0.11904968851254452</v>
      </c>
      <c r="E243" s="11">
        <v>0.1192262646687391</v>
      </c>
      <c r="F243" s="11">
        <f t="shared" si="167"/>
        <v>1.7657615619458278E-4</v>
      </c>
      <c r="G243" s="200">
        <f>IF(B243&gt;0,(1+(E243/B243))^(1/($C$6-$B$6))-1,0)</f>
        <v>2.0703220656066446E-2</v>
      </c>
    </row>
    <row r="244" spans="1:7" x14ac:dyDescent="0.2">
      <c r="A244" t="str">
        <f t="shared" si="165"/>
        <v>24 Business, media and public service professionals</v>
      </c>
      <c r="B244" s="11">
        <v>0.85379489521552565</v>
      </c>
      <c r="C244" s="11">
        <v>0.49912818371114664</v>
      </c>
      <c r="D244" s="11">
        <f t="shared" si="166"/>
        <v>-0.35466671150437901</v>
      </c>
      <c r="E244" s="11">
        <v>0.27019271757720142</v>
      </c>
      <c r="F244" s="11">
        <f t="shared" si="167"/>
        <v>-8.4473993927177582E-2</v>
      </c>
      <c r="G244" s="200">
        <f t="shared" ref="G244:G263" si="169">IF(B244&gt;0,(1+(E244/B244))^(1/($C$6-$B$6))-1,0)</f>
        <v>1.8498822890939737E-2</v>
      </c>
    </row>
    <row r="245" spans="1:7" x14ac:dyDescent="0.2">
      <c r="A245" t="str">
        <f t="shared" si="165"/>
        <v>31 Science, engineering and technology associate professionals</v>
      </c>
      <c r="B245" s="11">
        <v>0.61105951444623419</v>
      </c>
      <c r="C245" s="11">
        <v>0.39432213366354946</v>
      </c>
      <c r="D245" s="11">
        <f t="shared" si="166"/>
        <v>-0.21673738078268473</v>
      </c>
      <c r="E245" s="11">
        <v>0.17336317474019428</v>
      </c>
      <c r="F245" s="11">
        <f t="shared" si="167"/>
        <v>-4.3374206042490454E-2</v>
      </c>
      <c r="G245" s="200">
        <f>IF(B245&gt;0,(1+(E245/B245))^(1/($C$6-$B$6))-1,0)</f>
        <v>1.6789631853377118E-2</v>
      </c>
    </row>
    <row r="246" spans="1:7" x14ac:dyDescent="0.2">
      <c r="A246" t="str">
        <f t="shared" si="165"/>
        <v>32 Health and social care associate professionals</v>
      </c>
      <c r="B246" s="11">
        <v>0.22113649251641257</v>
      </c>
      <c r="C246" s="11">
        <v>0.22184319483974754</v>
      </c>
      <c r="D246" s="11">
        <f t="shared" si="166"/>
        <v>7.067023233349734E-4</v>
      </c>
      <c r="E246" s="11">
        <v>0.12122468567763349</v>
      </c>
      <c r="F246" s="11">
        <f t="shared" si="167"/>
        <v>0.12193138800096846</v>
      </c>
      <c r="G246" s="200">
        <f t="shared" si="169"/>
        <v>2.956777215947981E-2</v>
      </c>
    </row>
    <row r="247" spans="1:7" x14ac:dyDescent="0.2">
      <c r="A247" t="str">
        <f t="shared" si="165"/>
        <v>33 Protective service occupations</v>
      </c>
      <c r="B247" s="11">
        <v>0.30097658320412818</v>
      </c>
      <c r="C247" s="11">
        <v>0.18411477221003589</v>
      </c>
      <c r="D247" s="11">
        <f t="shared" si="166"/>
        <v>-0.11686181099409229</v>
      </c>
      <c r="E247" s="11">
        <v>7.5497200947992241E-2</v>
      </c>
      <c r="F247" s="11">
        <f t="shared" si="167"/>
        <v>-4.136461004610005E-2</v>
      </c>
      <c r="G247" s="200">
        <f t="shared" si="169"/>
        <v>1.5032938092695014E-2</v>
      </c>
    </row>
    <row r="248" spans="1:7" x14ac:dyDescent="0.2">
      <c r="A248" t="str">
        <f t="shared" si="165"/>
        <v>34 Culture, media and sports occupations</v>
      </c>
      <c r="B248" s="11">
        <v>0.20077871258864596</v>
      </c>
      <c r="C248" s="11">
        <v>8.6077346714910338E-2</v>
      </c>
      <c r="D248" s="11">
        <f t="shared" si="166"/>
        <v>-0.11470136587373563</v>
      </c>
      <c r="E248" s="11">
        <v>4.9072648921787962E-2</v>
      </c>
      <c r="F248" s="11">
        <f t="shared" ref="F248:F249" si="170">SUM(D248:E248)</f>
        <v>-6.5628716951947663E-2</v>
      </c>
      <c r="G248" s="200">
        <f t="shared" si="169"/>
        <v>1.4684291439285735E-2</v>
      </c>
    </row>
    <row r="249" spans="1:7" x14ac:dyDescent="0.2">
      <c r="A249" t="str">
        <f t="shared" si="165"/>
        <v>35 Business and public service associate professionals</v>
      </c>
      <c r="B249" s="11">
        <v>1.2215388890634122</v>
      </c>
      <c r="C249" s="11">
        <v>0.58755726771752048</v>
      </c>
      <c r="D249" s="11">
        <f t="shared" si="166"/>
        <v>-0.63398162134589175</v>
      </c>
      <c r="E249" s="11">
        <v>0.32339261643763162</v>
      </c>
      <c r="F249" s="11">
        <f t="shared" si="170"/>
        <v>-0.31058900490826014</v>
      </c>
      <c r="G249" s="200">
        <f t="shared" si="169"/>
        <v>1.578110204544636E-2</v>
      </c>
    </row>
    <row r="250" spans="1:7" x14ac:dyDescent="0.2">
      <c r="A250" t="str">
        <f t="shared" si="165"/>
        <v>41 Administrative occupations</v>
      </c>
      <c r="B250" s="11">
        <v>2.8007627033080733</v>
      </c>
      <c r="C250" s="11">
        <v>0.87591826319501342</v>
      </c>
      <c r="D250" s="11">
        <f t="shared" si="166"/>
        <v>-1.92484444011306</v>
      </c>
      <c r="E250" s="11">
        <v>0.66834973591526181</v>
      </c>
      <c r="F250" s="11">
        <f t="shared" ref="F250:F253" si="171">SUM(D250:E250)</f>
        <v>-1.2564947041977983</v>
      </c>
      <c r="G250" s="200">
        <f t="shared" si="169"/>
        <v>1.4369395026203602E-2</v>
      </c>
    </row>
    <row r="251" spans="1:7" x14ac:dyDescent="0.2">
      <c r="A251" t="str">
        <f t="shared" si="165"/>
        <v>42 Secretarial and related occupations</v>
      </c>
      <c r="B251" s="11">
        <v>1.0019890301729486</v>
      </c>
      <c r="C251" s="11">
        <v>0.1521518535989152</v>
      </c>
      <c r="D251" s="11">
        <f t="shared" si="166"/>
        <v>-0.84983717657403335</v>
      </c>
      <c r="E251" s="11">
        <v>0.22825112307918644</v>
      </c>
      <c r="F251" s="11">
        <f t="shared" si="171"/>
        <v>-0.62158605349484697</v>
      </c>
      <c r="G251" s="200">
        <f t="shared" si="169"/>
        <v>1.3775509345230308E-2</v>
      </c>
    </row>
    <row r="252" spans="1:7" x14ac:dyDescent="0.2">
      <c r="A252" t="str">
        <f t="shared" si="165"/>
        <v>51 Skilled agricultural and related trades</v>
      </c>
      <c r="B252" s="11">
        <v>0.61848463735627757</v>
      </c>
      <c r="C252" s="11">
        <v>0.42946430245213207</v>
      </c>
      <c r="D252" s="11">
        <f t="shared" si="166"/>
        <v>-0.18902033490414549</v>
      </c>
      <c r="E252" s="11">
        <v>0.23389361644273626</v>
      </c>
      <c r="F252" s="11">
        <f t="shared" si="171"/>
        <v>4.487328153859077E-2</v>
      </c>
      <c r="G252" s="200">
        <f t="shared" si="169"/>
        <v>2.161414238934678E-2</v>
      </c>
    </row>
    <row r="253" spans="1:7" x14ac:dyDescent="0.2">
      <c r="A253" t="str">
        <f t="shared" si="165"/>
        <v>52 Skilled metal, electrical and electronic trades</v>
      </c>
      <c r="B253" s="11">
        <v>1.1410590412178876</v>
      </c>
      <c r="C253" s="11">
        <v>0.49067583473420645</v>
      </c>
      <c r="D253" s="11">
        <f t="shared" si="166"/>
        <v>-0.6503832064836812</v>
      </c>
      <c r="E253" s="11">
        <v>0.2905838925478873</v>
      </c>
      <c r="F253" s="11">
        <f t="shared" si="171"/>
        <v>-0.3597993139357939</v>
      </c>
      <c r="G253" s="200">
        <f t="shared" si="169"/>
        <v>1.5239344063692428E-2</v>
      </c>
    </row>
    <row r="254" spans="1:7" x14ac:dyDescent="0.2">
      <c r="A254" t="str">
        <f t="shared" si="165"/>
        <v>53 Skilled construction and building trades</v>
      </c>
      <c r="B254" s="11">
        <v>1.2610964135691141</v>
      </c>
      <c r="C254" s="11">
        <v>0.90415276748990991</v>
      </c>
      <c r="D254" s="11">
        <f t="shared" si="166"/>
        <v>-0.35694364607920415</v>
      </c>
      <c r="E254" s="11">
        <v>0.42964512163025603</v>
      </c>
      <c r="F254" s="11">
        <f t="shared" ref="F254" si="172">SUM(D254:E254)</f>
        <v>7.2701475551051886E-2</v>
      </c>
      <c r="G254" s="200">
        <f t="shared" si="169"/>
        <v>1.9737981338577626E-2</v>
      </c>
    </row>
    <row r="255" spans="1:7" x14ac:dyDescent="0.2">
      <c r="A255" t="str">
        <f t="shared" si="165"/>
        <v>54 Textiles, printing and other skilled trades</v>
      </c>
      <c r="B255" s="11">
        <v>1.3561011979279605</v>
      </c>
      <c r="C255" s="11">
        <v>0.90161478458497546</v>
      </c>
      <c r="D255" s="11">
        <f t="shared" si="166"/>
        <v>-0.45448641334298501</v>
      </c>
      <c r="E255" s="11">
        <v>0.46313857565372485</v>
      </c>
      <c r="F255" s="11">
        <f t="shared" ref="F255" si="173">SUM(D255:E255)</f>
        <v>8.6521623107398415E-3</v>
      </c>
      <c r="G255" s="200">
        <f t="shared" si="169"/>
        <v>1.9780076426199944E-2</v>
      </c>
    </row>
    <row r="256" spans="1:7" x14ac:dyDescent="0.2">
      <c r="A256" t="str">
        <f t="shared" si="165"/>
        <v>61 Caring personal service occupations</v>
      </c>
      <c r="B256" s="11">
        <v>0.74864590779553608</v>
      </c>
      <c r="C256" s="11">
        <v>0.50116549549888456</v>
      </c>
      <c r="D256" s="11">
        <f>C256-B256</f>
        <v>-0.24748041229665152</v>
      </c>
      <c r="E256" s="11">
        <v>0.1834665267620835</v>
      </c>
      <c r="F256" s="11">
        <f>SUM(D256:E256)</f>
        <v>-6.4013885534568021E-2</v>
      </c>
      <c r="G256" s="200">
        <f t="shared" si="169"/>
        <v>1.4719772795553698E-2</v>
      </c>
    </row>
    <row r="257" spans="1:7" x14ac:dyDescent="0.2">
      <c r="A257" t="str">
        <f t="shared" si="165"/>
        <v>62 Leisure, travel and related personal service occupations</v>
      </c>
      <c r="B257" s="11">
        <v>0.89494061139017456</v>
      </c>
      <c r="C257" s="11">
        <v>0.52225435083494653</v>
      </c>
      <c r="D257" s="11">
        <f t="shared" ref="D257:D263" si="174">C257-B257</f>
        <v>-0.37268626055522802</v>
      </c>
      <c r="E257" s="11">
        <v>0.29762047849242723</v>
      </c>
      <c r="F257" s="11">
        <f t="shared" ref="F257:F258" si="175">SUM(D257:E257)</f>
        <v>-7.506578206280079E-2</v>
      </c>
      <c r="G257" s="200">
        <f t="shared" si="169"/>
        <v>1.9324418092539597E-2</v>
      </c>
    </row>
    <row r="258" spans="1:7" x14ac:dyDescent="0.2">
      <c r="A258" t="str">
        <f t="shared" si="165"/>
        <v>63 Community and civil enforcement occupations</v>
      </c>
      <c r="B258" s="11">
        <v>5.4748273689136435E-2</v>
      </c>
      <c r="C258" s="11">
        <v>2.8267937256759339E-2</v>
      </c>
      <c r="D258" s="11">
        <f t="shared" si="174"/>
        <v>-2.6480336432377096E-2</v>
      </c>
      <c r="E258" s="11">
        <v>1.4278224244279299E-2</v>
      </c>
      <c r="F258" s="11">
        <f t="shared" si="175"/>
        <v>-1.2202112188097797E-2</v>
      </c>
      <c r="G258" s="200">
        <f t="shared" si="169"/>
        <v>1.5569604140290627E-2</v>
      </c>
    </row>
    <row r="259" spans="1:7" x14ac:dyDescent="0.2">
      <c r="A259" t="str">
        <f t="shared" si="165"/>
        <v>71 Sales occupations</v>
      </c>
      <c r="B259" s="11">
        <v>3.4969272769687261</v>
      </c>
      <c r="C259" s="11">
        <v>1.2698768957291393</v>
      </c>
      <c r="D259" s="11">
        <f t="shared" si="174"/>
        <v>-2.2270503812395868</v>
      </c>
      <c r="E259" s="11">
        <v>1.0000576074471919</v>
      </c>
      <c r="F259" s="11">
        <f t="shared" ref="F259:F260" si="176">SUM(D259:E259)</f>
        <v>-1.2269927737923949</v>
      </c>
      <c r="G259" s="200">
        <f t="shared" si="169"/>
        <v>1.6909540415342317E-2</v>
      </c>
    </row>
    <row r="260" spans="1:7" x14ac:dyDescent="0.2">
      <c r="A260" t="str">
        <f t="shared" si="165"/>
        <v>72 Customer service occupations</v>
      </c>
      <c r="B260" s="11">
        <v>0.62712147236687421</v>
      </c>
      <c r="C260" s="11">
        <v>0.54609623927814255</v>
      </c>
      <c r="D260" s="11">
        <f t="shared" si="174"/>
        <v>-8.1025233088731663E-2</v>
      </c>
      <c r="E260" s="11">
        <v>0.20418852382966912</v>
      </c>
      <c r="F260" s="11">
        <f t="shared" si="176"/>
        <v>0.12316329074093746</v>
      </c>
      <c r="G260" s="200">
        <f t="shared" si="169"/>
        <v>1.8968492594849229E-2</v>
      </c>
    </row>
    <row r="261" spans="1:7" x14ac:dyDescent="0.2">
      <c r="A261" t="str">
        <f t="shared" si="165"/>
        <v>81 Process, plant and machine operatives</v>
      </c>
      <c r="B261" s="11">
        <v>1.8151678173413635</v>
      </c>
      <c r="C261" s="11">
        <v>0.50636063275931498</v>
      </c>
      <c r="D261" s="11">
        <f t="shared" si="174"/>
        <v>-1.3088071845820486</v>
      </c>
      <c r="E261" s="11">
        <v>0.44440532001397975</v>
      </c>
      <c r="F261" s="11">
        <f t="shared" ref="F261:F262" si="177">SUM(D261:E261)</f>
        <v>-0.86440186456806889</v>
      </c>
      <c r="G261" s="200">
        <f t="shared" si="169"/>
        <v>1.4706964846037174E-2</v>
      </c>
    </row>
    <row r="262" spans="1:7" x14ac:dyDescent="0.2">
      <c r="A262" t="str">
        <f t="shared" si="165"/>
        <v>82 Transport and mobile machine drivers and operatives</v>
      </c>
      <c r="B262" s="11">
        <v>2.8017249956147507</v>
      </c>
      <c r="C262" s="11">
        <v>1.8387083719254029</v>
      </c>
      <c r="D262" s="11">
        <f t="shared" si="174"/>
        <v>-0.96301662368934782</v>
      </c>
      <c r="E262" s="11">
        <v>1.0797807723800386</v>
      </c>
      <c r="F262" s="11">
        <f t="shared" si="177"/>
        <v>0.11676414869069074</v>
      </c>
      <c r="G262" s="200">
        <f t="shared" si="169"/>
        <v>2.1970395733136305E-2</v>
      </c>
    </row>
    <row r="263" spans="1:7" x14ac:dyDescent="0.2">
      <c r="A263" t="str">
        <f t="shared" si="165"/>
        <v>91 Elementary trades and related occupations</v>
      </c>
      <c r="B263" s="11">
        <v>1.2598789752374573</v>
      </c>
      <c r="C263" s="11">
        <v>1.8409419521669659</v>
      </c>
      <c r="D263" s="11">
        <f t="shared" si="174"/>
        <v>0.58106297692950859</v>
      </c>
      <c r="E263" s="11">
        <v>0.81430086649413735</v>
      </c>
      <c r="F263" s="11">
        <f t="shared" ref="F263" si="178">SUM(D263:E263)</f>
        <v>1.3953638434236459</v>
      </c>
      <c r="G263" s="200">
        <f t="shared" si="169"/>
        <v>3.3795185735755018E-2</v>
      </c>
    </row>
    <row r="264" spans="1:7" x14ac:dyDescent="0.2">
      <c r="A264" t="str">
        <f t="shared" si="165"/>
        <v>92 Elementary administration and service occupations</v>
      </c>
      <c r="B264" s="11">
        <v>5.9966525483827935</v>
      </c>
      <c r="C264" s="11">
        <v>2.7850032572337522</v>
      </c>
      <c r="D264" s="11">
        <f t="shared" ref="D264" si="179">C264-B264</f>
        <v>-3.2116492911490413</v>
      </c>
      <c r="E264" s="11">
        <v>1.8100051454355959</v>
      </c>
      <c r="F264" s="11">
        <f>SUM(D264:E264)</f>
        <v>-1.4016441457134454</v>
      </c>
      <c r="G264" s="200">
        <f t="shared" ref="G264:G265" si="180">IF(B264&gt;0,(1+(E264/B264))^(1/($C$6-$B$6))-1,0)</f>
        <v>1.7740561373780439E-2</v>
      </c>
    </row>
    <row r="265" spans="1:7" x14ac:dyDescent="0.2">
      <c r="A265" t="str">
        <f t="shared" si="165"/>
        <v>All occupations</v>
      </c>
      <c r="B265" s="11">
        <f>SUM(B239:B264)</f>
        <v>33.75827377240315</v>
      </c>
      <c r="C265" s="11">
        <f t="shared" ref="C265:F265" si="181">SUM(C239:C264)</f>
        <v>18.385740588055562</v>
      </c>
      <c r="D265" s="11">
        <f t="shared" si="181"/>
        <v>-15.372533184347585</v>
      </c>
      <c r="E265" s="11">
        <f t="shared" si="181"/>
        <v>10.718348910248546</v>
      </c>
      <c r="F265" s="11">
        <f t="shared" si="181"/>
        <v>-4.6541842740990447</v>
      </c>
      <c r="G265" s="200">
        <f t="shared" si="180"/>
        <v>1.8552544534908177E-2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0.40087040889650866</v>
      </c>
      <c r="C268" s="11">
        <v>0.49726436099763049</v>
      </c>
      <c r="D268" s="11">
        <f>C268-B268</f>
        <v>9.6393952101121838E-2</v>
      </c>
      <c r="E268" s="11">
        <v>0.14314234960449052</v>
      </c>
      <c r="F268" s="11">
        <f>SUM(D268:E268)</f>
        <v>0.23953630170561235</v>
      </c>
      <c r="G268" s="200">
        <f>IF(B268&gt;0,(1+(E268/B268))^(1/($C$6-$B$6))-1,0)</f>
        <v>2.0564221776123048E-2</v>
      </c>
    </row>
    <row r="269" spans="1:7" x14ac:dyDescent="0.2">
      <c r="A269" t="str">
        <f t="shared" si="183"/>
        <v>12 Other managers and proprietors</v>
      </c>
      <c r="B269" s="11">
        <v>0.46317699477254409</v>
      </c>
      <c r="C269" s="11">
        <v>0.56461419635997767</v>
      </c>
      <c r="D269" s="11">
        <f t="shared" ref="D269:D284" si="184">C269-B269</f>
        <v>0.10143720158743358</v>
      </c>
      <c r="E269" s="11">
        <v>0.19193982888914479</v>
      </c>
      <c r="F269" s="11">
        <f t="shared" ref="F269:F276" si="185">SUM(D269:E269)</f>
        <v>0.29337703047657837</v>
      </c>
      <c r="G269" s="200">
        <f t="shared" ref="G269:G271" si="186">IF(B269&gt;0,(1+(E269/B269))^(1/($C$6-$B$6))-1,0)</f>
        <v>2.3382810877195404E-2</v>
      </c>
    </row>
    <row r="270" spans="1:7" x14ac:dyDescent="0.2">
      <c r="A270" t="str">
        <f t="shared" si="183"/>
        <v>21 Science, research, engineering and technology professionals</v>
      </c>
      <c r="B270" s="11">
        <v>0.18824656099959289</v>
      </c>
      <c r="C270" s="11">
        <v>0.36684519721848324</v>
      </c>
      <c r="D270" s="11">
        <f t="shared" si="184"/>
        <v>0.17859863621889036</v>
      </c>
      <c r="E270" s="11">
        <v>9.2559555769391316E-2</v>
      </c>
      <c r="F270" s="11">
        <f t="shared" si="185"/>
        <v>0.27115819198828167</v>
      </c>
      <c r="G270" s="200">
        <f t="shared" si="186"/>
        <v>2.701936891192469E-2</v>
      </c>
    </row>
    <row r="271" spans="1:7" x14ac:dyDescent="0.2">
      <c r="A271" t="str">
        <f t="shared" si="183"/>
        <v>22 Health professionals</v>
      </c>
      <c r="B271" s="11">
        <v>8.1058678549860638E-2</v>
      </c>
      <c r="C271" s="11">
        <v>0.12629318459825353</v>
      </c>
      <c r="D271" s="11">
        <f t="shared" si="184"/>
        <v>4.5234506048392895E-2</v>
      </c>
      <c r="E271" s="11">
        <v>3.7277930342657223E-2</v>
      </c>
      <c r="F271" s="11">
        <f t="shared" si="185"/>
        <v>8.2512436391050117E-2</v>
      </c>
      <c r="G271" s="200">
        <f t="shared" si="186"/>
        <v>2.5544807419378257E-2</v>
      </c>
    </row>
    <row r="272" spans="1:7" x14ac:dyDescent="0.2">
      <c r="A272" t="str">
        <f t="shared" si="183"/>
        <v>23 Teaching and other educational professionals</v>
      </c>
      <c r="B272" s="11">
        <v>0.11326005014276552</v>
      </c>
      <c r="C272" s="11">
        <v>0.16116054839669053</v>
      </c>
      <c r="D272" s="11">
        <f t="shared" si="184"/>
        <v>4.7900498253925006E-2</v>
      </c>
      <c r="E272" s="11">
        <v>5.3087339944460979E-2</v>
      </c>
      <c r="F272" s="11">
        <f t="shared" si="185"/>
        <v>0.10098783819838598</v>
      </c>
      <c r="G272" s="200">
        <f>IF(B272&gt;0,(1+(E272/B272))^(1/($C$6-$B$6))-1,0)</f>
        <v>2.5957292504688478E-2</v>
      </c>
    </row>
    <row r="273" spans="1:7" x14ac:dyDescent="0.2">
      <c r="A273" t="str">
        <f t="shared" si="183"/>
        <v>24 Business, media and public service professionals</v>
      </c>
      <c r="B273" s="11">
        <v>0.23632762869735721</v>
      </c>
      <c r="C273" s="11">
        <v>0.34440555185658023</v>
      </c>
      <c r="D273" s="11">
        <f t="shared" si="184"/>
        <v>0.10807792315922302</v>
      </c>
      <c r="E273" s="11">
        <v>0.10372330972870543</v>
      </c>
      <c r="F273" s="11">
        <f t="shared" si="185"/>
        <v>0.21180123288792846</v>
      </c>
      <c r="G273" s="200">
        <f t="shared" ref="G273" si="187">IF(B273&gt;0,(1+(E273/B273))^(1/($C$6-$B$6))-1,0)</f>
        <v>2.4555050961876601E-2</v>
      </c>
    </row>
    <row r="274" spans="1:7" x14ac:dyDescent="0.2">
      <c r="A274" t="str">
        <f t="shared" si="183"/>
        <v>31 Science, engineering and technology associate professionals</v>
      </c>
      <c r="B274" s="11">
        <v>0.141693418633004</v>
      </c>
      <c r="C274" s="11">
        <v>0.23497082002810593</v>
      </c>
      <c r="D274" s="11">
        <f t="shared" si="184"/>
        <v>9.3277401395101933E-2</v>
      </c>
      <c r="E274" s="11">
        <v>6.8470969435881907E-2</v>
      </c>
      <c r="F274" s="11">
        <f t="shared" si="185"/>
        <v>0.16174837083098384</v>
      </c>
      <c r="G274" s="200">
        <f>IF(B274&gt;0,(1+(E274/B274))^(1/($C$6-$B$6))-1,0)</f>
        <v>2.6630029024238944E-2</v>
      </c>
    </row>
    <row r="275" spans="1:7" x14ac:dyDescent="0.2">
      <c r="A275" t="str">
        <f t="shared" si="183"/>
        <v>32 Health and social care associate professionals</v>
      </c>
      <c r="B275" s="11">
        <v>5.0256447840869259E-2</v>
      </c>
      <c r="C275" s="11">
        <v>0.13464173091287041</v>
      </c>
      <c r="D275" s="11">
        <f t="shared" si="184"/>
        <v>8.4385283072001147E-2</v>
      </c>
      <c r="E275" s="11">
        <v>3.9446391637682557E-2</v>
      </c>
      <c r="F275" s="11">
        <f t="shared" si="185"/>
        <v>0.1238316747096837</v>
      </c>
      <c r="G275" s="200">
        <f t="shared" ref="G275:G292" si="188">IF(B275&gt;0,(1+(E275/B275))^(1/($C$6-$B$6))-1,0)</f>
        <v>3.9379850803444638E-2</v>
      </c>
    </row>
    <row r="276" spans="1:7" x14ac:dyDescent="0.2">
      <c r="A276" t="str">
        <f t="shared" si="183"/>
        <v>33 Protective service occupations</v>
      </c>
      <c r="B276" s="11">
        <v>5.0608276600635028E-2</v>
      </c>
      <c r="C276" s="11">
        <v>4.7596378640828961E-2</v>
      </c>
      <c r="D276" s="11">
        <f t="shared" si="184"/>
        <v>-3.0118979598060674E-3</v>
      </c>
      <c r="E276" s="11">
        <v>8.9787390387517374E-3</v>
      </c>
      <c r="F276" s="11">
        <f t="shared" si="185"/>
        <v>5.96684107894567E-3</v>
      </c>
      <c r="G276" s="200">
        <f t="shared" si="188"/>
        <v>1.0947662509023681E-2</v>
      </c>
    </row>
    <row r="277" spans="1:7" x14ac:dyDescent="0.2">
      <c r="A277" t="str">
        <f t="shared" si="183"/>
        <v>34 Culture, media and sports occupations</v>
      </c>
      <c r="B277" s="11">
        <v>7.9885598593945423E-2</v>
      </c>
      <c r="C277" s="11">
        <v>0.11547799590033546</v>
      </c>
      <c r="D277" s="11">
        <f t="shared" si="184"/>
        <v>3.5592397306390036E-2</v>
      </c>
      <c r="E277" s="11">
        <v>3.1212243273584864E-2</v>
      </c>
      <c r="F277" s="11">
        <f t="shared" ref="F277:F278" si="189">SUM(D277:E277)</f>
        <v>6.68046405799749E-2</v>
      </c>
      <c r="G277" s="200">
        <f t="shared" si="188"/>
        <v>2.2231223057540328E-2</v>
      </c>
    </row>
    <row r="278" spans="1:7" x14ac:dyDescent="0.2">
      <c r="A278" t="str">
        <f t="shared" si="183"/>
        <v>35 Business and public service associate professionals</v>
      </c>
      <c r="B278" s="11">
        <v>0.31746831108617568</v>
      </c>
      <c r="C278" s="11">
        <v>0.36578475007776756</v>
      </c>
      <c r="D278" s="11">
        <f t="shared" si="184"/>
        <v>4.8316438991591881E-2</v>
      </c>
      <c r="E278" s="11">
        <v>0.10282290861926464</v>
      </c>
      <c r="F278" s="11">
        <f t="shared" si="189"/>
        <v>0.15113934761085651</v>
      </c>
      <c r="G278" s="200">
        <f t="shared" si="188"/>
        <v>1.8880684252583935E-2</v>
      </c>
    </row>
    <row r="279" spans="1:7" x14ac:dyDescent="0.2">
      <c r="A279" t="str">
        <f t="shared" si="183"/>
        <v>41 Administrative occupations</v>
      </c>
      <c r="B279" s="11">
        <v>0.80861107760668083</v>
      </c>
      <c r="C279" s="11">
        <v>0.689777230394648</v>
      </c>
      <c r="D279" s="11">
        <f t="shared" si="184"/>
        <v>-0.11883384721203283</v>
      </c>
      <c r="E279" s="11">
        <v>0.22153089086244365</v>
      </c>
      <c r="F279" s="11">
        <f t="shared" ref="F279:F282" si="190">SUM(D279:E279)</f>
        <v>0.10269704365041082</v>
      </c>
      <c r="G279" s="200">
        <f t="shared" si="188"/>
        <v>1.627324665559593E-2</v>
      </c>
    </row>
    <row r="280" spans="1:7" x14ac:dyDescent="0.2">
      <c r="A280" t="str">
        <f t="shared" si="183"/>
        <v>42 Secretarial and related occupations</v>
      </c>
      <c r="B280" s="11">
        <v>0.32468665983079681</v>
      </c>
      <c r="C280" s="11">
        <v>0.30367834988990511</v>
      </c>
      <c r="D280" s="11">
        <f t="shared" si="184"/>
        <v>-2.1008309940891701E-2</v>
      </c>
      <c r="E280" s="11">
        <v>0.12676657761287488</v>
      </c>
      <c r="F280" s="11">
        <f t="shared" si="190"/>
        <v>0.10575826767198318</v>
      </c>
      <c r="G280" s="200">
        <f t="shared" si="188"/>
        <v>2.2217288409886127E-2</v>
      </c>
    </row>
    <row r="281" spans="1:7" x14ac:dyDescent="0.2">
      <c r="A281" t="str">
        <f t="shared" si="183"/>
        <v>51 Skilled agricultural and related trades</v>
      </c>
      <c r="B281" s="11">
        <v>0.51738700997483644</v>
      </c>
      <c r="C281" s="11">
        <v>0.25474790157615229</v>
      </c>
      <c r="D281" s="11">
        <f t="shared" si="184"/>
        <v>-0.26263910839868415</v>
      </c>
      <c r="E281" s="11">
        <v>0.15831629291808666</v>
      </c>
      <c r="F281" s="11">
        <f t="shared" si="190"/>
        <v>-0.10432281548059749</v>
      </c>
      <c r="G281" s="200">
        <f t="shared" si="188"/>
        <v>1.7956847462959669E-2</v>
      </c>
    </row>
    <row r="282" spans="1:7" x14ac:dyDescent="0.2">
      <c r="A282" t="str">
        <f t="shared" si="183"/>
        <v>52 Skilled metal, electrical and electronic trades</v>
      </c>
      <c r="B282" s="11">
        <v>0.52127670473281906</v>
      </c>
      <c r="C282" s="11">
        <v>0.30983322269111463</v>
      </c>
      <c r="D282" s="11">
        <f t="shared" si="184"/>
        <v>-0.21144348204170443</v>
      </c>
      <c r="E282" s="11">
        <v>0.1347566261689635</v>
      </c>
      <c r="F282" s="11">
        <f t="shared" si="190"/>
        <v>-7.6686855872740933E-2</v>
      </c>
      <c r="G282" s="200">
        <f t="shared" si="188"/>
        <v>1.5446793423693261E-2</v>
      </c>
    </row>
    <row r="283" spans="1:7" x14ac:dyDescent="0.2">
      <c r="A283" t="str">
        <f t="shared" si="183"/>
        <v>53 Skilled construction and building trades</v>
      </c>
      <c r="B283" s="11">
        <v>0.65198849416142179</v>
      </c>
      <c r="C283" s="11">
        <v>9.3164722643503339E-2</v>
      </c>
      <c r="D283" s="11">
        <f t="shared" si="184"/>
        <v>-0.55882377151791851</v>
      </c>
      <c r="E283" s="11">
        <v>9.4871138923930717E-2</v>
      </c>
      <c r="F283" s="11">
        <f t="shared" ref="F283" si="191">SUM(D283:E283)</f>
        <v>-0.46395263259398778</v>
      </c>
      <c r="G283" s="200">
        <f t="shared" si="188"/>
        <v>9.0978255839266886E-3</v>
      </c>
    </row>
    <row r="284" spans="1:7" x14ac:dyDescent="0.2">
      <c r="A284" t="str">
        <f t="shared" si="183"/>
        <v>54 Textiles, printing and other skilled trades</v>
      </c>
      <c r="B284" s="11">
        <v>0.65524479861514029</v>
      </c>
      <c r="C284" s="11">
        <v>0.37942597778170511</v>
      </c>
      <c r="D284" s="11">
        <f t="shared" si="184"/>
        <v>-0.27581882083343517</v>
      </c>
      <c r="E284" s="11">
        <v>0.14581087143883936</v>
      </c>
      <c r="F284" s="11">
        <f t="shared" ref="F284" si="192">SUM(D284:E284)</f>
        <v>-0.13000794939459581</v>
      </c>
      <c r="G284" s="200">
        <f t="shared" si="188"/>
        <v>1.3484881229216317E-2</v>
      </c>
    </row>
    <row r="285" spans="1:7" x14ac:dyDescent="0.2">
      <c r="A285" t="str">
        <f t="shared" si="183"/>
        <v>61 Caring personal service occupations</v>
      </c>
      <c r="B285" s="11">
        <v>0.23682527796108083</v>
      </c>
      <c r="C285" s="11">
        <v>0.34936497788828108</v>
      </c>
      <c r="D285" s="11">
        <f>C285-B285</f>
        <v>0.11253969992720025</v>
      </c>
      <c r="E285" s="11">
        <v>8.0680695992369711E-2</v>
      </c>
      <c r="F285" s="11">
        <f>SUM(D285:E285)</f>
        <v>0.19322039591956996</v>
      </c>
      <c r="G285" s="200">
        <f t="shared" si="188"/>
        <v>1.9737185226609499E-2</v>
      </c>
    </row>
    <row r="286" spans="1:7" x14ac:dyDescent="0.2">
      <c r="A286" t="str">
        <f t="shared" si="183"/>
        <v>62 Leisure, travel and related personal service occupations</v>
      </c>
      <c r="B286" s="11">
        <v>0.39069099367129007</v>
      </c>
      <c r="C286" s="11">
        <v>0.16998959946242143</v>
      </c>
      <c r="D286" s="11">
        <f t="shared" ref="D286:D292" si="193">C286-B286</f>
        <v>-0.22070139420886864</v>
      </c>
      <c r="E286" s="11">
        <v>7.8328460390463372E-2</v>
      </c>
      <c r="F286" s="11">
        <f t="shared" ref="F286:F287" si="194">SUM(D286:E286)</f>
        <v>-0.14237293381840527</v>
      </c>
      <c r="G286" s="200">
        <f t="shared" si="188"/>
        <v>1.225632040683533E-2</v>
      </c>
    </row>
    <row r="287" spans="1:7" x14ac:dyDescent="0.2">
      <c r="A287" t="str">
        <f t="shared" si="183"/>
        <v>63 Community and civil enforcement occupations</v>
      </c>
      <c r="B287" s="11">
        <v>2.120688036665928E-2</v>
      </c>
      <c r="C287" s="11">
        <v>8.4320391708394785E-3</v>
      </c>
      <c r="D287" s="11">
        <f t="shared" si="193"/>
        <v>-1.2774841195819802E-2</v>
      </c>
      <c r="E287" s="11">
        <v>2.6684002970561232E-3</v>
      </c>
      <c r="F287" s="11">
        <f t="shared" si="194"/>
        <v>-1.0106440898763679E-2</v>
      </c>
      <c r="G287" s="200">
        <f t="shared" si="188"/>
        <v>7.9324946516141637E-3</v>
      </c>
    </row>
    <row r="288" spans="1:7" x14ac:dyDescent="0.2">
      <c r="A288" t="str">
        <f t="shared" si="183"/>
        <v>71 Sales occupations</v>
      </c>
      <c r="B288" s="11">
        <v>1.6328331473590483</v>
      </c>
      <c r="C288" s="11">
        <v>0.81381216889182129</v>
      </c>
      <c r="D288" s="11">
        <f t="shared" si="193"/>
        <v>-0.81902097846722699</v>
      </c>
      <c r="E288" s="11">
        <v>0.29047039075447673</v>
      </c>
      <c r="F288" s="11">
        <f t="shared" ref="F288:F289" si="195">SUM(D288:E288)</f>
        <v>-0.52855058771275032</v>
      </c>
      <c r="G288" s="200">
        <f t="shared" si="188"/>
        <v>1.0974965690055294E-2</v>
      </c>
    </row>
    <row r="289" spans="1:7" x14ac:dyDescent="0.2">
      <c r="A289" t="str">
        <f t="shared" si="183"/>
        <v>72 Customer service occupations</v>
      </c>
      <c r="B289" s="11">
        <v>0.25427614920321928</v>
      </c>
      <c r="C289" s="11">
        <v>0.38547552194485413</v>
      </c>
      <c r="D289" s="11">
        <f t="shared" si="193"/>
        <v>0.13119937274163485</v>
      </c>
      <c r="E289" s="11">
        <v>0.10384207971964823</v>
      </c>
      <c r="F289" s="11">
        <f t="shared" si="195"/>
        <v>0.23504145246128308</v>
      </c>
      <c r="G289" s="200">
        <f t="shared" si="188"/>
        <v>2.3092073986119344E-2</v>
      </c>
    </row>
    <row r="290" spans="1:7" x14ac:dyDescent="0.2">
      <c r="A290" t="str">
        <f t="shared" si="183"/>
        <v>81 Process, plant and machine operatives</v>
      </c>
      <c r="B290" s="11">
        <v>0.870196119831389</v>
      </c>
      <c r="C290" s="11">
        <v>0.1942056311984291</v>
      </c>
      <c r="D290" s="11">
        <f t="shared" si="193"/>
        <v>-0.67599048863295996</v>
      </c>
      <c r="E290" s="11">
        <v>9.7113469012464732E-2</v>
      </c>
      <c r="F290" s="11">
        <f t="shared" ref="F290:F291" si="196">SUM(D290:E290)</f>
        <v>-0.5788770196204952</v>
      </c>
      <c r="G290" s="200">
        <f t="shared" si="188"/>
        <v>7.0782657892807244E-3</v>
      </c>
    </row>
    <row r="291" spans="1:7" x14ac:dyDescent="0.2">
      <c r="A291" t="str">
        <f t="shared" si="183"/>
        <v>82 Transport and mobile machine drivers and operatives</v>
      </c>
      <c r="B291" s="11">
        <v>1.5102832157459707</v>
      </c>
      <c r="C291" s="11">
        <v>0.9294025907113147</v>
      </c>
      <c r="D291" s="11">
        <f t="shared" si="193"/>
        <v>-0.58088062503465598</v>
      </c>
      <c r="E291" s="11">
        <v>0.45100909598104555</v>
      </c>
      <c r="F291" s="11">
        <f t="shared" si="196"/>
        <v>-0.12987152905361043</v>
      </c>
      <c r="G291" s="200">
        <f t="shared" si="188"/>
        <v>1.7573047612946313E-2</v>
      </c>
    </row>
    <row r="292" spans="1:7" x14ac:dyDescent="0.2">
      <c r="A292" t="str">
        <f t="shared" si="183"/>
        <v>91 Elementary trades and related occupations</v>
      </c>
      <c r="B292" s="11">
        <v>0.75118540623352081</v>
      </c>
      <c r="C292" s="11">
        <v>1.173634822470957</v>
      </c>
      <c r="D292" s="11">
        <f t="shared" si="193"/>
        <v>0.42244941623743615</v>
      </c>
      <c r="E292" s="11">
        <v>0.36124766889772852</v>
      </c>
      <c r="F292" s="11">
        <f t="shared" ref="F292" si="197">SUM(D292:E292)</f>
        <v>0.78369708513516467</v>
      </c>
      <c r="G292" s="200">
        <f t="shared" si="188"/>
        <v>2.6522445862682265E-2</v>
      </c>
    </row>
    <row r="293" spans="1:7" x14ac:dyDescent="0.2">
      <c r="A293" t="str">
        <f t="shared" si="183"/>
        <v>92 Elementary administration and service occupations</v>
      </c>
      <c r="B293" s="11">
        <v>2.7750490323459371</v>
      </c>
      <c r="C293" s="11">
        <v>1.6722104622606049</v>
      </c>
      <c r="D293" s="11">
        <f t="shared" ref="D293" si="198">C293-B293</f>
        <v>-1.1028385700853323</v>
      </c>
      <c r="E293" s="11">
        <v>0.51497069503894255</v>
      </c>
      <c r="F293" s="11">
        <f t="shared" ref="F293" si="199">SUM(D293:E293)</f>
        <v>-0.58786787504638971</v>
      </c>
      <c r="G293" s="200">
        <f t="shared" ref="G293:G294" si="200">IF(B293&gt;0,(1+(E293/B293))^(1/($C$6-$B$6))-1,0)</f>
        <v>1.1412979690497371E-2</v>
      </c>
    </row>
    <row r="294" spans="1:7" x14ac:dyDescent="0.2">
      <c r="A294" s="24" t="str">
        <f t="shared" si="183"/>
        <v>All occupations</v>
      </c>
      <c r="B294" s="34">
        <f>SUM(B268:B293)</f>
        <v>14.044593342453069</v>
      </c>
      <c r="C294" s="34">
        <f t="shared" ref="C294:F294" si="201">SUM(C268:C293)</f>
        <v>10.686209933964076</v>
      </c>
      <c r="D294" s="34">
        <f t="shared" si="201"/>
        <v>-3.3583834084889936</v>
      </c>
      <c r="E294" s="34">
        <f t="shared" si="201"/>
        <v>3.7350449202933502</v>
      </c>
      <c r="F294" s="34">
        <f t="shared" si="201"/>
        <v>0.37666151180435681</v>
      </c>
      <c r="G294" s="234">
        <f t="shared" si="200"/>
        <v>1.5845318401297659E-2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Cumbria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0.81916449757130394</v>
      </c>
      <c r="Q7" s="11">
        <f>'Occ T1'!J16</f>
        <v>15.995643575969982</v>
      </c>
    </row>
    <row r="8" spans="1:17" x14ac:dyDescent="0.2">
      <c r="O8" t="str">
        <f>name!E11</f>
        <v>Process, plant and machine operatives</v>
      </c>
      <c r="P8" s="11">
        <f>'Occ T1'!H15</f>
        <v>-1.111565055642437</v>
      </c>
      <c r="Q8" s="11">
        <f>'Occ T1'!J15</f>
        <v>7.7902305160166421</v>
      </c>
    </row>
    <row r="9" spans="1:17" x14ac:dyDescent="0.2">
      <c r="O9" t="str">
        <f>name!E10</f>
        <v>Sales and customer service occupations</v>
      </c>
      <c r="P9" s="11">
        <f>'Occ T1'!H14</f>
        <v>0.95604371135915045</v>
      </c>
      <c r="Q9" s="11">
        <f>'Occ T1'!J14</f>
        <v>13.132535744122569</v>
      </c>
    </row>
    <row r="10" spans="1:17" x14ac:dyDescent="0.2">
      <c r="O10" t="str">
        <f>name!E9</f>
        <v>Caring, leisure and other service occupations</v>
      </c>
      <c r="P10" s="11">
        <f>'Occ T1'!H13</f>
        <v>2.9419702616676737</v>
      </c>
      <c r="Q10" s="11">
        <f>'Occ T1'!J13</f>
        <v>17.098694821997931</v>
      </c>
    </row>
    <row r="11" spans="1:17" x14ac:dyDescent="0.2">
      <c r="O11" t="str">
        <f>name!E8</f>
        <v>Skilled trades occupations</v>
      </c>
      <c r="P11" s="11">
        <f>'Occ T1'!H12</f>
        <v>-2.5901221233215814</v>
      </c>
      <c r="Q11" s="11">
        <f>'Occ T1'!J12</f>
        <v>8.993370771781084</v>
      </c>
    </row>
    <row r="12" spans="1:17" x14ac:dyDescent="0.2">
      <c r="O12" t="str">
        <f>name!E7</f>
        <v>Administrative and secretarial occupations</v>
      </c>
      <c r="P12" s="11">
        <f>'Occ T1'!H11</f>
        <v>-0.59618595844005284</v>
      </c>
      <c r="Q12" s="11">
        <f>'Occ T1'!J11</f>
        <v>14.535928033688876</v>
      </c>
    </row>
    <row r="13" spans="1:17" x14ac:dyDescent="0.2">
      <c r="O13" t="str">
        <f>name!E6</f>
        <v>Associate professional occupations</v>
      </c>
      <c r="P13" s="11">
        <f>'Occ T1'!H10</f>
        <v>4.7779439389459952</v>
      </c>
      <c r="Q13" s="11">
        <f>'Occ T1'!J10</f>
        <v>20.144642907393433</v>
      </c>
    </row>
    <row r="14" spans="1:17" x14ac:dyDescent="0.2">
      <c r="O14" t="str">
        <f>name!E5</f>
        <v>Professional occupations</v>
      </c>
      <c r="P14" s="11">
        <f>'Occ T1'!H9</f>
        <v>10.009412834520582</v>
      </c>
      <c r="Q14" s="11">
        <f>'Occ T1'!J9</f>
        <v>36.435252001763892</v>
      </c>
    </row>
    <row r="15" spans="1:17" x14ac:dyDescent="0.2">
      <c r="O15" t="str">
        <f>name!E4</f>
        <v>Managers, directors and senior officials</v>
      </c>
      <c r="P15" s="11">
        <f>'Occ T1'!H8</f>
        <v>0.73433789333943267</v>
      </c>
      <c r="Q15" s="11">
        <f>'Occ T1'!J8</f>
        <v>13.971204793123208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Cumbria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-0.79301223709387969</v>
      </c>
      <c r="Q37" s="11">
        <f>'Occ T2'!J8</f>
        <v>7.0186902341976651</v>
      </c>
    </row>
    <row r="38" spans="1:17" x14ac:dyDescent="0.2">
      <c r="O38" s="10" t="str">
        <f>name!D5</f>
        <v>12 Other managers and proprietors</v>
      </c>
      <c r="P38" s="11">
        <f>'Occ T2'!H9</f>
        <v>1.5273501304333141</v>
      </c>
      <c r="Q38" s="11">
        <f>'Occ T2'!J9</f>
        <v>6.9525145589255448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4.947234424568558</v>
      </c>
      <c r="Q39" s="11">
        <f>'Occ T2'!J10</f>
        <v>11.541340193050495</v>
      </c>
    </row>
    <row r="40" spans="1:17" x14ac:dyDescent="0.2">
      <c r="O40" s="10" t="str">
        <f>name!D7</f>
        <v>22 Health professionals</v>
      </c>
      <c r="P40" s="11">
        <f>'Occ T2'!H11</f>
        <v>1.0561639621500056</v>
      </c>
      <c r="Q40" s="11">
        <f>'Occ T2'!J11</f>
        <v>7.1000814112317974</v>
      </c>
    </row>
    <row r="41" spans="1:17" x14ac:dyDescent="0.2">
      <c r="O41" s="10" t="str">
        <f>name!D8</f>
        <v>23 Teaching and other educational professionals</v>
      </c>
      <c r="P41" s="11">
        <f>'Occ T2'!H12</f>
        <v>1.8889443277192228</v>
      </c>
      <c r="Q41" s="11">
        <f>'Occ T2'!J12</f>
        <v>8.3888228886883756</v>
      </c>
    </row>
    <row r="42" spans="1:17" x14ac:dyDescent="0.2">
      <c r="O42" s="10" t="str">
        <f>name!D9</f>
        <v>24 Business, media and public service professionals</v>
      </c>
      <c r="P42" s="11">
        <f>'Occ T2'!H13</f>
        <v>2.1170701200827882</v>
      </c>
      <c r="Q42" s="11">
        <f>'Occ T2'!J13</f>
        <v>9.4050075087932186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-0.18699415659770491</v>
      </c>
      <c r="Q43" s="11">
        <f>'Occ T2'!J14</f>
        <v>1.8618184716671107</v>
      </c>
    </row>
    <row r="44" spans="1:17" x14ac:dyDescent="0.2">
      <c r="O44" s="10" t="str">
        <f>name!D11</f>
        <v>32 Health and social care associate professionals</v>
      </c>
      <c r="P44" s="11">
        <f>'Occ T2'!H15</f>
        <v>4.9307212800518272</v>
      </c>
      <c r="Q44" s="11">
        <f>'Occ T2'!J15</f>
        <v>9.8222443761990412</v>
      </c>
    </row>
    <row r="45" spans="1:17" x14ac:dyDescent="0.2">
      <c r="O45" s="10" t="str">
        <f>name!D12</f>
        <v>33 Protective service occupations</v>
      </c>
      <c r="P45" s="11">
        <f>'Occ T2'!H16</f>
        <v>-0.34876827241923269</v>
      </c>
      <c r="Q45" s="11">
        <f>'Occ T2'!J16</f>
        <v>0.33283775085949263</v>
      </c>
    </row>
    <row r="46" spans="1:17" x14ac:dyDescent="0.2">
      <c r="O46" s="10" t="str">
        <f>name!D13</f>
        <v>34 Culture, media and sports occupations</v>
      </c>
      <c r="P46" s="11">
        <f>'Occ T2'!H17</f>
        <v>-0.25013231397759483</v>
      </c>
      <c r="Q46" s="11">
        <f>'Occ T2'!J17</f>
        <v>1.0095907879645691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0.63311740188869869</v>
      </c>
      <c r="Q47" s="11">
        <f>'Occ T2'!J18</f>
        <v>7.1181515207032167</v>
      </c>
    </row>
    <row r="48" spans="1:17" x14ac:dyDescent="0.2">
      <c r="O48" s="10" t="str">
        <f>name!D15</f>
        <v>41 Administrative occupations</v>
      </c>
      <c r="P48" s="11">
        <f>'Occ T2'!H19</f>
        <v>1.0629214212718381</v>
      </c>
      <c r="Q48" s="11">
        <f>'Occ T2'!J19</f>
        <v>13.903458839436643</v>
      </c>
    </row>
    <row r="49" spans="15:17" x14ac:dyDescent="0.2">
      <c r="O49" s="10" t="str">
        <f>name!D16</f>
        <v>42 Secretarial and related occupations</v>
      </c>
      <c r="P49" s="11">
        <f>'Occ T2'!H20</f>
        <v>-1.65910737971189</v>
      </c>
      <c r="Q49" s="11">
        <f>'Occ T2'!J20</f>
        <v>0.63246919425223291</v>
      </c>
    </row>
    <row r="50" spans="15:17" x14ac:dyDescent="0.2">
      <c r="O50" s="10" t="str">
        <f>name!D17</f>
        <v>51 Skilled agricultural and related trades</v>
      </c>
      <c r="P50" s="11">
        <f>'Occ T2'!H21</f>
        <v>8.5652675772007303E-2</v>
      </c>
      <c r="Q50" s="11">
        <f>'Occ T2'!J21</f>
        <v>2.2366422659723018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-1.6436370394920097</v>
      </c>
      <c r="Q51" s="11">
        <f>'Occ T2'!J22</f>
        <v>1.8841921896204625</v>
      </c>
    </row>
    <row r="52" spans="15:17" x14ac:dyDescent="0.2">
      <c r="O52" s="10" t="str">
        <f>name!D19</f>
        <v>53 Skilled construction and building trades</v>
      </c>
      <c r="P52" s="11">
        <f>'Occ T2'!H23</f>
        <v>-1.0772516294391226</v>
      </c>
      <c r="Q52" s="11">
        <f>'Occ T2'!J23</f>
        <v>2.1503405524800954</v>
      </c>
    </row>
    <row r="53" spans="15:17" x14ac:dyDescent="0.2">
      <c r="O53" s="10" t="str">
        <f>name!D20</f>
        <v>54 Textiles, printing and other skilled trades</v>
      </c>
      <c r="P53" s="11">
        <f>'Occ T2'!H24</f>
        <v>4.5113869837542175E-2</v>
      </c>
      <c r="Q53" s="11">
        <f>'Occ T2'!J24</f>
        <v>2.7221957637082248</v>
      </c>
    </row>
    <row r="54" spans="15:17" x14ac:dyDescent="0.2">
      <c r="O54" s="10" t="str">
        <f>name!D21</f>
        <v>61 Caring personal service occupations</v>
      </c>
      <c r="P54" s="11">
        <f>'Occ T2'!H25</f>
        <v>3.5447513983278078</v>
      </c>
      <c r="Q54" s="11">
        <f>'Occ T2'!J25</f>
        <v>15.095297062883978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-0.54339463502703911</v>
      </c>
      <c r="Q55" s="11">
        <f>'Occ T2'!J26</f>
        <v>1.9657307562909154</v>
      </c>
    </row>
    <row r="56" spans="15:17" x14ac:dyDescent="0.2">
      <c r="O56" s="10" t="str">
        <f>name!D23</f>
        <v>63 Community and civil enforcement occupations</v>
      </c>
      <c r="P56" s="11">
        <f>'Occ T2'!H27</f>
        <v>-5.9386501633092587E-2</v>
      </c>
      <c r="Q56" s="11">
        <f>'Occ T2'!J27</f>
        <v>3.766700282303885E-2</v>
      </c>
    </row>
    <row r="57" spans="15:17" x14ac:dyDescent="0.2">
      <c r="O57" s="10" t="str">
        <f>name!D24</f>
        <v>71 Sales occupations</v>
      </c>
      <c r="P57" s="11">
        <f>'Occ T2'!H28</f>
        <v>-0.44825312774917947</v>
      </c>
      <c r="Q57" s="11">
        <f>'Occ T2'!J28</f>
        <v>9.2095968744004981</v>
      </c>
    </row>
    <row r="58" spans="15:17" x14ac:dyDescent="0.2">
      <c r="O58" s="10" t="str">
        <f>name!D25</f>
        <v>72 Customer service occupations</v>
      </c>
      <c r="P58" s="11">
        <f>'Occ T2'!H29</f>
        <v>1.404296839108329</v>
      </c>
      <c r="Q58" s="11">
        <f>'Occ T2'!J29</f>
        <v>3.9229388697220697</v>
      </c>
    </row>
    <row r="59" spans="15:17" x14ac:dyDescent="0.2">
      <c r="O59" s="10" t="str">
        <f>name!D26</f>
        <v>81 Process, plant and machine operatives</v>
      </c>
      <c r="P59" s="11">
        <f>'Occ T2'!H30</f>
        <v>-1.1034069784814866</v>
      </c>
      <c r="Q59" s="11">
        <f>'Occ T2'!J30</f>
        <v>1.7657901343029399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-8.15807716095307E-3</v>
      </c>
      <c r="Q60" s="11">
        <f>'Occ T2'!J31</f>
        <v>6.0244403817136991</v>
      </c>
    </row>
    <row r="61" spans="15:17" x14ac:dyDescent="0.2">
      <c r="O61" s="10" t="str">
        <f>name!D28</f>
        <v>91 Elementary trades and related occupations</v>
      </c>
      <c r="P61" s="11">
        <f>'Occ T2'!H32</f>
        <v>3.8347723534104379</v>
      </c>
      <c r="Q61" s="11">
        <f>'Occ T2'!J32</f>
        <v>7.0590360928199374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-3.0156078558391322</v>
      </c>
      <c r="Q62" s="11">
        <f>'Occ T2'!J33</f>
        <v>8.9366074831500466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15.940999999999917</v>
      </c>
      <c r="Q64" s="11">
        <f>'Occ T2'!J35</f>
        <v>148.09750316585763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Cumbria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269.488</v>
      </c>
      <c r="C8" s="305">
        <f>SUM(C9:C17)</f>
        <v>274.87099999999998</v>
      </c>
      <c r="D8" s="305">
        <f>SUM(D9:D17)</f>
        <v>285.4290000000002</v>
      </c>
      <c r="E8" s="304"/>
      <c r="F8" s="305">
        <f>SUM(F9:F17)</f>
        <v>3.797143370867436</v>
      </c>
      <c r="G8" s="305">
        <f>SUM(G9:G17)</f>
        <v>4.5984967659639633</v>
      </c>
      <c r="H8" s="305">
        <f>SUM(H9:H17)</f>
        <v>5.9773198817455873</v>
      </c>
      <c r="I8" s="304"/>
      <c r="J8" s="305">
        <f>SUM(J9:J17)</f>
        <v>24.191389855058581</v>
      </c>
      <c r="K8" s="305">
        <f>SUM(K9:K17)</f>
        <v>29.178511487709276</v>
      </c>
      <c r="L8" s="305">
        <f>SUM(L9:L17)</f>
        <v>38.630088321704115</v>
      </c>
      <c r="M8" s="304"/>
      <c r="N8" s="305">
        <f>SUM(N9:N17)</f>
        <v>49.330693489580092</v>
      </c>
      <c r="O8" s="305">
        <f>SUM(O9:O17)</f>
        <v>55.237374439594269</v>
      </c>
      <c r="P8" s="305">
        <f>SUM(P9:P17)</f>
        <v>68.289684017655972</v>
      </c>
      <c r="Q8" s="306"/>
      <c r="R8" s="305">
        <f>SUM(R9:R17)</f>
        <v>14.267334262737698</v>
      </c>
      <c r="S8" s="305">
        <f>SUM(S9:S17)</f>
        <v>14.766770175736459</v>
      </c>
      <c r="T8" s="305">
        <f>SUM(T9:T17)</f>
        <v>17.147666028784418</v>
      </c>
      <c r="U8" s="306"/>
      <c r="V8" s="305">
        <f>SUM(V9:V17)</f>
        <v>15.331326110580875</v>
      </c>
      <c r="W8" s="305">
        <f>SUM(W9:W17)</f>
        <v>16.539583299226688</v>
      </c>
      <c r="X8" s="305">
        <f>SUM(X9:X17)</f>
        <v>20.270152643792116</v>
      </c>
      <c r="Y8" s="306"/>
      <c r="Z8" s="305">
        <f>SUM(Z9:Z17)</f>
        <v>59.325283864574132</v>
      </c>
      <c r="AA8" s="305">
        <f>SUM(AA9:AA17)</f>
        <v>58.114619855143204</v>
      </c>
      <c r="AB8" s="305">
        <f>SUM(AB9:AB17)</f>
        <v>57.8047837387887</v>
      </c>
      <c r="AC8" s="306"/>
      <c r="AD8" s="305">
        <f>SUM(AD9:AD17)</f>
        <v>55.441961931744942</v>
      </c>
      <c r="AE8" s="305">
        <f>SUM(AE9:AE17)</f>
        <v>55.350140202866072</v>
      </c>
      <c r="AF8" s="305">
        <f>SUM(AF9:AF17)</f>
        <v>48.237354845509643</v>
      </c>
      <c r="AG8" s="306"/>
      <c r="AH8" s="305">
        <f>SUM(AH9:AH17)</f>
        <v>33.758273772403157</v>
      </c>
      <c r="AI8" s="305">
        <f>SUM(AI9:AI17)</f>
        <v>28.850327174738059</v>
      </c>
      <c r="AJ8" s="305">
        <f>SUM(AJ9:AJ17)</f>
        <v>18.385740588055565</v>
      </c>
      <c r="AK8" s="306"/>
      <c r="AL8" s="305">
        <f>SUM(AL9:AL17)</f>
        <v>14.044593342453071</v>
      </c>
      <c r="AM8" s="305">
        <f>SUM(AM9:AM17)</f>
        <v>12.235176599022044</v>
      </c>
      <c r="AN8" s="305">
        <f>SUM(AN9:AN17)</f>
        <v>10.686209933964076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26.058076776020201</v>
      </c>
      <c r="C9" s="304">
        <f t="shared" ref="B9:D17" si="0">SUM(C21,C33,C51,C63,C75,C93)</f>
        <v>24.345311577074792</v>
      </c>
      <c r="D9" s="304">
        <f t="shared" si="0"/>
        <v>26.792414669359648</v>
      </c>
      <c r="E9" s="304"/>
      <c r="F9" s="304">
        <f t="shared" ref="F9:H17" si="1">SUM(F21,F33,F51,F63,F75,F93)</f>
        <v>0.32223037120538794</v>
      </c>
      <c r="G9" s="304">
        <f t="shared" si="1"/>
        <v>0.34900005218257529</v>
      </c>
      <c r="H9" s="304">
        <f t="shared" si="1"/>
        <v>0.45323368166009009</v>
      </c>
      <c r="I9" s="304"/>
      <c r="J9" s="304">
        <f t="shared" ref="J9:L17" si="2">SUM(J21,J33,J51,J63,J75,J93)</f>
        <v>2.6323620625427289</v>
      </c>
      <c r="K9" s="304">
        <f t="shared" si="2"/>
        <v>2.8198372964115692</v>
      </c>
      <c r="L9" s="304">
        <f t="shared" si="2"/>
        <v>3.6506936505091963</v>
      </c>
      <c r="M9" s="304"/>
      <c r="N9" s="304">
        <f t="shared" ref="N9:P17" si="3">SUM(N21,N33,N51,N63,N75,N93)</f>
        <v>6.5642302789528513</v>
      </c>
      <c r="O9" s="304">
        <f t="shared" si="3"/>
        <v>6.6377991971633818</v>
      </c>
      <c r="P9" s="304">
        <f t="shared" si="3"/>
        <v>8.369644038284191</v>
      </c>
      <c r="Q9" s="306"/>
      <c r="R9" s="304">
        <f t="shared" ref="R9:T9" si="4">SUM(R21,R33,R51,R63,R75,R93)</f>
        <v>1.5508868595966812</v>
      </c>
      <c r="S9" s="304">
        <f t="shared" si="4"/>
        <v>1.5049498361612377</v>
      </c>
      <c r="T9" s="304">
        <f t="shared" si="4"/>
        <v>1.8241016672919192</v>
      </c>
      <c r="U9" s="306"/>
      <c r="V9" s="304">
        <f t="shared" ref="V9:X9" si="5">SUM(V21,V33,V51,V63,V75,V93)</f>
        <v>2.0945342761437811</v>
      </c>
      <c r="W9" s="304">
        <f t="shared" si="5"/>
        <v>2.0005286064546728</v>
      </c>
      <c r="X9" s="304">
        <f t="shared" si="5"/>
        <v>2.398845178953751</v>
      </c>
      <c r="Y9" s="306"/>
      <c r="Z9" s="304">
        <f t="shared" ref="Z9:AB9" si="6">SUM(Z21,Z33,Z51,Z63,Z75,Z93)</f>
        <v>4.9164020536070527</v>
      </c>
      <c r="AA9" s="304">
        <f t="shared" si="6"/>
        <v>4.1523008797765639</v>
      </c>
      <c r="AB9" s="304">
        <f t="shared" si="6"/>
        <v>4.1167737203518646</v>
      </c>
      <c r="AC9" s="306"/>
      <c r="AD9" s="304">
        <f>SUM(AD21,AD33,AD51,AD63,AD75,AD93)</f>
        <v>4.2805506834930265</v>
      </c>
      <c r="AE9" s="304">
        <f t="shared" ref="AE9:AF9" si="7">SUM(AE21,AE33,AE51,AE63,AE75,AE93)</f>
        <v>3.750648110080359</v>
      </c>
      <c r="AF9" s="304">
        <f t="shared" si="7"/>
        <v>3.2435880690829291</v>
      </c>
      <c r="AG9" s="306"/>
      <c r="AH9" s="304">
        <f t="shared" ref="AH9:AJ9" si="8">SUM(AH21,AH33,AH51,AH63,AH75,AH93)</f>
        <v>2.8328327868096332</v>
      </c>
      <c r="AI9" s="304">
        <f t="shared" si="8"/>
        <v>2.2766461841854859</v>
      </c>
      <c r="AJ9" s="304">
        <f t="shared" si="8"/>
        <v>1.6736561058680961</v>
      </c>
      <c r="AK9" s="306"/>
      <c r="AL9" s="304">
        <f t="shared" ref="AL9:AN9" si="9">SUM(AL21,AL33,AL51,AL63,AL75,AL93)</f>
        <v>0.86404740366905264</v>
      </c>
      <c r="AM9" s="304">
        <f t="shared" si="9"/>
        <v>0.85360141465894557</v>
      </c>
      <c r="AN9" s="304">
        <f t="shared" si="9"/>
        <v>1.0618785573576082</v>
      </c>
    </row>
    <row r="10" spans="1:40" x14ac:dyDescent="0.2">
      <c r="A10" s="13" t="str">
        <f>name!E5</f>
        <v>Professional occupations</v>
      </c>
      <c r="B10" s="304">
        <f t="shared" si="0"/>
        <v>52.699578602756901</v>
      </c>
      <c r="C10" s="304">
        <f t="shared" si="0"/>
        <v>56.269610767611852</v>
      </c>
      <c r="D10" s="304">
        <f t="shared" si="0"/>
        <v>62.708991437277511</v>
      </c>
      <c r="E10" s="304"/>
      <c r="F10" s="304">
        <f t="shared" si="1"/>
        <v>2.8063147642747861</v>
      </c>
      <c r="G10" s="304">
        <f t="shared" si="1"/>
        <v>3.4110880451037202</v>
      </c>
      <c r="H10" s="304">
        <f t="shared" si="1"/>
        <v>4.3554888568035501</v>
      </c>
      <c r="I10" s="304"/>
      <c r="J10" s="304">
        <f t="shared" si="2"/>
        <v>13.419002092920307</v>
      </c>
      <c r="K10" s="304">
        <f t="shared" si="2"/>
        <v>15.955086898946863</v>
      </c>
      <c r="L10" s="304">
        <f t="shared" si="2"/>
        <v>20.331866469147378</v>
      </c>
      <c r="M10" s="304"/>
      <c r="N10" s="304">
        <f t="shared" si="3"/>
        <v>17.503086119007321</v>
      </c>
      <c r="O10" s="304">
        <f t="shared" si="3"/>
        <v>18.46442372186209</v>
      </c>
      <c r="P10" s="304">
        <f t="shared" si="3"/>
        <v>20.423865535304046</v>
      </c>
      <c r="Q10" s="306"/>
      <c r="R10" s="304">
        <f t="shared" ref="R10:T10" si="10">SUM(R22,R34,R52,R64,R76,R94)</f>
        <v>2.6572493540973254</v>
      </c>
      <c r="S10" s="304">
        <f t="shared" si="10"/>
        <v>1.9577412347107883</v>
      </c>
      <c r="T10" s="304">
        <f t="shared" si="10"/>
        <v>1.6703273035111244</v>
      </c>
      <c r="U10" s="306"/>
      <c r="V10" s="304">
        <f t="shared" ref="V10:X10" si="11">SUM(V22,V34,V52,V64,V76,V94)</f>
        <v>2.8904999139802232</v>
      </c>
      <c r="W10" s="304">
        <f t="shared" si="11"/>
        <v>3.0943083202360695</v>
      </c>
      <c r="X10" s="304">
        <f t="shared" si="11"/>
        <v>3.5458861455480628</v>
      </c>
      <c r="Y10" s="306"/>
      <c r="Z10" s="304">
        <f t="shared" ref="Z10:AB10" si="12">SUM(Z22,Z34,Z52,Z64,Z76,Z94)</f>
        <v>6.2027364854378417</v>
      </c>
      <c r="AA10" s="304">
        <f t="shared" si="12"/>
        <v>6.2279271554705797</v>
      </c>
      <c r="AB10" s="304">
        <f t="shared" si="12"/>
        <v>6.1409083130032514</v>
      </c>
      <c r="AC10" s="306"/>
      <c r="AD10" s="304">
        <f t="shared" ref="AD10:AF10" si="13">SUM(AD22,AD34,AD52,AD64,AD76,AD94)</f>
        <v>4.1071470632138984</v>
      </c>
      <c r="AE10" s="304">
        <f t="shared" si="13"/>
        <v>4.1309532422933142</v>
      </c>
      <c r="AF10" s="304">
        <f t="shared" si="13"/>
        <v>3.5964275035868578</v>
      </c>
      <c r="AG10" s="306"/>
      <c r="AH10" s="304">
        <f t="shared" ref="AH10:AJ10" si="14">SUM(AH22,AH34,AH52,AH64,AH76,AH94)</f>
        <v>2.4946498914356132</v>
      </c>
      <c r="AI10" s="304">
        <f t="shared" si="14"/>
        <v>2.2779651551060871</v>
      </c>
      <c r="AJ10" s="304">
        <f t="shared" si="14"/>
        <v>1.6455168283032424</v>
      </c>
      <c r="AK10" s="306"/>
      <c r="AL10" s="304">
        <f t="shared" ref="AL10:AN10" si="15">SUM(AL22,AL34,AL52,AL64,AL76,AL94)</f>
        <v>0.61889291838957627</v>
      </c>
      <c r="AM10" s="304">
        <f t="shared" si="15"/>
        <v>0.75011699388234043</v>
      </c>
      <c r="AN10" s="304">
        <f t="shared" si="15"/>
        <v>0.9987044820700075</v>
      </c>
    </row>
    <row r="11" spans="1:40" x14ac:dyDescent="0.2">
      <c r="A11" s="13" t="str">
        <f>name!E6</f>
        <v>Associate professional occupations</v>
      </c>
      <c r="B11" s="304">
        <f>SUM(B23,B35,B53,B65,B77,B95)</f>
        <v>30.275486770921184</v>
      </c>
      <c r="C11" s="304">
        <f t="shared" si="0"/>
        <v>31.83403103991909</v>
      </c>
      <c r="D11" s="304">
        <f>SUM(D23,D35,D53,D65,D77,D95)</f>
        <v>35.053430709867165</v>
      </c>
      <c r="E11" s="304"/>
      <c r="F11" s="304">
        <f t="shared" si="1"/>
        <v>0.33109778248085098</v>
      </c>
      <c r="G11" s="304">
        <f t="shared" si="1"/>
        <v>0.39424766254101085</v>
      </c>
      <c r="H11" s="304">
        <f t="shared" si="1"/>
        <v>0.53665469752018025</v>
      </c>
      <c r="I11" s="304"/>
      <c r="J11" s="304">
        <f t="shared" si="2"/>
        <v>3.4300817075514614</v>
      </c>
      <c r="K11" s="304">
        <f t="shared" si="2"/>
        <v>4.2244551558944874</v>
      </c>
      <c r="L11" s="304">
        <f t="shared" si="2"/>
        <v>5.7232035787639841</v>
      </c>
      <c r="M11" s="304"/>
      <c r="N11" s="304">
        <f t="shared" si="3"/>
        <v>8.1516276903288105</v>
      </c>
      <c r="O11" s="304">
        <f t="shared" si="3"/>
        <v>9.3045410621607161</v>
      </c>
      <c r="P11" s="304">
        <f t="shared" si="3"/>
        <v>11.426020203404851</v>
      </c>
      <c r="Q11" s="306"/>
      <c r="R11" s="304">
        <f t="shared" ref="R11:T11" si="16">SUM(R23,R35,R53,R65,R77,R95)</f>
        <v>2.4025362080790282</v>
      </c>
      <c r="S11" s="304">
        <f t="shared" si="16"/>
        <v>2.5601148513082146</v>
      </c>
      <c r="T11" s="304">
        <f t="shared" si="16"/>
        <v>2.6025773840813193</v>
      </c>
      <c r="U11" s="306"/>
      <c r="V11" s="304">
        <f t="shared" ref="V11:X11" si="17">SUM(V23,V35,V53,V65,V77,V95)</f>
        <v>2.1929770738054155</v>
      </c>
      <c r="W11" s="304">
        <f t="shared" si="17"/>
        <v>2.2130177026968978</v>
      </c>
      <c r="X11" s="304">
        <f t="shared" si="17"/>
        <v>2.543542253260652</v>
      </c>
      <c r="Y11" s="306"/>
      <c r="Z11" s="304">
        <f t="shared" ref="Z11:AB11" si="18">SUM(Z23,Z35,Z53,Z65,Z77,Z95)</f>
        <v>6.0313063909041738</v>
      </c>
      <c r="AA11" s="304">
        <f t="shared" si="18"/>
        <v>5.9481225152523693</v>
      </c>
      <c r="AB11" s="304">
        <f t="shared" si="18"/>
        <v>6.0336268717376669</v>
      </c>
      <c r="AC11" s="306"/>
      <c r="AD11" s="304">
        <f t="shared" ref="AD11:AF11" si="19">SUM(AD23,AD35,AD53,AD65,AD77,AD95)</f>
        <v>4.5404576731979782</v>
      </c>
      <c r="AE11" s="304">
        <f t="shared" si="19"/>
        <v>4.4520066533214928</v>
      </c>
      <c r="AF11" s="304">
        <f t="shared" si="19"/>
        <v>3.8154193303928379</v>
      </c>
      <c r="AG11" s="306"/>
      <c r="AH11" s="304">
        <f t="shared" ref="AH11:AJ11" si="20">SUM(AH23,AH35,AH53,AH65,AH77,AH95)</f>
        <v>2.5554901918188344</v>
      </c>
      <c r="AI11" s="304">
        <f t="shared" si="20"/>
        <v>2.0861373378394887</v>
      </c>
      <c r="AJ11" s="304">
        <f t="shared" si="20"/>
        <v>1.4739147151457641</v>
      </c>
      <c r="AK11" s="306"/>
      <c r="AL11" s="304">
        <f t="shared" ref="AL11:AN11" si="21">SUM(AL23,AL35,AL53,AL65,AL77,AL95)</f>
        <v>0.63991205275462937</v>
      </c>
      <c r="AM11" s="304">
        <f t="shared" si="21"/>
        <v>0.65138809890440952</v>
      </c>
      <c r="AN11" s="304">
        <f t="shared" si="21"/>
        <v>0.89847167555990848</v>
      </c>
    </row>
    <row r="12" spans="1:40" x14ac:dyDescent="0.2">
      <c r="A12" s="13" t="str">
        <f>name!E7</f>
        <v>Administrative and secretarial occupations</v>
      </c>
      <c r="B12" s="304">
        <f t="shared" si="0"/>
        <v>30.601504056976687</v>
      </c>
      <c r="C12" s="304">
        <f t="shared" si="0"/>
        <v>31.128461412342499</v>
      </c>
      <c r="D12" s="304">
        <f t="shared" si="0"/>
        <v>30.005318098536655</v>
      </c>
      <c r="E12" s="304"/>
      <c r="F12" s="304">
        <f t="shared" si="1"/>
        <v>0.16108402956957837</v>
      </c>
      <c r="G12" s="304">
        <f t="shared" si="1"/>
        <v>0.21282840321963795</v>
      </c>
      <c r="H12" s="304">
        <f t="shared" si="1"/>
        <v>0.30994881564512849</v>
      </c>
      <c r="I12" s="304"/>
      <c r="J12" s="304">
        <f t="shared" si="2"/>
        <v>1.7569785383994412</v>
      </c>
      <c r="K12" s="304">
        <f t="shared" si="2"/>
        <v>2.3235468634805247</v>
      </c>
      <c r="L12" s="304">
        <f t="shared" si="2"/>
        <v>3.3349008702610439</v>
      </c>
      <c r="M12" s="304"/>
      <c r="N12" s="304">
        <f t="shared" si="3"/>
        <v>5.747477358949034</v>
      </c>
      <c r="O12" s="304">
        <f t="shared" si="3"/>
        <v>6.922060112572372</v>
      </c>
      <c r="P12" s="304">
        <f t="shared" si="3"/>
        <v>8.8721353805349299</v>
      </c>
      <c r="Q12" s="306"/>
      <c r="R12" s="304">
        <f t="shared" ref="R12:T12" si="22">SUM(R24,R36,R54,R66,R78,R96)</f>
        <v>2.0638635911108651</v>
      </c>
      <c r="S12" s="304">
        <f t="shared" si="22"/>
        <v>2.361490245168715</v>
      </c>
      <c r="T12" s="304">
        <f t="shared" si="22"/>
        <v>2.7912814538960382</v>
      </c>
      <c r="U12" s="306"/>
      <c r="V12" s="304">
        <f t="shared" ref="V12:X12" si="23">SUM(V24,V36,V54,V66,V78,V96)</f>
        <v>1.9429573988572817</v>
      </c>
      <c r="W12" s="304">
        <f t="shared" si="23"/>
        <v>2.1199792450316823</v>
      </c>
      <c r="X12" s="304">
        <f t="shared" si="23"/>
        <v>2.48377685003629</v>
      </c>
      <c r="Y12" s="306"/>
      <c r="Z12" s="304">
        <f t="shared" ref="Z12:AA12" si="24">SUM(Z24,Z36,Z54,Z66,Z78,Z96)</f>
        <v>6.8425218315188303</v>
      </c>
      <c r="AA12" s="304">
        <f t="shared" si="24"/>
        <v>6.5437576329543736</v>
      </c>
      <c r="AB12" s="304">
        <f>SUM(AB24,AB36,AB54,AB66,AB78,AB96)</f>
        <v>5.4936402336291748</v>
      </c>
      <c r="AC12" s="306"/>
      <c r="AD12" s="304">
        <f t="shared" ref="AD12:AE12" si="25">SUM(AD24,AD36,AD54,AD66,AD78,AD96)</f>
        <v>7.1505718376531533</v>
      </c>
      <c r="AE12" s="304">
        <f t="shared" si="25"/>
        <v>6.8370806520330865</v>
      </c>
      <c r="AF12" s="304">
        <f>SUM(AF24,AF36,AF54,AF66,AF78,AF96)</f>
        <v>4.6981087974555678</v>
      </c>
      <c r="AG12" s="306"/>
      <c r="AH12" s="304">
        <f t="shared" ref="AH12:AI12" si="26">SUM(AH24,AH36,AH54,AH66,AH78,AH96)</f>
        <v>3.8027517334810232</v>
      </c>
      <c r="AI12" s="304">
        <f t="shared" si="26"/>
        <v>2.7349800466705174</v>
      </c>
      <c r="AJ12" s="304">
        <f>SUM(AJ24,AJ36,AJ54,AJ66,AJ78,AJ96)</f>
        <v>1.028070116793929</v>
      </c>
      <c r="AK12" s="306"/>
      <c r="AL12" s="304">
        <f t="shared" ref="AL12:AM12" si="27">SUM(AL24,AL36,AL54,AL66,AL78,AL96)</f>
        <v>1.1332977374374773</v>
      </c>
      <c r="AM12" s="304">
        <f t="shared" si="27"/>
        <v>1.0727382112115893</v>
      </c>
      <c r="AN12" s="304">
        <f>SUM(AN24,AN36,AN54,AN66,AN78,AN96)</f>
        <v>0.99345558028455339</v>
      </c>
    </row>
    <row r="13" spans="1:40" x14ac:dyDescent="0.2">
      <c r="A13" s="13" t="str">
        <f>name!E8</f>
        <v>Skilled trades occupations</v>
      </c>
      <c r="B13" s="304">
        <f t="shared" si="0"/>
        <v>28.868816855231611</v>
      </c>
      <c r="C13" s="304">
        <f t="shared" si="0"/>
        <v>27.951940772031019</v>
      </c>
      <c r="D13" s="304">
        <f t="shared" si="0"/>
        <v>26.27869473191004</v>
      </c>
      <c r="E13" s="304"/>
      <c r="F13" s="304">
        <f t="shared" si="1"/>
        <v>3.8929702199774277E-2</v>
      </c>
      <c r="G13" s="304">
        <f t="shared" si="1"/>
        <v>5.1086318136253903E-2</v>
      </c>
      <c r="H13" s="304">
        <f t="shared" si="1"/>
        <v>6.9958156762433998E-2</v>
      </c>
      <c r="I13" s="304"/>
      <c r="J13" s="304">
        <f t="shared" si="2"/>
        <v>0.44180196472603339</v>
      </c>
      <c r="K13" s="304">
        <f t="shared" si="2"/>
        <v>0.55378372902357775</v>
      </c>
      <c r="L13" s="304">
        <f t="shared" si="2"/>
        <v>0.78699565110635161</v>
      </c>
      <c r="M13" s="304"/>
      <c r="N13" s="304">
        <f t="shared" si="3"/>
        <v>1.8094532922377375</v>
      </c>
      <c r="O13" s="304">
        <f t="shared" si="3"/>
        <v>2.1344131692349628</v>
      </c>
      <c r="P13" s="304">
        <f t="shared" si="3"/>
        <v>2.9523850065412542</v>
      </c>
      <c r="Q13" s="306"/>
      <c r="R13" s="304">
        <f t="shared" ref="R13:T13" si="28">SUM(R25,R37,R55,R67,R79,R97)</f>
        <v>0.7706391373221706</v>
      </c>
      <c r="S13" s="304">
        <f t="shared" si="28"/>
        <v>0.87197698080296937</v>
      </c>
      <c r="T13" s="304">
        <f t="shared" si="28"/>
        <v>1.1762448501597587</v>
      </c>
      <c r="U13" s="306"/>
      <c r="V13" s="304">
        <f t="shared" ref="V13:X13" si="29">SUM(V25,V37,V55,V67,V79,V97)</f>
        <v>1.7069112181027994</v>
      </c>
      <c r="W13" s="304">
        <f t="shared" si="29"/>
        <v>1.855494448249176</v>
      </c>
      <c r="X13" s="304">
        <f t="shared" si="29"/>
        <v>2.3942146984794577</v>
      </c>
      <c r="Y13" s="306"/>
      <c r="Z13" s="304">
        <f t="shared" ref="Z13:AB13" si="30">SUM(Z25,Z37,Z55,Z67,Z79,Z97)</f>
        <v>9.4336374170311093</v>
      </c>
      <c r="AA13" s="304">
        <f t="shared" si="30"/>
        <v>9.0444646600951479</v>
      </c>
      <c r="AB13" s="304">
        <f t="shared" si="30"/>
        <v>8.0665500914502477</v>
      </c>
      <c r="AC13" s="306"/>
      <c r="AD13" s="304">
        <f t="shared" ref="AD13:AF13" si="31">SUM(AD25,AD37,AD55,AD67,AD79,AD97)</f>
        <v>7.9448058260565286</v>
      </c>
      <c r="AE13" s="304">
        <f t="shared" si="31"/>
        <v>7.7456278321403431</v>
      </c>
      <c r="AF13" s="304">
        <f t="shared" si="31"/>
        <v>7.0692667634568371</v>
      </c>
      <c r="AG13" s="306"/>
      <c r="AH13" s="304">
        <f t="shared" ref="AH13:AJ13" si="32">SUM(AH25,AH37,AH55,AH67,AH79,AH97)</f>
        <v>4.376741290071239</v>
      </c>
      <c r="AI13" s="304">
        <f t="shared" si="32"/>
        <v>3.8174982475885866</v>
      </c>
      <c r="AJ13" s="304">
        <f t="shared" si="32"/>
        <v>2.7259076892612244</v>
      </c>
      <c r="AK13" s="306"/>
      <c r="AL13" s="304">
        <f t="shared" ref="AL13:AN13" si="33">SUM(AL25,AL37,AL55,AL67,AL79,AL97)</f>
        <v>2.3458970074842185</v>
      </c>
      <c r="AM13" s="304">
        <f t="shared" si="33"/>
        <v>1.8775953867599962</v>
      </c>
      <c r="AN13" s="304">
        <f t="shared" si="33"/>
        <v>1.037171824692475</v>
      </c>
    </row>
    <row r="14" spans="1:40" x14ac:dyDescent="0.2">
      <c r="A14" s="13" t="str">
        <f>name!E9</f>
        <v>Caring, leisure and other service occupations</v>
      </c>
      <c r="B14" s="304">
        <f t="shared" si="0"/>
        <v>24.822857492595816</v>
      </c>
      <c r="C14" s="304">
        <f t="shared" si="0"/>
        <v>25.492291157696659</v>
      </c>
      <c r="D14" s="304">
        <f t="shared" si="0"/>
        <v>27.764827754263514</v>
      </c>
      <c r="E14" s="304"/>
      <c r="F14" s="304">
        <f t="shared" si="1"/>
        <v>2.5842913544995901E-2</v>
      </c>
      <c r="G14" s="304">
        <f t="shared" si="1"/>
        <v>3.2426769461241359E-2</v>
      </c>
      <c r="H14" s="304">
        <f t="shared" si="1"/>
        <v>4.2402701416517613E-2</v>
      </c>
      <c r="I14" s="304"/>
      <c r="J14" s="304">
        <f t="shared" si="2"/>
        <v>0.83382000998784034</v>
      </c>
      <c r="K14" s="304">
        <f t="shared" si="2"/>
        <v>1.1105662309450888</v>
      </c>
      <c r="L14" s="304">
        <f t="shared" si="2"/>
        <v>1.6107928339666793</v>
      </c>
      <c r="M14" s="304"/>
      <c r="N14" s="304">
        <f t="shared" si="3"/>
        <v>2.7410052505110638</v>
      </c>
      <c r="O14" s="304">
        <f t="shared" si="3"/>
        <v>3.2651564521652903</v>
      </c>
      <c r="P14" s="304">
        <f t="shared" si="3"/>
        <v>4.2349588068091597</v>
      </c>
      <c r="Q14" s="306"/>
      <c r="R14" s="304">
        <f>SUM(R26,R38,R56,R68,R80,R98)</f>
        <v>2.1211051926873266</v>
      </c>
      <c r="S14" s="304">
        <f t="shared" ref="S14:T14" si="34">SUM(S26,S38,S56,S68,S80,S98)</f>
        <v>2.2005735536498339</v>
      </c>
      <c r="T14" s="304">
        <f t="shared" si="34"/>
        <v>2.4868180308137178</v>
      </c>
      <c r="U14" s="306"/>
      <c r="V14" s="304">
        <f t="shared" ref="V14:X14" si="35">SUM(V26,V38,V56,V68,V80,V98)</f>
        <v>1.5622877453505994</v>
      </c>
      <c r="W14" s="304">
        <f t="shared" si="35"/>
        <v>1.7162248528737301</v>
      </c>
      <c r="X14" s="304">
        <f t="shared" si="35"/>
        <v>2.1629403005518357</v>
      </c>
      <c r="Y14" s="306"/>
      <c r="Z14" s="304">
        <f t="shared" ref="Z14:AB14" si="36">SUM(Z26,Z38,Z56,Z68,Z80,Z98)</f>
        <v>8.8841876530108728</v>
      </c>
      <c r="AA14" s="304">
        <f t="shared" si="36"/>
        <v>9.0170315176348321</v>
      </c>
      <c r="AB14" s="304">
        <f t="shared" si="36"/>
        <v>10.298779036823888</v>
      </c>
      <c r="AC14" s="306"/>
      <c r="AD14" s="304">
        <f t="shared" ref="AD14:AF14" si="37">SUM(AD26,AD38,AD56,AD68,AD80,AD98)</f>
        <v>6.3075507826292387</v>
      </c>
      <c r="AE14" s="304">
        <f t="shared" si="37"/>
        <v>6.243716687122201</v>
      </c>
      <c r="AF14" s="304">
        <f t="shared" si="37"/>
        <v>5.3486616437695851</v>
      </c>
      <c r="AG14" s="306"/>
      <c r="AH14" s="304">
        <f t="shared" ref="AH14:AJ14" si="38">SUM(AH26,AH38,AH56,AH68,AH80,AH98)</f>
        <v>1.6983347928748476</v>
      </c>
      <c r="AI14" s="304">
        <f t="shared" si="38"/>
        <v>1.3469160641802911</v>
      </c>
      <c r="AJ14" s="304">
        <f t="shared" si="38"/>
        <v>1.05168778359059</v>
      </c>
      <c r="AK14" s="306"/>
      <c r="AL14" s="304">
        <f t="shared" ref="AL14:AN14" si="39">SUM(AL26,AL38,AL56,AL68,AL80,AL98)</f>
        <v>0.64872315199903008</v>
      </c>
      <c r="AM14" s="304">
        <f t="shared" si="39"/>
        <v>0.55967902966414784</v>
      </c>
      <c r="AN14" s="304">
        <f t="shared" si="39"/>
        <v>0.52778661652154213</v>
      </c>
    </row>
    <row r="15" spans="1:40" x14ac:dyDescent="0.2">
      <c r="A15" s="13" t="str">
        <f>name!E10</f>
        <v>Sales and customer service occupations</v>
      </c>
      <c r="B15" s="304">
        <f t="shared" si="0"/>
        <v>25.776166497185908</v>
      </c>
      <c r="C15" s="304">
        <f t="shared" si="0"/>
        <v>26.2955908154537</v>
      </c>
      <c r="D15" s="304">
        <f t="shared" si="0"/>
        <v>26.732210208545077</v>
      </c>
      <c r="E15" s="304"/>
      <c r="F15" s="304">
        <f t="shared" si="1"/>
        <v>6.1354834985636361E-2</v>
      </c>
      <c r="G15" s="304">
        <f t="shared" si="1"/>
        <v>7.6472953649192682E-2</v>
      </c>
      <c r="H15" s="304">
        <f t="shared" si="1"/>
        <v>9.8098225470933303E-2</v>
      </c>
      <c r="I15" s="304"/>
      <c r="J15" s="304">
        <f t="shared" si="2"/>
        <v>0.76100058161077899</v>
      </c>
      <c r="K15" s="304">
        <f t="shared" si="2"/>
        <v>0.97413496155160817</v>
      </c>
      <c r="L15" s="304">
        <f t="shared" si="2"/>
        <v>1.4042716840680098</v>
      </c>
      <c r="M15" s="304"/>
      <c r="N15" s="304">
        <f t="shared" si="3"/>
        <v>3.3583474403471429</v>
      </c>
      <c r="O15" s="304">
        <f t="shared" si="3"/>
        <v>4.0269821359411901</v>
      </c>
      <c r="P15" s="304">
        <f t="shared" si="3"/>
        <v>5.5675163796471541</v>
      </c>
      <c r="Q15" s="306"/>
      <c r="R15" s="304">
        <f t="shared" ref="R15:T15" si="40">SUM(R27,R39,R57,R69,R81,R99)</f>
        <v>1.1223662541572914</v>
      </c>
      <c r="S15" s="304">
        <f t="shared" si="40"/>
        <v>1.2755961054878093</v>
      </c>
      <c r="T15" s="304">
        <f t="shared" si="40"/>
        <v>1.6876663077909102</v>
      </c>
      <c r="U15" s="306"/>
      <c r="V15" s="304">
        <f t="shared" ref="V15:X15" si="41">SUM(V27,V39,V57,V69,V81,V99)</f>
        <v>1.0323105379871054</v>
      </c>
      <c r="W15" s="304">
        <f t="shared" si="41"/>
        <v>1.1727376465123998</v>
      </c>
      <c r="X15" s="304">
        <f t="shared" si="41"/>
        <v>1.5076623969493599</v>
      </c>
      <c r="Y15" s="306"/>
      <c r="Z15" s="304">
        <f t="shared" ref="Z15:AB15" si="42">SUM(Z27,Z39,Z57,Z69,Z81,Z99)</f>
        <v>7.0172856255003095</v>
      </c>
      <c r="AA15" s="304">
        <f t="shared" si="42"/>
        <v>7.0593512441954225</v>
      </c>
      <c r="AB15" s="304">
        <f t="shared" si="42"/>
        <v>7.3721715322212331</v>
      </c>
      <c r="AC15" s="306"/>
      <c r="AD15" s="304">
        <f t="shared" ref="AD15:AF15" si="43">SUM(AD27,AD39,AD57,AD69,AD81,AD99)</f>
        <v>6.4123431766997783</v>
      </c>
      <c r="AE15" s="304">
        <f t="shared" si="43"/>
        <v>6.6844037750145846</v>
      </c>
      <c r="AF15" s="304">
        <f t="shared" si="43"/>
        <v>6.079562856553518</v>
      </c>
      <c r="AG15" s="306"/>
      <c r="AH15" s="304">
        <f t="shared" ref="AH15:AJ15" si="44">SUM(AH27,AH39,AH57,AH69,AH81,AH99)</f>
        <v>4.1240487493355991</v>
      </c>
      <c r="AI15" s="304">
        <f t="shared" si="44"/>
        <v>3.5563104136874428</v>
      </c>
      <c r="AJ15" s="304">
        <f t="shared" si="44"/>
        <v>1.8159731350072827</v>
      </c>
      <c r="AK15" s="306"/>
      <c r="AL15" s="304">
        <f t="shared" ref="AL15:AN15" si="45">SUM(AL27,AL39,AL57,AL69,AL81,AL99)</f>
        <v>1.887109296562268</v>
      </c>
      <c r="AM15" s="304">
        <f t="shared" si="45"/>
        <v>1.4696015794140558</v>
      </c>
      <c r="AN15" s="304">
        <f t="shared" si="45"/>
        <v>1.1992876908366756</v>
      </c>
    </row>
    <row r="16" spans="1:40" x14ac:dyDescent="0.2">
      <c r="A16" s="13" t="str">
        <f>name!E11</f>
        <v>Process, plant and machine operatives</v>
      </c>
      <c r="B16" s="304">
        <f t="shared" si="0"/>
        <v>19.480867913146273</v>
      </c>
      <c r="C16" s="304">
        <f t="shared" si="0"/>
        <v>19.414662074663998</v>
      </c>
      <c r="D16" s="304">
        <f t="shared" si="0"/>
        <v>18.369302857503808</v>
      </c>
      <c r="E16" s="304"/>
      <c r="F16" s="304">
        <f t="shared" si="1"/>
        <v>3.4546396969951029E-2</v>
      </c>
      <c r="G16" s="304">
        <f t="shared" si="1"/>
        <v>5.2854289984116301E-2</v>
      </c>
      <c r="H16" s="304">
        <f t="shared" si="1"/>
        <v>8.7282348593360926E-2</v>
      </c>
      <c r="I16" s="304"/>
      <c r="J16" s="304">
        <f t="shared" si="2"/>
        <v>0.25358860604501821</v>
      </c>
      <c r="K16" s="304">
        <f t="shared" si="2"/>
        <v>0.33960580943151381</v>
      </c>
      <c r="L16" s="304">
        <f t="shared" si="2"/>
        <v>0.52813065356429445</v>
      </c>
      <c r="M16" s="304"/>
      <c r="N16" s="304">
        <f t="shared" si="3"/>
        <v>0.86107797890640592</v>
      </c>
      <c r="O16" s="304">
        <f t="shared" si="3"/>
        <v>1.1583358683935812</v>
      </c>
      <c r="P16" s="304">
        <f t="shared" si="3"/>
        <v>1.8549233637499847</v>
      </c>
      <c r="Q16" s="306"/>
      <c r="R16" s="304">
        <f t="shared" ref="R16:T16" si="46">SUM(R28,R40,R58,R70,R82,R100)</f>
        <v>0.41513815953383398</v>
      </c>
      <c r="S16" s="304">
        <f t="shared" si="46"/>
        <v>0.53344381497781845</v>
      </c>
      <c r="T16" s="304">
        <f t="shared" si="46"/>
        <v>0.78170363986690083</v>
      </c>
      <c r="U16" s="306"/>
      <c r="V16" s="304">
        <f t="shared" ref="V16:X16" si="47">SUM(V28,V40,V58,V70,V82,V100)</f>
        <v>0.7260891928917077</v>
      </c>
      <c r="W16" s="304">
        <f t="shared" si="47"/>
        <v>0.87542442972258194</v>
      </c>
      <c r="X16" s="304">
        <f t="shared" si="47"/>
        <v>1.1984122196824196</v>
      </c>
      <c r="Y16" s="306"/>
      <c r="Z16" s="304">
        <f t="shared" ref="Z16:AB16" si="48">SUM(Z28,Z40,Z58,Z70,Z82,Z100)</f>
        <v>4.1918924065207426</v>
      </c>
      <c r="AA16" s="304">
        <f t="shared" si="48"/>
        <v>4.4670495714447389</v>
      </c>
      <c r="AB16" s="304">
        <f t="shared" si="48"/>
        <v>4.5028828939240997</v>
      </c>
      <c r="AC16" s="306"/>
      <c r="AD16" s="304">
        <f t="shared" ref="AD16:AF16" si="49">SUM(AD28,AD40,AD58,AD70,AD82,AD100)</f>
        <v>6.0011630237451374</v>
      </c>
      <c r="AE16" s="304">
        <f t="shared" si="49"/>
        <v>6.2599135219042017</v>
      </c>
      <c r="AF16" s="304">
        <f t="shared" si="49"/>
        <v>5.947290511528287</v>
      </c>
      <c r="AG16" s="306"/>
      <c r="AH16" s="304">
        <f t="shared" ref="AH16:AJ16" si="50">SUM(AH28,AH40,AH58,AH70,AH82,AH100)</f>
        <v>4.6168928129561149</v>
      </c>
      <c r="AI16" s="304">
        <f t="shared" si="50"/>
        <v>3.9388081662661567</v>
      </c>
      <c r="AJ16" s="304">
        <f t="shared" si="50"/>
        <v>2.3450690046847171</v>
      </c>
      <c r="AK16" s="306"/>
      <c r="AL16" s="304">
        <f t="shared" ref="AL16:AN16" si="51">SUM(AL28,AL40,AL58,AL70,AL82,AL100)</f>
        <v>2.3804793355773608</v>
      </c>
      <c r="AM16" s="304">
        <f t="shared" si="51"/>
        <v>1.7892266025392893</v>
      </c>
      <c r="AN16" s="304">
        <f t="shared" si="51"/>
        <v>1.1236082219097439</v>
      </c>
    </row>
    <row r="17" spans="1:40" x14ac:dyDescent="0.2">
      <c r="A17" s="13" t="str">
        <f>name!E12</f>
        <v>Elementary occupations</v>
      </c>
      <c r="B17" s="304">
        <f t="shared" si="0"/>
        <v>30.904645035165423</v>
      </c>
      <c r="C17" s="304">
        <f t="shared" si="0"/>
        <v>32.139100383206426</v>
      </c>
      <c r="D17" s="304">
        <f t="shared" si="0"/>
        <v>31.723809532736766</v>
      </c>
      <c r="E17" s="304"/>
      <c r="F17" s="304">
        <f t="shared" si="1"/>
        <v>1.5742575636474736E-2</v>
      </c>
      <c r="G17" s="304">
        <f t="shared" si="1"/>
        <v>1.8492271686214392E-2</v>
      </c>
      <c r="H17" s="304">
        <f t="shared" si="1"/>
        <v>2.425239787339278E-2</v>
      </c>
      <c r="I17" s="304"/>
      <c r="J17" s="304">
        <f t="shared" si="2"/>
        <v>0.66275429127497421</v>
      </c>
      <c r="K17" s="304">
        <f t="shared" si="2"/>
        <v>0.87749454202404098</v>
      </c>
      <c r="L17" s="304">
        <f t="shared" si="2"/>
        <v>1.2592329303171748</v>
      </c>
      <c r="M17" s="304"/>
      <c r="N17" s="304">
        <f t="shared" si="3"/>
        <v>2.5943880803397215</v>
      </c>
      <c r="O17" s="304">
        <f t="shared" si="3"/>
        <v>3.3236627201006836</v>
      </c>
      <c r="P17" s="304">
        <f t="shared" si="3"/>
        <v>4.5882353033804026</v>
      </c>
      <c r="Q17" s="306"/>
      <c r="R17" s="304">
        <f t="shared" ref="R17:T17" si="52">SUM(R29,R41,R59,R71,R83,R101)</f>
        <v>1.1635495061531769</v>
      </c>
      <c r="S17" s="304">
        <f t="shared" si="52"/>
        <v>1.5008835534690725</v>
      </c>
      <c r="T17" s="304">
        <f t="shared" si="52"/>
        <v>2.1269453913727299</v>
      </c>
      <c r="U17" s="306"/>
      <c r="V17" s="304">
        <f t="shared" ref="V17:X17" si="53">SUM(V29,V41,V59,V71,V83,V101)</f>
        <v>1.1827587534619624</v>
      </c>
      <c r="W17" s="304">
        <f t="shared" si="53"/>
        <v>1.491868047449479</v>
      </c>
      <c r="X17" s="304">
        <f t="shared" si="53"/>
        <v>2.0348726003302842</v>
      </c>
      <c r="Y17" s="306"/>
      <c r="Z17" s="304">
        <f t="shared" ref="Z17:AB17" si="54">SUM(Z29,Z41,Z59,Z71,Z83,Z101)</f>
        <v>5.8053140010432038</v>
      </c>
      <c r="AA17" s="304">
        <f t="shared" si="54"/>
        <v>5.6546146783191684</v>
      </c>
      <c r="AB17" s="304">
        <f t="shared" si="54"/>
        <v>5.7794510456472699</v>
      </c>
      <c r="AC17" s="306"/>
      <c r="AD17" s="304">
        <f t="shared" ref="AD17:AF17" si="55">SUM(AD29,AD41,AD59,AD71,AD83,AD101)</f>
        <v>8.6973718650561977</v>
      </c>
      <c r="AE17" s="304">
        <f t="shared" si="55"/>
        <v>9.2457897289564919</v>
      </c>
      <c r="AF17" s="304">
        <f t="shared" si="55"/>
        <v>8.4390293696832295</v>
      </c>
      <c r="AG17" s="306"/>
      <c r="AH17" s="304">
        <f t="shared" ref="AH17:AJ17" si="56">SUM(AH29,AH41,AH59,AH71,AH83,AH101)</f>
        <v>7.2565315236202546</v>
      </c>
      <c r="AI17" s="304">
        <f t="shared" si="56"/>
        <v>6.8150655592140019</v>
      </c>
      <c r="AJ17" s="304">
        <f t="shared" si="56"/>
        <v>4.6259452094007196</v>
      </c>
      <c r="AK17" s="306"/>
      <c r="AL17" s="304">
        <f t="shared" ref="AL17:AN17" si="57">SUM(AL29,AL41,AL59,AL71,AL83,AL101)</f>
        <v>3.5262344385794573</v>
      </c>
      <c r="AM17" s="304">
        <f t="shared" si="57"/>
        <v>3.2112292819872712</v>
      </c>
      <c r="AN17" s="304">
        <f t="shared" si="57"/>
        <v>2.8458452847315621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7.0209999999999999</v>
      </c>
      <c r="C20" s="305">
        <f>SUM(C21:C29)</f>
        <v>7.0049999999999981</v>
      </c>
      <c r="D20" s="305">
        <f>SUM(D21:D29)</f>
        <v>6.9410000000000007</v>
      </c>
      <c r="E20" s="304"/>
      <c r="F20" s="305">
        <f>SUM(F21:F29)</f>
        <v>5.8799145947067831E-2</v>
      </c>
      <c r="G20" s="305">
        <f>SUM(G21:G29)</f>
        <v>6.7381426218349735E-2</v>
      </c>
      <c r="H20" s="305">
        <f>SUM(H21:H29)</f>
        <v>8.3814124267332382E-2</v>
      </c>
      <c r="I20" s="304"/>
      <c r="J20" s="305">
        <f>SUM(J21:J29)</f>
        <v>0.37675976731692645</v>
      </c>
      <c r="K20" s="305">
        <f>SUM(K21:K29)</f>
        <v>0.41707004579376522</v>
      </c>
      <c r="L20" s="305">
        <f>SUM(L21:L29)</f>
        <v>0.50271494015882168</v>
      </c>
      <c r="M20" s="304"/>
      <c r="N20" s="305">
        <f>SUM(N21:N29)</f>
        <v>1.1576078288439269</v>
      </c>
      <c r="O20" s="305">
        <f>SUM(O21:O29)</f>
        <v>1.2659753770142892</v>
      </c>
      <c r="P20" s="305">
        <f>SUM(P21:P29)</f>
        <v>1.5940918794984669</v>
      </c>
      <c r="Q20" s="306"/>
      <c r="R20" s="305">
        <f>SUM(R21:R29)</f>
        <v>0.28261316509907225</v>
      </c>
      <c r="S20" s="305">
        <f>SUM(S21:S29)</f>
        <v>0.30999251659545957</v>
      </c>
      <c r="T20" s="305">
        <f>SUM(T21:T29)</f>
        <v>0.39797587467021328</v>
      </c>
      <c r="U20" s="306"/>
      <c r="V20" s="305">
        <f>SUM(V21:V29)</f>
        <v>0.59383179537288866</v>
      </c>
      <c r="W20" s="305">
        <f>SUM(W21:W29)</f>
        <v>0.62833200868673</v>
      </c>
      <c r="X20" s="305">
        <f>SUM(X21:X29)</f>
        <v>0.77384113275286903</v>
      </c>
      <c r="Y20" s="306"/>
      <c r="Z20" s="305">
        <f>SUM(Z21:Z29)</f>
        <v>1.3548423492089776</v>
      </c>
      <c r="AA20" s="305">
        <f>SUM(AA21:AA29)</f>
        <v>1.2752379954733171</v>
      </c>
      <c r="AB20" s="305">
        <f>SUM(AB21:AB29)</f>
        <v>1.2027480447744827</v>
      </c>
      <c r="AC20" s="306"/>
      <c r="AD20" s="305">
        <f>SUM(AD21:AD29)</f>
        <v>1.4668839258584807</v>
      </c>
      <c r="AE20" s="305">
        <f>SUM(AE21:AE29)</f>
        <v>1.4386585499241902</v>
      </c>
      <c r="AF20" s="305">
        <f>SUM(AF21:AF29)</f>
        <v>1.3090657558059484</v>
      </c>
      <c r="AG20" s="306"/>
      <c r="AH20" s="305">
        <f>SUM(AH21:AH29)</f>
        <v>0.913191763791252</v>
      </c>
      <c r="AI20" s="305">
        <f>SUM(AI21:AI29)</f>
        <v>0.72655834402159214</v>
      </c>
      <c r="AJ20" s="305">
        <f>SUM(AJ21:AJ29)</f>
        <v>0.46012451143373184</v>
      </c>
      <c r="AK20" s="306"/>
      <c r="AL20" s="305">
        <f>SUM(AL21:AL29)</f>
        <v>0.81647025856140698</v>
      </c>
      <c r="AM20" s="305">
        <f>SUM(AM21:AM29)</f>
        <v>0.87579373627230439</v>
      </c>
      <c r="AN20" s="305">
        <f>SUM(AN21:AN29)</f>
        <v>0.61662373663813397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0.62967168131325157</v>
      </c>
      <c r="C21" s="304">
        <f t="shared" ref="C21:D21" si="59">SUM(G21,K21,O21,S21,W21,AA21,AE21,AI21,AM21)</f>
        <v>0.63701055821986641</v>
      </c>
      <c r="D21" s="304">
        <f t="shared" si="59"/>
        <v>0.67631533532001575</v>
      </c>
      <c r="E21" s="304"/>
      <c r="F21" s="304">
        <v>9.4212488518819453E-3</v>
      </c>
      <c r="G21" s="304">
        <v>9.9045895296839687E-3</v>
      </c>
      <c r="H21" s="304">
        <v>1.1587139210325561E-2</v>
      </c>
      <c r="I21" s="304"/>
      <c r="J21" s="304">
        <v>7.1348553149435334E-2</v>
      </c>
      <c r="K21" s="304">
        <v>6.7525723114736563E-2</v>
      </c>
      <c r="L21" s="304">
        <v>7.1962931574990105E-2</v>
      </c>
      <c r="M21" s="304"/>
      <c r="N21" s="304">
        <v>0.1339689271446543</v>
      </c>
      <c r="O21" s="304">
        <v>0.13651329463188538</v>
      </c>
      <c r="P21" s="304">
        <v>0.16799604386134817</v>
      </c>
      <c r="Q21" s="306"/>
      <c r="R21" s="304">
        <v>3.5127507347773347E-2</v>
      </c>
      <c r="S21" s="304">
        <v>4.0196699797942576E-2</v>
      </c>
      <c r="T21" s="304">
        <v>5.2739652916978123E-2</v>
      </c>
      <c r="U21" s="306"/>
      <c r="V21" s="304">
        <v>3.3582231350970618E-2</v>
      </c>
      <c r="W21" s="304">
        <v>2.943870043174044E-2</v>
      </c>
      <c r="X21" s="304">
        <v>3.1882145461066658E-2</v>
      </c>
      <c r="Y21" s="306"/>
      <c r="Z21" s="304">
        <v>0.13252232261402597</v>
      </c>
      <c r="AA21" s="304">
        <v>0.15464518850329351</v>
      </c>
      <c r="AB21" s="304">
        <v>0.17892577445252469</v>
      </c>
      <c r="AC21" s="306"/>
      <c r="AD21" s="304">
        <v>0.10266585396013972</v>
      </c>
      <c r="AE21" s="304">
        <v>9.7918632291372792E-2</v>
      </c>
      <c r="AF21" s="304">
        <v>7.5678404570001259E-2</v>
      </c>
      <c r="AG21" s="306"/>
      <c r="AH21" s="304">
        <v>6.0922068817851012E-2</v>
      </c>
      <c r="AI21" s="304">
        <v>5.1963294453841416E-2</v>
      </c>
      <c r="AJ21" s="304">
        <v>2.7213631247154941E-2</v>
      </c>
      <c r="AK21" s="306"/>
      <c r="AL21" s="304">
        <v>5.0112968076519299E-2</v>
      </c>
      <c r="AM21" s="304">
        <v>4.8904435465369753E-2</v>
      </c>
      <c r="AN21" s="304">
        <v>5.8329612025626247E-2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0.69112878075579476</v>
      </c>
      <c r="C22" s="304">
        <f t="shared" ref="C22:C29" si="61">SUM(G22,K22,O22,S22,W22,AA22,AE22,AI22,AM22)</f>
        <v>0.74459696099837369</v>
      </c>
      <c r="D22" s="304">
        <f t="shared" ref="D22:D29" si="62">SUM(H22,L22,P22,T22,X22,AB22,AF22,AJ22,AN22)</f>
        <v>0.81099879457147606</v>
      </c>
      <c r="E22" s="304"/>
      <c r="F22" s="304">
        <v>2.2760974194962487E-2</v>
      </c>
      <c r="G22" s="304">
        <v>2.8000288932832306E-2</v>
      </c>
      <c r="H22" s="304">
        <v>3.5851530617631654E-2</v>
      </c>
      <c r="I22" s="304"/>
      <c r="J22" s="304">
        <v>0.14200164020115968</v>
      </c>
      <c r="K22" s="304">
        <v>0.16562392565785528</v>
      </c>
      <c r="L22" s="304">
        <v>0.20537029932610551</v>
      </c>
      <c r="M22" s="304"/>
      <c r="N22" s="304">
        <v>0.20255935846134537</v>
      </c>
      <c r="O22" s="304">
        <v>0.20292880062645802</v>
      </c>
      <c r="P22" s="304">
        <v>0.19879662045675564</v>
      </c>
      <c r="Q22" s="306"/>
      <c r="R22" s="304">
        <v>2.1102713257719865E-2</v>
      </c>
      <c r="S22" s="304">
        <v>2.1885189438196982E-2</v>
      </c>
      <c r="T22" s="304">
        <v>2.5100726232782557E-2</v>
      </c>
      <c r="U22" s="306"/>
      <c r="V22" s="304">
        <v>7.9720587667758205E-2</v>
      </c>
      <c r="W22" s="304">
        <v>9.1413029670930304E-2</v>
      </c>
      <c r="X22" s="304">
        <v>0.11098061826961697</v>
      </c>
      <c r="Y22" s="306"/>
      <c r="Z22" s="304">
        <v>8.0575008509598547E-2</v>
      </c>
      <c r="AA22" s="304">
        <v>8.0835940167362189E-2</v>
      </c>
      <c r="AB22" s="304">
        <v>7.1434036877024723E-2</v>
      </c>
      <c r="AC22" s="306"/>
      <c r="AD22" s="304">
        <v>7.4657875077126609E-2</v>
      </c>
      <c r="AE22" s="304">
        <v>8.3249255938424957E-2</v>
      </c>
      <c r="AF22" s="304">
        <v>9.6467754577536563E-2</v>
      </c>
      <c r="AG22" s="306"/>
      <c r="AH22" s="304">
        <v>3.9141214882152879E-2</v>
      </c>
      <c r="AI22" s="304">
        <v>3.4756062935558385E-2</v>
      </c>
      <c r="AJ22" s="304">
        <v>2.655784347086896E-2</v>
      </c>
      <c r="AK22" s="306"/>
      <c r="AL22" s="304">
        <v>2.8609408503971236E-2</v>
      </c>
      <c r="AM22" s="304">
        <v>3.5904467630755277E-2</v>
      </c>
      <c r="AN22" s="304">
        <v>4.0439364743153433E-2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0.53135025870514219</v>
      </c>
      <c r="C23" s="304">
        <f t="shared" si="61"/>
        <v>0.49996985360880353</v>
      </c>
      <c r="D23" s="304">
        <f t="shared" si="62"/>
        <v>0.50777335252914479</v>
      </c>
      <c r="E23" s="304"/>
      <c r="F23" s="304">
        <v>1.3201909184547769E-2</v>
      </c>
      <c r="G23" s="304">
        <v>1.3693298104657421E-2</v>
      </c>
      <c r="H23" s="304">
        <v>1.6160774792743592E-2</v>
      </c>
      <c r="I23" s="304"/>
      <c r="J23" s="304">
        <v>4.8519927365858008E-2</v>
      </c>
      <c r="K23" s="304">
        <v>5.3852644049240728E-2</v>
      </c>
      <c r="L23" s="304">
        <v>6.2370379953784701E-2</v>
      </c>
      <c r="M23" s="304"/>
      <c r="N23" s="304">
        <v>0.11995882625230007</v>
      </c>
      <c r="O23" s="304">
        <v>0.11796351379237974</v>
      </c>
      <c r="P23" s="304">
        <v>0.12200110135257629</v>
      </c>
      <c r="Q23" s="306"/>
      <c r="R23" s="304">
        <v>1.4189253529569189E-2</v>
      </c>
      <c r="S23" s="304">
        <v>1.5136617154435499E-2</v>
      </c>
      <c r="T23" s="304">
        <v>1.8005280624624732E-2</v>
      </c>
      <c r="U23" s="306"/>
      <c r="V23" s="304">
        <v>7.5436484149950842E-2</v>
      </c>
      <c r="W23" s="304">
        <v>7.5942723805404705E-2</v>
      </c>
      <c r="X23" s="304">
        <v>8.8903155594451125E-2</v>
      </c>
      <c r="Y23" s="306"/>
      <c r="Z23" s="304">
        <v>0.12747726616209668</v>
      </c>
      <c r="AA23" s="304">
        <v>0.10695581633915911</v>
      </c>
      <c r="AB23" s="304">
        <v>9.2900584977101297E-2</v>
      </c>
      <c r="AC23" s="306"/>
      <c r="AD23" s="304">
        <v>6.5494290767849697E-2</v>
      </c>
      <c r="AE23" s="304">
        <v>5.1820301080644157E-2</v>
      </c>
      <c r="AF23" s="304">
        <v>3.7701858557157464E-2</v>
      </c>
      <c r="AG23" s="306"/>
      <c r="AH23" s="304">
        <v>4.3025647969057536E-2</v>
      </c>
      <c r="AI23" s="304">
        <v>3.5398802187843414E-2</v>
      </c>
      <c r="AJ23" s="304">
        <v>2.6822542069346117E-2</v>
      </c>
      <c r="AK23" s="306"/>
      <c r="AL23" s="304">
        <v>2.4046653323912402E-2</v>
      </c>
      <c r="AM23" s="304">
        <v>2.9206137095038703E-2</v>
      </c>
      <c r="AN23" s="304">
        <v>4.2907674607359447E-2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0.47789907924812086</v>
      </c>
      <c r="C24" s="304">
        <f t="shared" si="61"/>
        <v>0.47593092942759874</v>
      </c>
      <c r="D24" s="304">
        <f t="shared" si="62"/>
        <v>0.42097543744543858</v>
      </c>
      <c r="E24" s="304"/>
      <c r="F24" s="304">
        <v>1.2113964224723752E-3</v>
      </c>
      <c r="G24" s="304">
        <v>1.5361141179295245E-3</v>
      </c>
      <c r="H24" s="304">
        <v>1.823646724481432E-3</v>
      </c>
      <c r="I24" s="304"/>
      <c r="J24" s="304">
        <v>2.6744758635435763E-2</v>
      </c>
      <c r="K24" s="304">
        <v>3.4523116777093563E-2</v>
      </c>
      <c r="L24" s="304">
        <v>4.32860237257994E-2</v>
      </c>
      <c r="M24" s="304"/>
      <c r="N24" s="304">
        <v>7.8703840847183529E-2</v>
      </c>
      <c r="O24" s="304">
        <v>8.7727201025998056E-2</v>
      </c>
      <c r="P24" s="304">
        <v>9.4890549051378822E-2</v>
      </c>
      <c r="Q24" s="306"/>
      <c r="R24" s="304">
        <v>1.338109467631873E-2</v>
      </c>
      <c r="S24" s="304">
        <v>1.3672899407534302E-2</v>
      </c>
      <c r="T24" s="304">
        <v>1.3870257822357915E-2</v>
      </c>
      <c r="U24" s="306"/>
      <c r="V24" s="304">
        <v>4.222854681319417E-2</v>
      </c>
      <c r="W24" s="304">
        <v>4.3846435363750359E-2</v>
      </c>
      <c r="X24" s="304">
        <v>4.8951766713646823E-2</v>
      </c>
      <c r="Y24" s="306"/>
      <c r="Z24" s="304">
        <v>9.5712343776145889E-2</v>
      </c>
      <c r="AA24" s="304">
        <v>7.9101604829605723E-2</v>
      </c>
      <c r="AB24" s="304">
        <v>5.2159217915320744E-2</v>
      </c>
      <c r="AC24" s="306"/>
      <c r="AD24" s="304">
        <v>8.2906650230195972E-2</v>
      </c>
      <c r="AE24" s="304">
        <v>7.0992204368582557E-2</v>
      </c>
      <c r="AF24" s="304">
        <v>4.7352490409959161E-2</v>
      </c>
      <c r="AG24" s="306"/>
      <c r="AH24" s="304">
        <v>7.9980802853245478E-2</v>
      </c>
      <c r="AI24" s="304">
        <v>6.7640708152043372E-2</v>
      </c>
      <c r="AJ24" s="304">
        <v>3.2357282875521816E-2</v>
      </c>
      <c r="AK24" s="306"/>
      <c r="AL24" s="304">
        <v>5.7029644993928888E-2</v>
      </c>
      <c r="AM24" s="304">
        <v>7.689064538506131E-2</v>
      </c>
      <c r="AN24" s="304">
        <v>8.6284202206972541E-2</v>
      </c>
    </row>
    <row r="25" spans="1:40" x14ac:dyDescent="0.2">
      <c r="A25" s="13" t="str">
        <f t="shared" si="58"/>
        <v>Skilled trades occupations</v>
      </c>
      <c r="B25" s="304">
        <f t="shared" si="60"/>
        <v>2.8786959907870355</v>
      </c>
      <c r="C25" s="304">
        <f t="shared" si="61"/>
        <v>2.7723216657150509</v>
      </c>
      <c r="D25" s="304">
        <f t="shared" si="62"/>
        <v>2.7004916282287841</v>
      </c>
      <c r="E25" s="304"/>
      <c r="F25" s="304">
        <v>1.0162880412410929E-2</v>
      </c>
      <c r="G25" s="304">
        <v>1.1820266772144416E-2</v>
      </c>
      <c r="H25" s="304">
        <v>1.550611800276883E-2</v>
      </c>
      <c r="I25" s="304"/>
      <c r="J25" s="304">
        <v>3.5376684749646635E-2</v>
      </c>
      <c r="K25" s="304">
        <v>3.2588707501143344E-2</v>
      </c>
      <c r="L25" s="304">
        <v>4.254751363064322E-2</v>
      </c>
      <c r="M25" s="304"/>
      <c r="N25" s="304">
        <v>0.46728731430320719</v>
      </c>
      <c r="O25" s="304">
        <v>0.5397203583630773</v>
      </c>
      <c r="P25" s="304">
        <v>0.79473287063328768</v>
      </c>
      <c r="Q25" s="306"/>
      <c r="R25" s="304">
        <v>0.14316869735894189</v>
      </c>
      <c r="S25" s="304">
        <v>0.15252442311965234</v>
      </c>
      <c r="T25" s="304">
        <v>0.20503576853881175</v>
      </c>
      <c r="U25" s="306"/>
      <c r="V25" s="304">
        <v>0.27198366849152145</v>
      </c>
      <c r="W25" s="304">
        <v>0.28402009031781711</v>
      </c>
      <c r="X25" s="304">
        <v>0.37271172320890011</v>
      </c>
      <c r="Y25" s="306"/>
      <c r="Z25" s="304">
        <v>0.52840225179664468</v>
      </c>
      <c r="AA25" s="304">
        <v>0.45040424354350128</v>
      </c>
      <c r="AB25" s="304">
        <v>0.38982767970271931</v>
      </c>
      <c r="AC25" s="306"/>
      <c r="AD25" s="304">
        <v>0.66038975925813348</v>
      </c>
      <c r="AE25" s="304">
        <v>0.63973340962745362</v>
      </c>
      <c r="AF25" s="304">
        <v>0.59296875101253843</v>
      </c>
      <c r="AG25" s="306"/>
      <c r="AH25" s="304">
        <v>0.3799949688627795</v>
      </c>
      <c r="AI25" s="304">
        <v>0.28283798057849696</v>
      </c>
      <c r="AJ25" s="304">
        <v>0.16121828234461535</v>
      </c>
      <c r="AK25" s="306"/>
      <c r="AL25" s="304">
        <v>0.38192976555375002</v>
      </c>
      <c r="AM25" s="304">
        <v>0.3786721858917646</v>
      </c>
      <c r="AN25" s="304">
        <v>0.12594292115449907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0.17696172026895773</v>
      </c>
      <c r="C26" s="304">
        <f t="shared" si="61"/>
        <v>0.18210706344489633</v>
      </c>
      <c r="D26" s="304">
        <f t="shared" si="62"/>
        <v>0.19426396088811193</v>
      </c>
      <c r="E26" s="304"/>
      <c r="F26" s="304">
        <v>7.5230816575207399E-4</v>
      </c>
      <c r="G26" s="304">
        <v>9.7786422591996497E-4</v>
      </c>
      <c r="H26" s="304">
        <v>1.1173734659255228E-3</v>
      </c>
      <c r="I26" s="304"/>
      <c r="J26" s="304">
        <v>7.5149710321926978E-3</v>
      </c>
      <c r="K26" s="304">
        <v>8.2249895390479437E-3</v>
      </c>
      <c r="L26" s="304">
        <v>8.9005359195791969E-3</v>
      </c>
      <c r="M26" s="304"/>
      <c r="N26" s="304">
        <v>4.7895578654793096E-2</v>
      </c>
      <c r="O26" s="304">
        <v>5.4398582585915421E-2</v>
      </c>
      <c r="P26" s="304">
        <v>5.9425128759709046E-2</v>
      </c>
      <c r="Q26" s="306"/>
      <c r="R26" s="304">
        <v>1.1086561074055569E-2</v>
      </c>
      <c r="S26" s="304">
        <v>1.2459243225661516E-2</v>
      </c>
      <c r="T26" s="304">
        <v>1.5451899294354516E-2</v>
      </c>
      <c r="U26" s="306"/>
      <c r="V26" s="304">
        <v>7.3244451960352702E-3</v>
      </c>
      <c r="W26" s="304">
        <v>6.3751635769043018E-3</v>
      </c>
      <c r="X26" s="304">
        <v>5.9153090368960423E-3</v>
      </c>
      <c r="Y26" s="306"/>
      <c r="Z26" s="304">
        <v>2.6259151255284191E-2</v>
      </c>
      <c r="AA26" s="304">
        <v>2.2267374317948865E-2</v>
      </c>
      <c r="AB26" s="304">
        <v>2.2196692318424954E-2</v>
      </c>
      <c r="AC26" s="306"/>
      <c r="AD26" s="304">
        <v>1.9916424307911941E-2</v>
      </c>
      <c r="AE26" s="304">
        <v>1.4977869027988137E-2</v>
      </c>
      <c r="AF26" s="304">
        <v>1.1726021949996597E-2</v>
      </c>
      <c r="AG26" s="306"/>
      <c r="AH26" s="304">
        <v>2.7891063312035152E-2</v>
      </c>
      <c r="AI26" s="304">
        <v>2.4193555293838521E-2</v>
      </c>
      <c r="AJ26" s="304">
        <v>1.8254835810932415E-2</v>
      </c>
      <c r="AK26" s="306"/>
      <c r="AL26" s="304">
        <v>2.8321217270897758E-2</v>
      </c>
      <c r="AM26" s="304">
        <v>3.823242165167165E-2</v>
      </c>
      <c r="AN26" s="304">
        <v>5.1276164332293643E-2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0.20708711526998175</v>
      </c>
      <c r="C27" s="304">
        <f t="shared" si="61"/>
        <v>0.21271901626258274</v>
      </c>
      <c r="D27" s="304">
        <f t="shared" si="62"/>
        <v>0.22427061376757132</v>
      </c>
      <c r="E27" s="304"/>
      <c r="F27" s="304">
        <v>1.2284853591464371E-3</v>
      </c>
      <c r="G27" s="304">
        <v>1.3706516400145312E-3</v>
      </c>
      <c r="H27" s="304">
        <v>1.6736478009323156E-3</v>
      </c>
      <c r="I27" s="304"/>
      <c r="J27" s="304">
        <v>8.7431389803187196E-3</v>
      </c>
      <c r="K27" s="304">
        <v>8.9748934507715098E-3</v>
      </c>
      <c r="L27" s="304">
        <v>9.9000132758454481E-3</v>
      </c>
      <c r="M27" s="304"/>
      <c r="N27" s="304">
        <v>3.2028686451256276E-2</v>
      </c>
      <c r="O27" s="304">
        <v>3.5766670596212725E-2</v>
      </c>
      <c r="P27" s="304">
        <v>4.5483019394904574E-2</v>
      </c>
      <c r="Q27" s="306"/>
      <c r="R27" s="304">
        <v>1.1621883797720913E-2</v>
      </c>
      <c r="S27" s="304">
        <v>1.2272643488856877E-2</v>
      </c>
      <c r="T27" s="304">
        <v>1.6363455930652387E-2</v>
      </c>
      <c r="U27" s="306"/>
      <c r="V27" s="304">
        <v>1.3072452658336143E-2</v>
      </c>
      <c r="W27" s="304">
        <v>1.4456152274665478E-2</v>
      </c>
      <c r="X27" s="304">
        <v>1.7355484650012548E-2</v>
      </c>
      <c r="Y27" s="306"/>
      <c r="Z27" s="304">
        <v>4.6643631469681548E-2</v>
      </c>
      <c r="AA27" s="304">
        <v>4.9686911630597803E-2</v>
      </c>
      <c r="AB27" s="304">
        <v>5.5848499518520681E-2</v>
      </c>
      <c r="AC27" s="306"/>
      <c r="AD27" s="304">
        <v>3.9241688277952463E-2</v>
      </c>
      <c r="AE27" s="304">
        <v>3.8933069711021819E-2</v>
      </c>
      <c r="AF27" s="304">
        <v>3.5696096068077034E-2</v>
      </c>
      <c r="AG27" s="306"/>
      <c r="AH27" s="304">
        <v>3.8550791789381977E-2</v>
      </c>
      <c r="AI27" s="304">
        <v>3.3774490535199979E-2</v>
      </c>
      <c r="AJ27" s="304">
        <v>2.3423476968617116E-2</v>
      </c>
      <c r="AK27" s="306"/>
      <c r="AL27" s="304">
        <v>1.5956356486187252E-2</v>
      </c>
      <c r="AM27" s="304">
        <v>1.7483532935242026E-2</v>
      </c>
      <c r="AN27" s="304">
        <v>1.8526920160009262E-2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0.62300003217739852</v>
      </c>
      <c r="C28" s="304">
        <f t="shared" si="61"/>
        <v>0.59375897769895891</v>
      </c>
      <c r="D28" s="304">
        <f t="shared" si="62"/>
        <v>0.55226700689393304</v>
      </c>
      <c r="E28" s="304"/>
      <c r="F28" s="304">
        <v>4.2647736857952625E-5</v>
      </c>
      <c r="G28" s="304">
        <v>5.8291894520935014E-5</v>
      </c>
      <c r="H28" s="304">
        <v>6.9232465270304791E-5</v>
      </c>
      <c r="I28" s="304"/>
      <c r="J28" s="304">
        <v>7.120409903215775E-3</v>
      </c>
      <c r="K28" s="304">
        <v>8.7794510926894938E-3</v>
      </c>
      <c r="L28" s="304">
        <v>1.1064301811997856E-2</v>
      </c>
      <c r="M28" s="304"/>
      <c r="N28" s="304">
        <v>1.7491723992703209E-2</v>
      </c>
      <c r="O28" s="304">
        <v>1.8919632198896835E-2</v>
      </c>
      <c r="P28" s="304">
        <v>2.1601621847116229E-2</v>
      </c>
      <c r="Q28" s="306"/>
      <c r="R28" s="304">
        <v>1.0289465922573253E-2</v>
      </c>
      <c r="S28" s="304">
        <v>1.1602246498264537E-2</v>
      </c>
      <c r="T28" s="304">
        <v>1.5134911811243528E-2</v>
      </c>
      <c r="U28" s="306"/>
      <c r="V28" s="304">
        <v>2.0432521288332801E-2</v>
      </c>
      <c r="W28" s="304">
        <v>2.0758475837452422E-2</v>
      </c>
      <c r="X28" s="304">
        <v>2.2370012530601221E-2</v>
      </c>
      <c r="Y28" s="306"/>
      <c r="Z28" s="304">
        <v>0.18675455648117595</v>
      </c>
      <c r="AA28" s="304">
        <v>0.19515395672703539</v>
      </c>
      <c r="AB28" s="304">
        <v>0.22525286399013558</v>
      </c>
      <c r="AC28" s="306"/>
      <c r="AD28" s="304">
        <v>0.22196062106906794</v>
      </c>
      <c r="AE28" s="304">
        <v>0.21208554178794312</v>
      </c>
      <c r="AF28" s="304">
        <v>0.18844230047088223</v>
      </c>
      <c r="AG28" s="306"/>
      <c r="AH28" s="304">
        <v>7.3143410068384471E-2</v>
      </c>
      <c r="AI28" s="304">
        <v>4.6607550285986378E-2</v>
      </c>
      <c r="AJ28" s="304">
        <v>2.3368949174579448E-2</v>
      </c>
      <c r="AK28" s="306"/>
      <c r="AL28" s="304">
        <v>8.5764675715087196E-2</v>
      </c>
      <c r="AM28" s="304">
        <v>7.9793831376169785E-2</v>
      </c>
      <c r="AN28" s="304">
        <v>4.4962812792106573E-2</v>
      </c>
    </row>
    <row r="29" spans="1:40" x14ac:dyDescent="0.2">
      <c r="A29" s="13" t="str">
        <f t="shared" si="58"/>
        <v>Elementary occupations</v>
      </c>
      <c r="B29" s="304">
        <f t="shared" si="60"/>
        <v>0.80520534147431611</v>
      </c>
      <c r="C29" s="304">
        <f t="shared" si="61"/>
        <v>0.88658497462386632</v>
      </c>
      <c r="D29" s="304">
        <f t="shared" si="62"/>
        <v>0.85364387035552491</v>
      </c>
      <c r="E29" s="304"/>
      <c r="F29" s="304">
        <v>1.7295619035862368E-5</v>
      </c>
      <c r="G29" s="304">
        <v>2.0061000646678413E-5</v>
      </c>
      <c r="H29" s="304">
        <v>2.4661187253163411E-5</v>
      </c>
      <c r="I29" s="304"/>
      <c r="J29" s="304">
        <v>2.9389683299663884E-2</v>
      </c>
      <c r="K29" s="304">
        <v>3.6976594611186797E-2</v>
      </c>
      <c r="L29" s="304">
        <v>4.7312940940076292E-2</v>
      </c>
      <c r="M29" s="304"/>
      <c r="N29" s="304">
        <v>5.7713572736483809E-2</v>
      </c>
      <c r="O29" s="304">
        <v>7.2037323193465688E-2</v>
      </c>
      <c r="P29" s="304">
        <v>8.9164924141390642E-2</v>
      </c>
      <c r="Q29" s="306"/>
      <c r="R29" s="304">
        <v>2.264598813439949E-2</v>
      </c>
      <c r="S29" s="304">
        <v>3.0242554464914969E-2</v>
      </c>
      <c r="T29" s="304">
        <v>3.6273921498407691E-2</v>
      </c>
      <c r="U29" s="306"/>
      <c r="V29" s="304">
        <v>5.0050857756789205E-2</v>
      </c>
      <c r="W29" s="304">
        <v>6.208123740806501E-2</v>
      </c>
      <c r="X29" s="304">
        <v>7.4770917287677485E-2</v>
      </c>
      <c r="Y29" s="306"/>
      <c r="Z29" s="304">
        <v>0.13049581714432415</v>
      </c>
      <c r="AA29" s="304">
        <v>0.13618695941481307</v>
      </c>
      <c r="AB29" s="304">
        <v>0.11420269502271062</v>
      </c>
      <c r="AC29" s="306"/>
      <c r="AD29" s="304">
        <v>0.19965076291010297</v>
      </c>
      <c r="AE29" s="304">
        <v>0.22894826609075922</v>
      </c>
      <c r="AF29" s="304">
        <v>0.22303207818979962</v>
      </c>
      <c r="AG29" s="306"/>
      <c r="AH29" s="304">
        <v>0.1705417952363639</v>
      </c>
      <c r="AI29" s="304">
        <v>0.14938589959878368</v>
      </c>
      <c r="AJ29" s="304">
        <v>0.12090766747209571</v>
      </c>
      <c r="AK29" s="306"/>
      <c r="AL29" s="304">
        <v>0.14469956863715289</v>
      </c>
      <c r="AM29" s="304">
        <v>0.17070607884123121</v>
      </c>
      <c r="AN29" s="304">
        <v>0.14795406461611366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39.056999999999974</v>
      </c>
      <c r="C32" s="305">
        <f>SUM(C33:C41)</f>
        <v>36.892999999999994</v>
      </c>
      <c r="D32" s="305">
        <f>SUM(D33:D41)</f>
        <v>34.027000000000001</v>
      </c>
      <c r="E32" s="304"/>
      <c r="F32" s="305">
        <f>SUM(F33:F41)</f>
        <v>0.51558513765836356</v>
      </c>
      <c r="G32" s="305">
        <f>SUM(G33:G41)</f>
        <v>0.57342760210544752</v>
      </c>
      <c r="H32" s="305">
        <f>SUM(H33:H41)</f>
        <v>0.65502903267387469</v>
      </c>
      <c r="I32" s="304"/>
      <c r="J32" s="305">
        <f>SUM(J33:J41)</f>
        <v>2.4560791258848167</v>
      </c>
      <c r="K32" s="305">
        <f>SUM(K33:K41)</f>
        <v>2.7976803253514415</v>
      </c>
      <c r="L32" s="305">
        <f>SUM(L33:L41)</f>
        <v>3.3736823321424225</v>
      </c>
      <c r="M32" s="304"/>
      <c r="N32" s="305">
        <f>SUM(N33:N41)</f>
        <v>6.1272838201688318</v>
      </c>
      <c r="O32" s="305">
        <f>SUM(O33:O41)</f>
        <v>6.3741722625228592</v>
      </c>
      <c r="P32" s="305">
        <f>SUM(P33:P41)</f>
        <v>7.0967699911340443</v>
      </c>
      <c r="Q32" s="306"/>
      <c r="R32" s="305">
        <f>SUM(R33:R41)</f>
        <v>1.46228292216744</v>
      </c>
      <c r="S32" s="305">
        <f>SUM(S33:S41)</f>
        <v>1.5361053933691764</v>
      </c>
      <c r="T32" s="305">
        <f>SUM(T33:T41)</f>
        <v>1.7388909202130161</v>
      </c>
      <c r="U32" s="306"/>
      <c r="V32" s="305">
        <f>SUM(V33:V41)</f>
        <v>3.3604370618429966</v>
      </c>
      <c r="W32" s="305">
        <f>SUM(W33:W41)</f>
        <v>3.4069405489314222</v>
      </c>
      <c r="X32" s="305">
        <f>SUM(X33:X41)</f>
        <v>3.7578403451559197</v>
      </c>
      <c r="Y32" s="306"/>
      <c r="Z32" s="305">
        <f>SUM(Z33:Z41)</f>
        <v>9.3041078173686298</v>
      </c>
      <c r="AA32" s="305">
        <f>SUM(AA33:AA41)</f>
        <v>8.6856179469294439</v>
      </c>
      <c r="AB32" s="305">
        <f>SUM(AB33:AB41)</f>
        <v>7.4382520259221199</v>
      </c>
      <c r="AC32" s="306"/>
      <c r="AD32" s="305">
        <f>SUM(AD33:AD41)</f>
        <v>8.1326182518147174</v>
      </c>
      <c r="AE32" s="305">
        <f>SUM(AE33:AE41)</f>
        <v>7.5646196606772111</v>
      </c>
      <c r="AF32" s="305">
        <f>SUM(AF33:AF41)</f>
        <v>5.9672837741871243</v>
      </c>
      <c r="AG32" s="306"/>
      <c r="AH32" s="305">
        <f>SUM(AH33:AH41)</f>
        <v>5.4458526344555729</v>
      </c>
      <c r="AI32" s="305">
        <f>SUM(AI33:AI41)</f>
        <v>4.3488991546014253</v>
      </c>
      <c r="AJ32" s="305">
        <f>SUM(AJ33:AJ41)</f>
        <v>2.5884707038441697</v>
      </c>
      <c r="AK32" s="306"/>
      <c r="AL32" s="305">
        <f>SUM(AL33:AL41)</f>
        <v>2.2527532286385958</v>
      </c>
      <c r="AM32" s="305">
        <f>SUM(AM33:AM41)</f>
        <v>1.6055371055115677</v>
      </c>
      <c r="AN32" s="305">
        <f>SUM(AN33:AN41)</f>
        <v>1.4107808747273076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4.5764509883296656</v>
      </c>
      <c r="C33" s="304">
        <f t="shared" ref="C33:C41" si="64">SUM(G33,K33,O33,S33,W33,AA33,AE33,AI33,AM33)</f>
        <v>3.8660292526351907</v>
      </c>
      <c r="D33" s="304">
        <f t="shared" ref="D33:D40" si="65">SUM(H33,L33,P33,T33,X33,AB33,AF33,AJ33,AN33)</f>
        <v>3.7272615025724076</v>
      </c>
      <c r="E33" s="304"/>
      <c r="F33" s="304">
        <v>6.4945579923766011E-2</v>
      </c>
      <c r="G33" s="304">
        <v>5.7512938476078912E-2</v>
      </c>
      <c r="H33" s="304">
        <v>6.0030871913381363E-2</v>
      </c>
      <c r="I33" s="304"/>
      <c r="J33" s="304">
        <v>0.4402746267572637</v>
      </c>
      <c r="K33" s="304">
        <v>0.42663622061404449</v>
      </c>
      <c r="L33" s="304">
        <v>0.47233507832639759</v>
      </c>
      <c r="M33" s="304"/>
      <c r="N33" s="304">
        <v>1.2375515159148427</v>
      </c>
      <c r="O33" s="304">
        <v>1.1248976148110519</v>
      </c>
      <c r="P33" s="304">
        <v>1.2218801913218513</v>
      </c>
      <c r="Q33" s="306"/>
      <c r="R33" s="304">
        <v>0.27051741746645103</v>
      </c>
      <c r="S33" s="304">
        <v>0.24768949658469849</v>
      </c>
      <c r="T33" s="304">
        <v>0.26604989241327504</v>
      </c>
      <c r="U33" s="306"/>
      <c r="V33" s="304">
        <v>0.60760709020419312</v>
      </c>
      <c r="W33" s="304">
        <v>0.53565813014437813</v>
      </c>
      <c r="X33" s="304">
        <v>0.58387051358054376</v>
      </c>
      <c r="Y33" s="306"/>
      <c r="Z33" s="304">
        <v>0.82328047627922596</v>
      </c>
      <c r="AA33" s="304">
        <v>0.63113527092167421</v>
      </c>
      <c r="AB33" s="304">
        <v>0.49137166222580458</v>
      </c>
      <c r="AC33" s="306"/>
      <c r="AD33" s="304">
        <v>0.66464088758597772</v>
      </c>
      <c r="AE33" s="304">
        <v>0.5059256079409451</v>
      </c>
      <c r="AF33" s="304">
        <v>0.37606764454495373</v>
      </c>
      <c r="AG33" s="306"/>
      <c r="AH33" s="304">
        <v>0.35823389635081371</v>
      </c>
      <c r="AI33" s="304">
        <v>0.22567606471678409</v>
      </c>
      <c r="AJ33" s="304">
        <v>0.11606959664921845</v>
      </c>
      <c r="AK33" s="306"/>
      <c r="AL33" s="304">
        <v>0.10939949784713236</v>
      </c>
      <c r="AM33" s="304">
        <v>0.11089790842553564</v>
      </c>
      <c r="AN33" s="304">
        <v>0.13958605159698173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8.2336939015367872</v>
      </c>
      <c r="C34" s="304">
        <f t="shared" si="64"/>
        <v>8.7899917555562102</v>
      </c>
      <c r="D34" s="304">
        <f t="shared" si="65"/>
        <v>8.9853072937382947</v>
      </c>
      <c r="E34" s="304"/>
      <c r="F34" s="304">
        <v>0.3598483819018618</v>
      </c>
      <c r="G34" s="304">
        <v>0.42020330170319831</v>
      </c>
      <c r="H34" s="304">
        <v>0.4873204340832582</v>
      </c>
      <c r="I34" s="304"/>
      <c r="J34" s="304">
        <v>1.2063237453433466</v>
      </c>
      <c r="K34" s="304">
        <v>1.453669037205932</v>
      </c>
      <c r="L34" s="304">
        <v>1.7496292951204702</v>
      </c>
      <c r="M34" s="304"/>
      <c r="N34" s="304">
        <v>2.3757551455060728</v>
      </c>
      <c r="O34" s="304">
        <v>2.5447483696401099</v>
      </c>
      <c r="P34" s="304">
        <v>2.7742810473651298</v>
      </c>
      <c r="Q34" s="306"/>
      <c r="R34" s="304">
        <v>0.29092332412860838</v>
      </c>
      <c r="S34" s="304">
        <v>0.32137916852290449</v>
      </c>
      <c r="T34" s="304">
        <v>0.3584018914077477</v>
      </c>
      <c r="U34" s="306"/>
      <c r="V34" s="304">
        <v>1.072979477904445</v>
      </c>
      <c r="W34" s="304">
        <v>1.1809084304062083</v>
      </c>
      <c r="X34" s="304">
        <v>1.3086445681316825</v>
      </c>
      <c r="Y34" s="306"/>
      <c r="Z34" s="304">
        <v>1.4562768787954707</v>
      </c>
      <c r="AA34" s="304">
        <v>1.4272288122437542</v>
      </c>
      <c r="AB34" s="304">
        <v>1.1222477608707371</v>
      </c>
      <c r="AC34" s="306"/>
      <c r="AD34" s="304">
        <v>0.831140160193376</v>
      </c>
      <c r="AE34" s="304">
        <v>0.82306170251480837</v>
      </c>
      <c r="AF34" s="304">
        <v>0.63434057958560408</v>
      </c>
      <c r="AG34" s="306"/>
      <c r="AH34" s="304">
        <v>0.54265266930786227</v>
      </c>
      <c r="AI34" s="304">
        <v>0.50398447340919161</v>
      </c>
      <c r="AJ34" s="304">
        <v>0.39630873079455714</v>
      </c>
      <c r="AK34" s="306"/>
      <c r="AL34" s="304">
        <v>9.7794118455743637E-2</v>
      </c>
      <c r="AM34" s="304">
        <v>0.11480845991010225</v>
      </c>
      <c r="AN34" s="304">
        <v>0.15413298637910822</v>
      </c>
    </row>
    <row r="35" spans="1:40" x14ac:dyDescent="0.2">
      <c r="A35" s="13" t="str">
        <f t="shared" si="63"/>
        <v>Associate professional occupations</v>
      </c>
      <c r="B35" s="304">
        <f t="shared" si="66"/>
        <v>4.8169583895861825</v>
      </c>
      <c r="C35" s="304">
        <f t="shared" si="64"/>
        <v>4.3322866410221108</v>
      </c>
      <c r="D35" s="304">
        <f t="shared" si="65"/>
        <v>4.153054987399087</v>
      </c>
      <c r="E35" s="304"/>
      <c r="F35" s="304">
        <v>5.0059878790046669E-2</v>
      </c>
      <c r="G35" s="304">
        <v>5.1061488588999823E-2</v>
      </c>
      <c r="H35" s="304">
        <v>5.789294595356341E-2</v>
      </c>
      <c r="I35" s="304"/>
      <c r="J35" s="304">
        <v>0.38277478738770049</v>
      </c>
      <c r="K35" s="304">
        <v>0.39797395463645346</v>
      </c>
      <c r="L35" s="304">
        <v>0.45389468424825735</v>
      </c>
      <c r="M35" s="304"/>
      <c r="N35" s="304">
        <v>1.1154025946152901</v>
      </c>
      <c r="O35" s="304">
        <v>1.0954583736430181</v>
      </c>
      <c r="P35" s="304">
        <v>1.1656023174303847</v>
      </c>
      <c r="Q35" s="306"/>
      <c r="R35" s="304">
        <v>0.31784471116397833</v>
      </c>
      <c r="S35" s="304">
        <v>0.32139209980320971</v>
      </c>
      <c r="T35" s="304">
        <v>0.36664752555253083</v>
      </c>
      <c r="U35" s="306"/>
      <c r="V35" s="304">
        <v>0.51994494600218077</v>
      </c>
      <c r="W35" s="304">
        <v>0.46273882611599881</v>
      </c>
      <c r="X35" s="304">
        <v>0.48697082263259184</v>
      </c>
      <c r="Y35" s="306"/>
      <c r="Z35" s="304">
        <v>1.1430210433908241</v>
      </c>
      <c r="AA35" s="304">
        <v>0.98425975968131729</v>
      </c>
      <c r="AB35" s="304">
        <v>0.83624755335139977</v>
      </c>
      <c r="AC35" s="306"/>
      <c r="AD35" s="304">
        <v>0.80100213356972161</v>
      </c>
      <c r="AE35" s="304">
        <v>0.66694594646791783</v>
      </c>
      <c r="AF35" s="304">
        <v>0.51539997039533003</v>
      </c>
      <c r="AG35" s="306"/>
      <c r="AH35" s="304">
        <v>0.42539055585747598</v>
      </c>
      <c r="AI35" s="304">
        <v>0.2806538487923475</v>
      </c>
      <c r="AJ35" s="304">
        <v>0.18134733377843662</v>
      </c>
      <c r="AK35" s="306"/>
      <c r="AL35" s="304">
        <v>6.151773880896437E-2</v>
      </c>
      <c r="AM35" s="304">
        <v>7.1802343292848389E-2</v>
      </c>
      <c r="AN35" s="304">
        <v>8.9051834056593296E-2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3.1025081134301136</v>
      </c>
      <c r="C36" s="304">
        <f t="shared" si="64"/>
        <v>2.8828380207258473</v>
      </c>
      <c r="D36" s="304">
        <f t="shared" si="65"/>
        <v>2.5931938872508233</v>
      </c>
      <c r="E36" s="304"/>
      <c r="F36" s="304">
        <v>1.1905948966571364E-2</v>
      </c>
      <c r="G36" s="304">
        <v>1.4431387945962396E-2</v>
      </c>
      <c r="H36" s="304">
        <v>1.9353854062529416E-2</v>
      </c>
      <c r="I36" s="304"/>
      <c r="J36" s="304">
        <v>0.13206479353320719</v>
      </c>
      <c r="K36" s="304">
        <v>0.1659899314451008</v>
      </c>
      <c r="L36" s="304">
        <v>0.20578621953281601</v>
      </c>
      <c r="M36" s="304"/>
      <c r="N36" s="304">
        <v>0.49345824714169662</v>
      </c>
      <c r="O36" s="304">
        <v>0.54986449785292923</v>
      </c>
      <c r="P36" s="304">
        <v>0.61507442408714741</v>
      </c>
      <c r="Q36" s="306"/>
      <c r="R36" s="304">
        <v>0.16373942889158671</v>
      </c>
      <c r="S36" s="304">
        <v>0.18060364241284216</v>
      </c>
      <c r="T36" s="304">
        <v>0.2022269196193012</v>
      </c>
      <c r="U36" s="306"/>
      <c r="V36" s="304">
        <v>0.21634540141964095</v>
      </c>
      <c r="W36" s="304">
        <v>0.23412117421241604</v>
      </c>
      <c r="X36" s="304">
        <v>0.25904799769410081</v>
      </c>
      <c r="Y36" s="306"/>
      <c r="Z36" s="304">
        <v>0.70635427749674162</v>
      </c>
      <c r="AA36" s="304">
        <v>0.66787417776669833</v>
      </c>
      <c r="AB36" s="304">
        <v>0.57971878187167214</v>
      </c>
      <c r="AC36" s="306"/>
      <c r="AD36" s="304">
        <v>0.98393710209799801</v>
      </c>
      <c r="AE36" s="304">
        <v>0.85272888731352703</v>
      </c>
      <c r="AF36" s="304">
        <v>0.59260201005262891</v>
      </c>
      <c r="AG36" s="306"/>
      <c r="AH36" s="304">
        <v>0.32461603783077086</v>
      </c>
      <c r="AI36" s="304">
        <v>0.14812992222858404</v>
      </c>
      <c r="AJ36" s="304">
        <v>3.9989396240179741E-2</v>
      </c>
      <c r="AK36" s="306"/>
      <c r="AL36" s="304">
        <v>7.0086876051900393E-2</v>
      </c>
      <c r="AM36" s="304">
        <v>6.9094399547786983E-2</v>
      </c>
      <c r="AN36" s="304">
        <v>7.93942840904482E-2</v>
      </c>
    </row>
    <row r="37" spans="1:40" x14ac:dyDescent="0.2">
      <c r="A37" s="13" t="str">
        <f t="shared" si="63"/>
        <v>Skilled trades occupations</v>
      </c>
      <c r="B37" s="304">
        <f t="shared" si="66"/>
        <v>7.7866243630329475</v>
      </c>
      <c r="C37" s="304">
        <f t="shared" si="64"/>
        <v>6.919879735973324</v>
      </c>
      <c r="D37" s="304">
        <f t="shared" si="65"/>
        <v>5.8079262283471342</v>
      </c>
      <c r="E37" s="304"/>
      <c r="F37" s="304">
        <v>7.5430957753674279E-3</v>
      </c>
      <c r="G37" s="304">
        <v>9.4293233958048731E-3</v>
      </c>
      <c r="H37" s="304">
        <v>1.1917967722840716E-2</v>
      </c>
      <c r="I37" s="304"/>
      <c r="J37" s="304">
        <v>0.13340439715517885</v>
      </c>
      <c r="K37" s="304">
        <v>0.15417762876212476</v>
      </c>
      <c r="L37" s="304">
        <v>0.19721642014539806</v>
      </c>
      <c r="M37" s="304"/>
      <c r="N37" s="304">
        <v>0.35881450874346216</v>
      </c>
      <c r="O37" s="304">
        <v>0.38662268032805558</v>
      </c>
      <c r="P37" s="304">
        <v>0.46878137313259854</v>
      </c>
      <c r="Q37" s="306"/>
      <c r="R37" s="304">
        <v>0.1404489652233698</v>
      </c>
      <c r="S37" s="304">
        <v>0.14477277705689212</v>
      </c>
      <c r="T37" s="304">
        <v>0.1644764913556597</v>
      </c>
      <c r="U37" s="306"/>
      <c r="V37" s="304">
        <v>0.54964065153331043</v>
      </c>
      <c r="W37" s="304">
        <v>0.54175175291351341</v>
      </c>
      <c r="X37" s="304">
        <v>0.60007710174107931</v>
      </c>
      <c r="Y37" s="306"/>
      <c r="Z37" s="304">
        <v>2.9542182744348042</v>
      </c>
      <c r="AA37" s="304">
        <v>2.7423993125455954</v>
      </c>
      <c r="AB37" s="304">
        <v>2.3542916691545881</v>
      </c>
      <c r="AC37" s="306"/>
      <c r="AD37" s="304">
        <v>1.9485733525464224</v>
      </c>
      <c r="AE37" s="304">
        <v>1.7185200904187077</v>
      </c>
      <c r="AF37" s="304">
        <v>1.2569243602787099</v>
      </c>
      <c r="AG37" s="306"/>
      <c r="AH37" s="304">
        <v>1.1892107091642468</v>
      </c>
      <c r="AI37" s="304">
        <v>0.93689814786052716</v>
      </c>
      <c r="AJ37" s="304">
        <v>0.56821178591732069</v>
      </c>
      <c r="AK37" s="306"/>
      <c r="AL37" s="304">
        <v>0.504770408456785</v>
      </c>
      <c r="AM37" s="304">
        <v>0.28530802269210176</v>
      </c>
      <c r="AN37" s="304">
        <v>0.18602905889893914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0.53981203393435229</v>
      </c>
      <c r="C38" s="304">
        <f t="shared" si="64"/>
        <v>0.48597247278375444</v>
      </c>
      <c r="D38" s="304">
        <f t="shared" si="65"/>
        <v>0.45073547025966881</v>
      </c>
      <c r="E38" s="304"/>
      <c r="F38" s="304">
        <v>8.0369010794714996E-3</v>
      </c>
      <c r="G38" s="304">
        <v>7.9632687617298831E-3</v>
      </c>
      <c r="H38" s="304">
        <v>6.3366866470273044E-3</v>
      </c>
      <c r="I38" s="304"/>
      <c r="J38" s="304">
        <v>5.7268831588916588E-3</v>
      </c>
      <c r="K38" s="304">
        <v>5.1442994758218903E-3</v>
      </c>
      <c r="L38" s="304">
        <v>4.7669868431481077E-3</v>
      </c>
      <c r="M38" s="304"/>
      <c r="N38" s="304">
        <v>7.2719228967064162E-2</v>
      </c>
      <c r="O38" s="304">
        <v>6.9949485636803588E-2</v>
      </c>
      <c r="P38" s="304">
        <v>6.4574274260971079E-2</v>
      </c>
      <c r="Q38" s="306"/>
      <c r="R38" s="304">
        <v>1.9789144194482539E-2</v>
      </c>
      <c r="S38" s="304">
        <v>1.7150385931822221E-2</v>
      </c>
      <c r="T38" s="304">
        <v>1.5238287162949187E-2</v>
      </c>
      <c r="U38" s="306"/>
      <c r="V38" s="304">
        <v>4.4195044421809458E-2</v>
      </c>
      <c r="W38" s="304">
        <v>3.8987028036883926E-2</v>
      </c>
      <c r="X38" s="304">
        <v>3.8726079007695494E-2</v>
      </c>
      <c r="Y38" s="306"/>
      <c r="Z38" s="304">
        <v>0.10011940258901039</v>
      </c>
      <c r="AA38" s="304">
        <v>7.0862828329755226E-2</v>
      </c>
      <c r="AB38" s="304">
        <v>5.0527542892268101E-2</v>
      </c>
      <c r="AC38" s="306"/>
      <c r="AD38" s="304">
        <v>9.5550293430025149E-2</v>
      </c>
      <c r="AE38" s="304">
        <v>7.5071505611248868E-2</v>
      </c>
      <c r="AF38" s="304">
        <v>5.0267761855387394E-2</v>
      </c>
      <c r="AG38" s="306"/>
      <c r="AH38" s="304">
        <v>0.13529343049982592</v>
      </c>
      <c r="AI38" s="304">
        <v>0.12746308081871188</v>
      </c>
      <c r="AJ38" s="304">
        <v>0.12017604448358435</v>
      </c>
      <c r="AK38" s="306"/>
      <c r="AL38" s="304">
        <v>5.8381705593771566E-2</v>
      </c>
      <c r="AM38" s="304">
        <v>7.3380590180976951E-2</v>
      </c>
      <c r="AN38" s="304">
        <v>0.1001218071066378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1.1725892453672748</v>
      </c>
      <c r="C39" s="304">
        <f t="shared" si="64"/>
        <v>1.104096891377673</v>
      </c>
      <c r="D39" s="304">
        <f t="shared" si="65"/>
        <v>1.0488240483356748</v>
      </c>
      <c r="E39" s="304"/>
      <c r="F39" s="304">
        <v>9.1412398590968585E-3</v>
      </c>
      <c r="G39" s="304">
        <v>8.5160435760111997E-3</v>
      </c>
      <c r="H39" s="304">
        <v>7.2425191277715175E-3</v>
      </c>
      <c r="I39" s="304"/>
      <c r="J39" s="304">
        <v>6.3055571610085126E-2</v>
      </c>
      <c r="K39" s="304">
        <v>6.877155620795368E-2</v>
      </c>
      <c r="L39" s="304">
        <v>7.5256789468564733E-2</v>
      </c>
      <c r="M39" s="304"/>
      <c r="N39" s="304">
        <v>0.2115526274649917</v>
      </c>
      <c r="O39" s="304">
        <v>0.22474391248569819</v>
      </c>
      <c r="P39" s="304">
        <v>0.25360155251103494</v>
      </c>
      <c r="Q39" s="306"/>
      <c r="R39" s="304">
        <v>7.2272429554592094E-2</v>
      </c>
      <c r="S39" s="304">
        <v>7.6378185818601993E-2</v>
      </c>
      <c r="T39" s="304">
        <v>8.3092650018835409E-2</v>
      </c>
      <c r="U39" s="306"/>
      <c r="V39" s="304">
        <v>7.6418586666264471E-2</v>
      </c>
      <c r="W39" s="304">
        <v>8.0690722038273544E-2</v>
      </c>
      <c r="X39" s="304">
        <v>8.814671716597873E-2</v>
      </c>
      <c r="Y39" s="306"/>
      <c r="Z39" s="304">
        <v>0.28415390623184972</v>
      </c>
      <c r="AA39" s="304">
        <v>0.23686597016153968</v>
      </c>
      <c r="AB39" s="304">
        <v>0.19865277834713152</v>
      </c>
      <c r="AC39" s="306"/>
      <c r="AD39" s="304">
        <v>0.22766091881796163</v>
      </c>
      <c r="AE39" s="304">
        <v>0.21935738244123779</v>
      </c>
      <c r="AF39" s="304">
        <v>0.20148225274730869</v>
      </c>
      <c r="AG39" s="306"/>
      <c r="AH39" s="304">
        <v>0.11534692478328051</v>
      </c>
      <c r="AI39" s="304">
        <v>7.2830604691556527E-2</v>
      </c>
      <c r="AJ39" s="304">
        <v>2.4176052687067514E-2</v>
      </c>
      <c r="AK39" s="306"/>
      <c r="AL39" s="304">
        <v>0.11298704037915258</v>
      </c>
      <c r="AM39" s="304">
        <v>0.11594251395680029</v>
      </c>
      <c r="AN39" s="304">
        <v>0.11717273626198167</v>
      </c>
    </row>
    <row r="40" spans="1:40" x14ac:dyDescent="0.2">
      <c r="A40" s="13" t="str">
        <f t="shared" si="63"/>
        <v>Process, plant and machine operatives</v>
      </c>
      <c r="B40" s="304">
        <f t="shared" si="66"/>
        <v>6.3592177770276948</v>
      </c>
      <c r="C40" s="304">
        <f t="shared" si="64"/>
        <v>5.7741160588562623</v>
      </c>
      <c r="D40" s="304">
        <f t="shared" si="65"/>
        <v>4.7732952646162934</v>
      </c>
      <c r="E40" s="304"/>
      <c r="F40" s="304">
        <v>1.7080661150120097E-3</v>
      </c>
      <c r="G40" s="304">
        <v>1.8203337744842182E-3</v>
      </c>
      <c r="H40" s="304">
        <v>1.9896448474389233E-3</v>
      </c>
      <c r="I40" s="304"/>
      <c r="J40" s="304">
        <v>7.3821332367673742E-2</v>
      </c>
      <c r="K40" s="304">
        <v>0.100636168009161</v>
      </c>
      <c r="L40" s="304">
        <v>0.18187824165762939</v>
      </c>
      <c r="M40" s="304"/>
      <c r="N40" s="304">
        <v>0.15641106110979666</v>
      </c>
      <c r="O40" s="304">
        <v>0.20330791286101396</v>
      </c>
      <c r="P40" s="304">
        <v>0.30566342104568883</v>
      </c>
      <c r="Q40" s="306"/>
      <c r="R40" s="305">
        <v>0.10811530128903445</v>
      </c>
      <c r="S40" s="305">
        <v>0.11754127327990317</v>
      </c>
      <c r="T40" s="305">
        <v>0.13832634365828955</v>
      </c>
      <c r="U40" s="306"/>
      <c r="V40" s="305">
        <v>0.21786400732692046</v>
      </c>
      <c r="W40" s="305">
        <v>0.24806978586832218</v>
      </c>
      <c r="X40" s="305">
        <v>0.28989579957488965</v>
      </c>
      <c r="Y40" s="306"/>
      <c r="Z40" s="305">
        <v>1.5215407628198019</v>
      </c>
      <c r="AA40" s="305">
        <v>1.5538636498877647</v>
      </c>
      <c r="AB40" s="305">
        <v>1.445524022522666</v>
      </c>
      <c r="AC40" s="306"/>
      <c r="AD40" s="305">
        <v>1.9817241962961503</v>
      </c>
      <c r="AE40" s="305">
        <v>1.9675012496095738</v>
      </c>
      <c r="AF40" s="305">
        <v>1.7224904024603174</v>
      </c>
      <c r="AG40" s="306"/>
      <c r="AH40" s="305">
        <v>1.5028187472718293</v>
      </c>
      <c r="AI40" s="305">
        <v>1.1620191111235598</v>
      </c>
      <c r="AJ40" s="305">
        <v>0.4176687956828356</v>
      </c>
      <c r="AK40" s="306"/>
      <c r="AL40" s="305">
        <v>0.79521430243147484</v>
      </c>
      <c r="AM40" s="305">
        <v>0.41935657444247998</v>
      </c>
      <c r="AN40" s="305">
        <v>0.26985859316653721</v>
      </c>
    </row>
    <row r="41" spans="1:40" x14ac:dyDescent="0.2">
      <c r="A41" s="39" t="str">
        <f t="shared" si="63"/>
        <v>Elementary occupations</v>
      </c>
      <c r="B41" s="307">
        <f t="shared" si="66"/>
        <v>2.4691451877549455</v>
      </c>
      <c r="C41" s="307">
        <f t="shared" si="64"/>
        <v>2.7377891710696236</v>
      </c>
      <c r="D41" s="307">
        <f>SUM(H41,L41,P41,T41,X41,AB41,AF41,AJ41,AN41)</f>
        <v>2.4874013174806144</v>
      </c>
      <c r="E41" s="307"/>
      <c r="F41" s="307">
        <v>2.3960452471699025E-3</v>
      </c>
      <c r="G41" s="307">
        <v>2.4895158831778801E-3</v>
      </c>
      <c r="H41" s="307">
        <v>2.9441083160637663E-3</v>
      </c>
      <c r="I41" s="307"/>
      <c r="J41" s="307">
        <v>1.8632988571469597E-2</v>
      </c>
      <c r="K41" s="307">
        <v>2.4681528994849617E-2</v>
      </c>
      <c r="L41" s="307">
        <v>3.291861679974107E-2</v>
      </c>
      <c r="M41" s="307"/>
      <c r="N41" s="307">
        <v>0.10561889070561482</v>
      </c>
      <c r="O41" s="307">
        <v>0.17457941526417961</v>
      </c>
      <c r="P41" s="307">
        <v>0.22731138997923744</v>
      </c>
      <c r="Q41" s="308"/>
      <c r="R41" s="307">
        <v>7.863220025533682E-2</v>
      </c>
      <c r="S41" s="307">
        <v>0.10919836395830197</v>
      </c>
      <c r="T41" s="307">
        <v>0.14443091902442726</v>
      </c>
      <c r="U41" s="308"/>
      <c r="V41" s="307">
        <v>5.5441856364231643E-2</v>
      </c>
      <c r="W41" s="307">
        <v>8.4014699195427756E-2</v>
      </c>
      <c r="X41" s="307">
        <v>0.10246074562735805</v>
      </c>
      <c r="Y41" s="308"/>
      <c r="Z41" s="307">
        <v>0.31514279533090112</v>
      </c>
      <c r="AA41" s="307">
        <v>0.37112816539134502</v>
      </c>
      <c r="AB41" s="307">
        <v>0.35967025468585234</v>
      </c>
      <c r="AC41" s="308"/>
      <c r="AD41" s="307">
        <v>0.59838920727708345</v>
      </c>
      <c r="AE41" s="307">
        <v>0.73550728835924462</v>
      </c>
      <c r="AF41" s="307">
        <v>0.61770879226688458</v>
      </c>
      <c r="AG41" s="308"/>
      <c r="AH41" s="307">
        <v>0.85228966338946721</v>
      </c>
      <c r="AI41" s="307">
        <v>0.89124390096016237</v>
      </c>
      <c r="AJ41" s="307">
        <v>0.72452296761096924</v>
      </c>
      <c r="AK41" s="308"/>
      <c r="AL41" s="307">
        <v>0.44260154061367113</v>
      </c>
      <c r="AM41" s="307">
        <v>0.34494629306293517</v>
      </c>
      <c r="AN41" s="307">
        <v>0.27543352317008041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Cumbria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18.452999999999999</v>
      </c>
      <c r="C50" s="305">
        <f>SUM(C51:C59)</f>
        <v>18.264000000000038</v>
      </c>
      <c r="D50" s="305">
        <f>SUM(D51:D59)</f>
        <v>18.494000000000007</v>
      </c>
      <c r="E50" s="304"/>
      <c r="F50" s="305">
        <f>SUM(F51:F59)</f>
        <v>4.7271155464366693E-2</v>
      </c>
      <c r="G50" s="305">
        <f>SUM(G51:G59)</f>
        <v>5.8414559228020822E-2</v>
      </c>
      <c r="H50" s="305">
        <f>SUM(H51:H59)</f>
        <v>8.318952110394863E-2</v>
      </c>
      <c r="I50" s="304"/>
      <c r="J50" s="305">
        <f>SUM(J51:J59)</f>
        <v>0.83357253521678298</v>
      </c>
      <c r="K50" s="305">
        <f>SUM(K51:K59)</f>
        <v>1.01724266291772</v>
      </c>
      <c r="L50" s="305">
        <f>SUM(L51:L59)</f>
        <v>1.3945058631475102</v>
      </c>
      <c r="M50" s="304"/>
      <c r="N50" s="305">
        <f>SUM(N51:N59)</f>
        <v>1.6395044265410155</v>
      </c>
      <c r="O50" s="305">
        <f>SUM(O51:O59)</f>
        <v>1.7775852670402266</v>
      </c>
      <c r="P50" s="305">
        <f>SUM(P51:P59)</f>
        <v>2.262822040535525</v>
      </c>
      <c r="Q50" s="304"/>
      <c r="R50" s="305">
        <f>SUM(R51:R59)</f>
        <v>0.59330605098528011</v>
      </c>
      <c r="S50" s="305">
        <f>SUM(S51:S59)</f>
        <v>0.64636071220838565</v>
      </c>
      <c r="T50" s="305">
        <f>SUM(T51:T59)</f>
        <v>0.86511737459142679</v>
      </c>
      <c r="U50" s="304"/>
      <c r="V50" s="305">
        <f>SUM(V51:V59)</f>
        <v>1.2555846032092401</v>
      </c>
      <c r="W50" s="305">
        <f>SUM(W51:W59)</f>
        <v>1.3200858859336821</v>
      </c>
      <c r="X50" s="305">
        <f>SUM(X51:X59)</f>
        <v>1.6823162736719028</v>
      </c>
      <c r="Y50" s="304"/>
      <c r="Z50" s="305">
        <f>SUM(Z51:Z59)</f>
        <v>5.6646732308911982</v>
      </c>
      <c r="AA50" s="305">
        <f>SUM(AA51:AA59)</f>
        <v>5.5215037028967933</v>
      </c>
      <c r="AB50" s="305">
        <f>SUM(AB51:AB59)</f>
        <v>5.337764451097085</v>
      </c>
      <c r="AC50" s="304"/>
      <c r="AD50" s="305">
        <f>SUM(AD51:AD59)</f>
        <v>4.6654070928317664</v>
      </c>
      <c r="AE50" s="305">
        <f>SUM(AE51:AE59)</f>
        <v>4.6771819401378973</v>
      </c>
      <c r="AF50" s="305">
        <f>SUM(AF51:AF59)</f>
        <v>4.5772860493455543</v>
      </c>
      <c r="AG50" s="304"/>
      <c r="AH50" s="305">
        <f>SUM(AH51:AH59)</f>
        <v>2.6822518291152528</v>
      </c>
      <c r="AI50" s="305">
        <f>SUM(AI51:AI59)</f>
        <v>2.3928344441003189</v>
      </c>
      <c r="AJ50" s="305">
        <f>SUM(AJ51:AJ59)</f>
        <v>1.8917675746270339</v>
      </c>
      <c r="AK50" s="304"/>
      <c r="AL50" s="305">
        <f>SUM(AL51:AL59)</f>
        <v>1.0714290757450964</v>
      </c>
      <c r="AM50" s="305">
        <f>SUM(AM51:AM59)</f>
        <v>0.85279082553699259</v>
      </c>
      <c r="AN50" s="305">
        <f>SUM(AN51:AN59)</f>
        <v>0.39923085188001933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2.1903022777958148</v>
      </c>
      <c r="C51" s="304">
        <f t="shared" ref="C51:D51" si="68">SUM(G51,K51,O51,S51,W51,AA51,AE51,AI51,AM51)</f>
        <v>1.9482093119898527</v>
      </c>
      <c r="D51" s="304">
        <f t="shared" si="68"/>
        <v>2.1373904314121304</v>
      </c>
      <c r="E51" s="304"/>
      <c r="F51" s="304">
        <v>9.1374932044982465E-3</v>
      </c>
      <c r="G51" s="304">
        <v>1.0648791473535656E-2</v>
      </c>
      <c r="H51" s="304">
        <v>1.4803490584617007E-2</v>
      </c>
      <c r="I51" s="304"/>
      <c r="J51" s="304">
        <v>0.22080572757408709</v>
      </c>
      <c r="K51" s="304">
        <v>0.23556118230091794</v>
      </c>
      <c r="L51" s="304">
        <v>0.3246533969929708</v>
      </c>
      <c r="M51" s="304"/>
      <c r="N51" s="304">
        <v>0.38893570259288412</v>
      </c>
      <c r="O51" s="304">
        <v>0.36791829327302444</v>
      </c>
      <c r="P51" s="304">
        <v>0.43933491059078844</v>
      </c>
      <c r="Q51" s="304"/>
      <c r="R51" s="304">
        <v>0.10033725100628484</v>
      </c>
      <c r="S51" s="304">
        <v>8.3326944664420893E-2</v>
      </c>
      <c r="T51" s="304">
        <v>8.9489724265261722E-2</v>
      </c>
      <c r="U51" s="304"/>
      <c r="V51" s="304">
        <v>0.25870946062693884</v>
      </c>
      <c r="W51" s="304">
        <v>0.23281317398495288</v>
      </c>
      <c r="X51" s="304">
        <v>0.2904365417636311</v>
      </c>
      <c r="Y51" s="304"/>
      <c r="Z51" s="304">
        <v>0.54027249288816981</v>
      </c>
      <c r="AA51" s="304">
        <v>0.45141741656282275</v>
      </c>
      <c r="AB51" s="304">
        <v>0.47521088799326894</v>
      </c>
      <c r="AC51" s="304"/>
      <c r="AD51" s="304">
        <v>0.36489221908082986</v>
      </c>
      <c r="AE51" s="304">
        <v>0.30541906783538403</v>
      </c>
      <c r="AF51" s="304">
        <v>0.27920601019947383</v>
      </c>
      <c r="AG51" s="304"/>
      <c r="AH51" s="304">
        <v>0.2171736896510969</v>
      </c>
      <c r="AI51" s="304">
        <v>0.16288086104561994</v>
      </c>
      <c r="AJ51" s="304">
        <v>0.11759567812140297</v>
      </c>
      <c r="AK51" s="304"/>
      <c r="AL51" s="304">
        <v>9.0038241171025143E-2</v>
      </c>
      <c r="AM51" s="304">
        <v>9.8223580849173861E-2</v>
      </c>
      <c r="AN51" s="304">
        <v>0.10665979090071545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2.1565071444126627</v>
      </c>
      <c r="C52" s="304">
        <f t="shared" ref="C52:C59" si="70">SUM(G52,K52,O52,S52,W52,AA52,AE52,AI52,AM52)</f>
        <v>2.3930426370147106</v>
      </c>
      <c r="D52" s="304">
        <f t="shared" ref="D52:D59" si="71">SUM(H52,L52,P52,T52,X52,AB52,AF52,AJ52,AN52)</f>
        <v>2.7800872273314936</v>
      </c>
      <c r="E52" s="304"/>
      <c r="F52" s="304">
        <v>1.9340913311879291E-2</v>
      </c>
      <c r="G52" s="304">
        <v>2.3813489978410516E-2</v>
      </c>
      <c r="H52" s="304">
        <v>3.1206899481035191E-2</v>
      </c>
      <c r="I52" s="304"/>
      <c r="J52" s="304">
        <v>0.33710030525714962</v>
      </c>
      <c r="K52" s="304">
        <v>0.43998883149975493</v>
      </c>
      <c r="L52" s="304">
        <v>0.60932278272128315</v>
      </c>
      <c r="M52" s="304"/>
      <c r="N52" s="304">
        <v>0.47222311592178329</v>
      </c>
      <c r="O52" s="304">
        <v>0.49625782325388607</v>
      </c>
      <c r="P52" s="304">
        <v>0.58553206578359607</v>
      </c>
      <c r="Q52" s="304"/>
      <c r="R52" s="304">
        <v>6.0400350582063937E-2</v>
      </c>
      <c r="S52" s="304">
        <v>5.3853322958651501E-2</v>
      </c>
      <c r="T52" s="304">
        <v>6.9872268726643941E-2</v>
      </c>
      <c r="U52" s="304"/>
      <c r="V52" s="304">
        <v>0.17855922478520841</v>
      </c>
      <c r="W52" s="304">
        <v>0.16064567089259449</v>
      </c>
      <c r="X52" s="304">
        <v>0.1298406038979168</v>
      </c>
      <c r="Y52" s="304"/>
      <c r="Z52" s="304">
        <v>0.56172553572265482</v>
      </c>
      <c r="AA52" s="304">
        <v>0.65115084903841636</v>
      </c>
      <c r="AB52" s="304">
        <v>0.78862332442939553</v>
      </c>
      <c r="AC52" s="304"/>
      <c r="AD52" s="304">
        <v>0.32405794895736023</v>
      </c>
      <c r="AE52" s="304">
        <v>0.36639980338665051</v>
      </c>
      <c r="AF52" s="304">
        <v>0.40184180878687892</v>
      </c>
      <c r="AG52" s="304"/>
      <c r="AH52" s="304">
        <v>0.14380671608827669</v>
      </c>
      <c r="AI52" s="304">
        <v>0.13093083035427591</v>
      </c>
      <c r="AJ52" s="304">
        <v>9.9178139729758363E-2</v>
      </c>
      <c r="AK52" s="304"/>
      <c r="AL52" s="304">
        <v>5.9293033786286697E-2</v>
      </c>
      <c r="AM52" s="304">
        <v>7.0002015652070496E-2</v>
      </c>
      <c r="AN52" s="304">
        <v>6.4669333774985835E-2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1.4792924970675063</v>
      </c>
      <c r="C53" s="304">
        <f t="shared" si="70"/>
        <v>1.4240060120901081</v>
      </c>
      <c r="D53" s="304">
        <f t="shared" si="71"/>
        <v>1.596706801927366</v>
      </c>
      <c r="E53" s="304"/>
      <c r="F53" s="304">
        <v>2.6496777359412979E-3</v>
      </c>
      <c r="G53" s="304">
        <v>2.9820172559202173E-3</v>
      </c>
      <c r="H53" s="304">
        <v>4.3569635590307888E-3</v>
      </c>
      <c r="I53" s="304"/>
      <c r="J53" s="304">
        <v>0.11555651866121742</v>
      </c>
      <c r="K53" s="304">
        <v>0.14031905730392591</v>
      </c>
      <c r="L53" s="304">
        <v>0.18971419649519725</v>
      </c>
      <c r="M53" s="304"/>
      <c r="N53" s="304">
        <v>0.23644295431316042</v>
      </c>
      <c r="O53" s="304">
        <v>0.24529007031986913</v>
      </c>
      <c r="P53" s="304">
        <v>0.29567178646055858</v>
      </c>
      <c r="Q53" s="304"/>
      <c r="R53" s="304">
        <v>0.10883103738858316</v>
      </c>
      <c r="S53" s="304">
        <v>0.11983746292831046</v>
      </c>
      <c r="T53" s="304">
        <v>0.16054282635047867</v>
      </c>
      <c r="U53" s="304"/>
      <c r="V53" s="304">
        <v>0.20793275313348172</v>
      </c>
      <c r="W53" s="304">
        <v>0.20001455955892686</v>
      </c>
      <c r="X53" s="304">
        <v>0.24607936906503772</v>
      </c>
      <c r="Y53" s="304"/>
      <c r="Z53" s="304">
        <v>0.28891307327749133</v>
      </c>
      <c r="AA53" s="304">
        <v>0.2255647012535954</v>
      </c>
      <c r="AB53" s="304">
        <v>0.20183978518534479</v>
      </c>
      <c r="AC53" s="304"/>
      <c r="AD53" s="304">
        <v>0.28170868747461292</v>
      </c>
      <c r="AE53" s="304">
        <v>0.2693380328551726</v>
      </c>
      <c r="AF53" s="304">
        <v>0.27917022523244467</v>
      </c>
      <c r="AG53" s="304"/>
      <c r="AH53" s="304">
        <v>0.19960496025505001</v>
      </c>
      <c r="AI53" s="304">
        <v>0.18492207549211159</v>
      </c>
      <c r="AJ53" s="304">
        <v>0.16996616836077783</v>
      </c>
      <c r="AK53" s="304"/>
      <c r="AL53" s="304">
        <v>3.765283482796819E-2</v>
      </c>
      <c r="AM53" s="304">
        <v>3.5738035122275767E-2</v>
      </c>
      <c r="AN53" s="304">
        <v>4.9365481218495752E-2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1.2920577009457179</v>
      </c>
      <c r="C54" s="304">
        <f t="shared" si="70"/>
        <v>1.2256440490106426</v>
      </c>
      <c r="D54" s="304">
        <f t="shared" si="71"/>
        <v>1.1052459514904573</v>
      </c>
      <c r="E54" s="304"/>
      <c r="F54" s="304">
        <v>1.1236205347794194E-2</v>
      </c>
      <c r="G54" s="304">
        <v>1.4707837193887558E-2</v>
      </c>
      <c r="H54" s="304">
        <v>2.4054569878553332E-2</v>
      </c>
      <c r="I54" s="304"/>
      <c r="J54" s="304">
        <v>5.7527422615417857E-2</v>
      </c>
      <c r="K54" s="304">
        <v>7.3945595417337043E-2</v>
      </c>
      <c r="L54" s="304">
        <v>0.10806118813368207</v>
      </c>
      <c r="M54" s="304"/>
      <c r="N54" s="304">
        <v>0.18671608642265461</v>
      </c>
      <c r="O54" s="304">
        <v>0.23258636293861823</v>
      </c>
      <c r="P54" s="304">
        <v>0.31365877678831977</v>
      </c>
      <c r="Q54" s="304"/>
      <c r="R54" s="304">
        <v>0.11820442622546515</v>
      </c>
      <c r="S54" s="304">
        <v>0.13205409300850401</v>
      </c>
      <c r="T54" s="304">
        <v>0.1664169913605259</v>
      </c>
      <c r="U54" s="304"/>
      <c r="V54" s="304">
        <v>6.6165596836162438E-2</v>
      </c>
      <c r="W54" s="304">
        <v>7.5539752432150636E-2</v>
      </c>
      <c r="X54" s="304">
        <v>9.4951725174795998E-2</v>
      </c>
      <c r="Y54" s="304"/>
      <c r="Z54" s="304">
        <v>0.23135661392643636</v>
      </c>
      <c r="AA54" s="304">
        <v>0.18374186419458885</v>
      </c>
      <c r="AB54" s="304">
        <v>0.11222084999982725</v>
      </c>
      <c r="AC54" s="304"/>
      <c r="AD54" s="304">
        <v>0.19012728635865245</v>
      </c>
      <c r="AE54" s="304">
        <v>0.13850998158724648</v>
      </c>
      <c r="AF54" s="304">
        <v>4.3972705600888617E-2</v>
      </c>
      <c r="AG54" s="304"/>
      <c r="AH54" s="304">
        <v>0.36026863898979566</v>
      </c>
      <c r="AI54" s="304">
        <v>0.34238456078193064</v>
      </c>
      <c r="AJ54" s="304">
        <v>0.2385101002927611</v>
      </c>
      <c r="AK54" s="304"/>
      <c r="AL54" s="304">
        <v>7.0455424223339336E-2</v>
      </c>
      <c r="AM54" s="304">
        <v>3.2174001456379234E-2</v>
      </c>
      <c r="AN54" s="304">
        <v>3.3990442611033932E-3</v>
      </c>
    </row>
    <row r="55" spans="1:40" x14ac:dyDescent="0.2">
      <c r="A55" s="13" t="str">
        <f t="shared" si="67"/>
        <v>Skilled trades occupations</v>
      </c>
      <c r="B55" s="304">
        <f t="shared" si="69"/>
        <v>8.924355964621121</v>
      </c>
      <c r="C55" s="304">
        <f t="shared" si="70"/>
        <v>8.8232874942472499</v>
      </c>
      <c r="D55" s="304">
        <f t="shared" si="71"/>
        <v>8.4098576063458008</v>
      </c>
      <c r="E55" s="304"/>
      <c r="F55" s="304">
        <v>1.2376603850789733E-3</v>
      </c>
      <c r="G55" s="304">
        <v>1.5554790111670807E-3</v>
      </c>
      <c r="H55" s="304">
        <v>1.9752487141807781E-3</v>
      </c>
      <c r="I55" s="304"/>
      <c r="J55" s="304">
        <v>5.8461264053055045E-2</v>
      </c>
      <c r="K55" s="304">
        <v>7.5967660306946516E-2</v>
      </c>
      <c r="L55" s="304">
        <v>9.6519533917266281E-2</v>
      </c>
      <c r="M55" s="304"/>
      <c r="N55" s="304">
        <v>0.2615504594922784</v>
      </c>
      <c r="O55" s="304">
        <v>0.32230415781269989</v>
      </c>
      <c r="P55" s="304">
        <v>0.47636856527648608</v>
      </c>
      <c r="Q55" s="304"/>
      <c r="R55" s="304">
        <v>0.1600828816797584</v>
      </c>
      <c r="S55" s="304">
        <v>0.19982165055479509</v>
      </c>
      <c r="T55" s="304">
        <v>0.29239741988148388</v>
      </c>
      <c r="U55" s="304"/>
      <c r="V55" s="304">
        <v>0.42408901876055344</v>
      </c>
      <c r="W55" s="304">
        <v>0.50375056969698673</v>
      </c>
      <c r="X55" s="304">
        <v>0.72606643989830311</v>
      </c>
      <c r="Y55" s="304"/>
      <c r="Z55" s="304">
        <v>3.3645903279852929</v>
      </c>
      <c r="AA55" s="304">
        <v>3.2545651879925055</v>
      </c>
      <c r="AB55" s="304">
        <v>2.8811783121850518</v>
      </c>
      <c r="AC55" s="304"/>
      <c r="AD55" s="304">
        <v>2.8283948773127405</v>
      </c>
      <c r="AE55" s="304">
        <v>2.8931278862406105</v>
      </c>
      <c r="AF55" s="304">
        <v>2.8591392549702501</v>
      </c>
      <c r="AG55" s="304"/>
      <c r="AH55" s="304">
        <v>1.2476112081345485</v>
      </c>
      <c r="AI55" s="304">
        <v>1.1311385319916942</v>
      </c>
      <c r="AJ55" s="304">
        <v>1.0033271370701689</v>
      </c>
      <c r="AK55" s="304"/>
      <c r="AL55" s="304">
        <v>0.57833826681781497</v>
      </c>
      <c r="AM55" s="304">
        <v>0.44105637063984338</v>
      </c>
      <c r="AN55" s="304">
        <v>7.2885694432610879E-2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5.0047954912023178E-2</v>
      </c>
      <c r="C56" s="304">
        <f t="shared" si="70"/>
        <v>4.3690669236716689E-2</v>
      </c>
      <c r="D56" s="304">
        <f t="shared" si="71"/>
        <v>4.4233023239729878E-2</v>
      </c>
      <c r="E56" s="304"/>
      <c r="F56" s="304">
        <v>3.6463320127450901E-5</v>
      </c>
      <c r="G56" s="304">
        <v>2.8378071778370711E-5</v>
      </c>
      <c r="H56" s="304">
        <v>3.4677687099534136E-5</v>
      </c>
      <c r="I56" s="304"/>
      <c r="J56" s="304">
        <v>1.7239709081453745E-3</v>
      </c>
      <c r="K56" s="304">
        <v>1.8201373558392494E-3</v>
      </c>
      <c r="L56" s="304">
        <v>2.0848162415461236E-3</v>
      </c>
      <c r="M56" s="304"/>
      <c r="N56" s="304">
        <v>2.2823133762216682E-3</v>
      </c>
      <c r="O56" s="304">
        <v>2.0292695385921962E-3</v>
      </c>
      <c r="P56" s="304">
        <v>2.0230713069734189E-3</v>
      </c>
      <c r="Q56" s="304"/>
      <c r="R56" s="304">
        <v>4.822596197103435E-4</v>
      </c>
      <c r="S56" s="304">
        <v>4.010070611600687E-4</v>
      </c>
      <c r="T56" s="304">
        <v>3.9830141500195993E-4</v>
      </c>
      <c r="U56" s="304"/>
      <c r="V56" s="304">
        <v>1.6523698587455982E-3</v>
      </c>
      <c r="W56" s="304">
        <v>1.7003774170552062E-3</v>
      </c>
      <c r="X56" s="304">
        <v>2.0613901296593108E-3</v>
      </c>
      <c r="Y56" s="304"/>
      <c r="Z56" s="304">
        <v>1.742116229488384E-2</v>
      </c>
      <c r="AA56" s="304">
        <v>1.8469491754604515E-2</v>
      </c>
      <c r="AB56" s="304">
        <v>2.2088946481547633E-2</v>
      </c>
      <c r="AC56" s="304"/>
      <c r="AD56" s="304">
        <v>3.0586750540323821E-3</v>
      </c>
      <c r="AE56" s="304">
        <v>2.1943930415075858E-3</v>
      </c>
      <c r="AF56" s="304">
        <v>2.1232851887759575E-3</v>
      </c>
      <c r="AG56" s="304"/>
      <c r="AH56" s="304">
        <v>1.2757522027037116E-2</v>
      </c>
      <c r="AI56" s="304">
        <v>8.8494705579372848E-3</v>
      </c>
      <c r="AJ56" s="304">
        <v>7.3743945707485468E-3</v>
      </c>
      <c r="AK56" s="304"/>
      <c r="AL56" s="304">
        <v>1.0633218453119403E-2</v>
      </c>
      <c r="AM56" s="304">
        <v>8.1981444382422074E-3</v>
      </c>
      <c r="AN56" s="304">
        <v>6.0441402183773968E-3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0.36155859911916421</v>
      </c>
      <c r="C57" s="304">
        <f t="shared" si="70"/>
        <v>0.35998045670436318</v>
      </c>
      <c r="D57" s="304">
        <f t="shared" si="71"/>
        <v>0.36364626442443776</v>
      </c>
      <c r="E57" s="304"/>
      <c r="F57" s="304">
        <v>7.55906204065444E-4</v>
      </c>
      <c r="G57" s="304">
        <v>9.5095125151926484E-4</v>
      </c>
      <c r="H57" s="304">
        <v>1.4021050434409963E-3</v>
      </c>
      <c r="I57" s="304"/>
      <c r="J57" s="304">
        <v>2.466507003176557E-2</v>
      </c>
      <c r="K57" s="304">
        <v>2.4241143528094311E-2</v>
      </c>
      <c r="L57" s="304">
        <v>2.5544347123186609E-2</v>
      </c>
      <c r="M57" s="304"/>
      <c r="N57" s="304">
        <v>5.3092503639269074E-2</v>
      </c>
      <c r="O57" s="304">
        <v>5.9064329504906081E-2</v>
      </c>
      <c r="P57" s="304">
        <v>6.9767257037891925E-2</v>
      </c>
      <c r="Q57" s="304"/>
      <c r="R57" s="304">
        <v>1.5462659945547437E-2</v>
      </c>
      <c r="S57" s="304">
        <v>1.8299822015875149E-2</v>
      </c>
      <c r="T57" s="304">
        <v>2.1361252020216853E-2</v>
      </c>
      <c r="U57" s="304"/>
      <c r="V57" s="304">
        <v>1.8705900650763496E-2</v>
      </c>
      <c r="W57" s="304">
        <v>2.0632732724939203E-2</v>
      </c>
      <c r="X57" s="304">
        <v>2.4390829755355666E-2</v>
      </c>
      <c r="Y57" s="304"/>
      <c r="Z57" s="304">
        <v>0.1362191068788414</v>
      </c>
      <c r="AA57" s="304">
        <v>0.13476617347956027</v>
      </c>
      <c r="AB57" s="304">
        <v>0.14797272099099598</v>
      </c>
      <c r="AC57" s="304"/>
      <c r="AD57" s="304">
        <v>2.3305442286426368E-2</v>
      </c>
      <c r="AE57" s="304">
        <v>1.801921718643466E-2</v>
      </c>
      <c r="AF57" s="304">
        <v>8.496177938090441E-3</v>
      </c>
      <c r="AG57" s="304"/>
      <c r="AH57" s="304">
        <v>3.6469380356678169E-2</v>
      </c>
      <c r="AI57" s="304">
        <v>3.0103050520728904E-2</v>
      </c>
      <c r="AJ57" s="304">
        <v>1.193124756630576E-2</v>
      </c>
      <c r="AK57" s="304"/>
      <c r="AL57" s="304">
        <v>5.2882629125807185E-2</v>
      </c>
      <c r="AM57" s="304">
        <v>5.3903036492305288E-2</v>
      </c>
      <c r="AN57" s="304">
        <v>5.2780326948953502E-2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1.3003900416720464</v>
      </c>
      <c r="C58" s="304">
        <f t="shared" si="70"/>
        <v>1.3100873008731497</v>
      </c>
      <c r="D58" s="304">
        <f t="shared" si="71"/>
        <v>1.275486439990388</v>
      </c>
      <c r="E58" s="304"/>
      <c r="F58" s="304">
        <v>2.7999508569848315E-3</v>
      </c>
      <c r="G58" s="304">
        <v>3.6507140426233638E-3</v>
      </c>
      <c r="H58" s="304">
        <v>5.2634585726450403E-3</v>
      </c>
      <c r="I58" s="304"/>
      <c r="J58" s="304">
        <v>1.1294518437363862E-2</v>
      </c>
      <c r="K58" s="304">
        <v>1.6324771131935194E-2</v>
      </c>
      <c r="L58" s="304">
        <v>2.5016691318820471E-2</v>
      </c>
      <c r="M58" s="304"/>
      <c r="N58" s="304">
        <v>2.1857053687535356E-2</v>
      </c>
      <c r="O58" s="304">
        <v>2.9021073755717455E-2</v>
      </c>
      <c r="P58" s="304">
        <v>5.0716048234960863E-2</v>
      </c>
      <c r="Q58" s="304"/>
      <c r="R58" s="304">
        <v>2.5349876186206884E-2</v>
      </c>
      <c r="S58" s="304">
        <v>3.4000294377295015E-2</v>
      </c>
      <c r="T58" s="304">
        <v>5.9312536024758403E-2</v>
      </c>
      <c r="U58" s="304"/>
      <c r="V58" s="304">
        <v>6.5257326624546669E-2</v>
      </c>
      <c r="W58" s="304">
        <v>7.8285330558225397E-2</v>
      </c>
      <c r="X58" s="304">
        <v>0.10713654825104174</v>
      </c>
      <c r="Y58" s="304"/>
      <c r="Z58" s="304">
        <v>0.34803029257018164</v>
      </c>
      <c r="AA58" s="304">
        <v>0.38374501749762713</v>
      </c>
      <c r="AB58" s="304">
        <v>0.41668346432336423</v>
      </c>
      <c r="AC58" s="304"/>
      <c r="AD58" s="304">
        <v>0.44499669992282748</v>
      </c>
      <c r="AE58" s="304">
        <v>0.46204972769716612</v>
      </c>
      <c r="AF58" s="304">
        <v>0.45801435801876539</v>
      </c>
      <c r="AG58" s="304"/>
      <c r="AH58" s="304">
        <v>0.29362297475050775</v>
      </c>
      <c r="AI58" s="304">
        <v>0.24075335441607756</v>
      </c>
      <c r="AJ58" s="304">
        <v>0.14091606126432862</v>
      </c>
      <c r="AK58" s="304"/>
      <c r="AL58" s="304">
        <v>8.718134863589197E-2</v>
      </c>
      <c r="AM58" s="304">
        <v>6.2257017396482553E-2</v>
      </c>
      <c r="AN58" s="304">
        <v>1.2427273981703292E-2</v>
      </c>
    </row>
    <row r="59" spans="1:40" x14ac:dyDescent="0.2">
      <c r="A59" s="13" t="str">
        <f t="shared" si="67"/>
        <v>Elementary occupations</v>
      </c>
      <c r="B59" s="304">
        <f t="shared" si="69"/>
        <v>0.69848781945394023</v>
      </c>
      <c r="C59" s="304">
        <f t="shared" si="70"/>
        <v>0.73605206883324492</v>
      </c>
      <c r="D59" s="304">
        <f t="shared" si="71"/>
        <v>0.78134625383820056</v>
      </c>
      <c r="E59" s="304"/>
      <c r="F59" s="304">
        <v>7.6885097996963781E-5</v>
      </c>
      <c r="G59" s="304">
        <v>7.6900949178799129E-5</v>
      </c>
      <c r="H59" s="304">
        <v>9.2107583345944118E-5</v>
      </c>
      <c r="I59" s="304"/>
      <c r="J59" s="304">
        <v>6.4377376785811702E-3</v>
      </c>
      <c r="K59" s="304">
        <v>9.0742840729689071E-3</v>
      </c>
      <c r="L59" s="304">
        <v>1.3588910203557347E-2</v>
      </c>
      <c r="M59" s="304"/>
      <c r="N59" s="304">
        <v>1.6404237095228206E-2</v>
      </c>
      <c r="O59" s="304">
        <v>2.3113886642912994E-2</v>
      </c>
      <c r="P59" s="304">
        <v>2.9749559055949799E-2</v>
      </c>
      <c r="Q59" s="304"/>
      <c r="R59" s="304">
        <v>4.1553083516599936E-3</v>
      </c>
      <c r="S59" s="304">
        <v>4.7661146393734623E-3</v>
      </c>
      <c r="T59" s="304">
        <v>5.3260545470553335E-3</v>
      </c>
      <c r="U59" s="304"/>
      <c r="V59" s="304">
        <v>3.4512951932839514E-2</v>
      </c>
      <c r="W59" s="304">
        <v>4.6703718667850953E-2</v>
      </c>
      <c r="X59" s="304">
        <v>6.1352825736161264E-2</v>
      </c>
      <c r="Y59" s="304"/>
      <c r="Z59" s="304">
        <v>0.17614462534724601</v>
      </c>
      <c r="AA59" s="304">
        <v>0.21808300112307258</v>
      </c>
      <c r="AB59" s="304">
        <v>0.29194615950828889</v>
      </c>
      <c r="AC59" s="304"/>
      <c r="AD59" s="304">
        <v>0.20486525638428346</v>
      </c>
      <c r="AE59" s="304">
        <v>0.22212383030772484</v>
      </c>
      <c r="AF59" s="304">
        <v>0.24532222340998619</v>
      </c>
      <c r="AG59" s="304"/>
      <c r="AH59" s="304">
        <v>0.17093673886226163</v>
      </c>
      <c r="AI59" s="304">
        <v>0.16087170893994274</v>
      </c>
      <c r="AJ59" s="304">
        <v>0.1029686476507819</v>
      </c>
      <c r="AK59" s="304"/>
      <c r="AL59" s="304">
        <v>8.4954078703843347E-2</v>
      </c>
      <c r="AM59" s="304">
        <v>5.1238623490219716E-2</v>
      </c>
      <c r="AN59" s="304">
        <v>3.0999766143073832E-2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84.82600000000005</v>
      </c>
      <c r="C62" s="305">
        <f>SUM(C63:C71)</f>
        <v>88.223000000000042</v>
      </c>
      <c r="D62" s="305">
        <f>SUM(D63:D71)</f>
        <v>93.174000000000049</v>
      </c>
      <c r="E62" s="304"/>
      <c r="F62" s="305">
        <f>SUM(F63:F71)</f>
        <v>0.22395067113732595</v>
      </c>
      <c r="G62" s="305">
        <f>SUM(G63:G71)</f>
        <v>0.29944797487378166</v>
      </c>
      <c r="H62" s="305">
        <f>SUM(H63:H71)</f>
        <v>0.45857567012936146</v>
      </c>
      <c r="I62" s="304"/>
      <c r="J62" s="305">
        <f>SUM(J63:J71)</f>
        <v>2.843986212093029</v>
      </c>
      <c r="K62" s="305">
        <f>SUM(K63:K71)</f>
        <v>3.7304689143674077</v>
      </c>
      <c r="L62" s="305">
        <f>SUM(L63:L71)</f>
        <v>5.7142088208360171</v>
      </c>
      <c r="M62" s="304"/>
      <c r="N62" s="305">
        <f>SUM(N63:N71)</f>
        <v>10.93943215423926</v>
      </c>
      <c r="O62" s="305">
        <f>SUM(O63:O71)</f>
        <v>13.452121730567695</v>
      </c>
      <c r="P62" s="305">
        <f>SUM(P63:P71)</f>
        <v>19.474599158744589</v>
      </c>
      <c r="Q62" s="304"/>
      <c r="R62" s="305">
        <f>SUM(R63:R71)</f>
        <v>3.3652856993606464</v>
      </c>
      <c r="S62" s="305">
        <f>SUM(S63:S71)</f>
        <v>4.0274689232606757</v>
      </c>
      <c r="T62" s="305">
        <f>SUM(T63:T71)</f>
        <v>5.6918649041350253</v>
      </c>
      <c r="U62" s="304"/>
      <c r="V62" s="305">
        <f>SUM(V63:V71)</f>
        <v>3.81471672972856</v>
      </c>
      <c r="W62" s="305">
        <f>SUM(W63:W71)</f>
        <v>4.463474689485782</v>
      </c>
      <c r="X62" s="305">
        <f>SUM(X63:X71)</f>
        <v>6.1561798345735657</v>
      </c>
      <c r="Y62" s="304"/>
      <c r="Z62" s="305">
        <f>SUM(Z63:Z71)</f>
        <v>20.00558505064598</v>
      </c>
      <c r="AA62" s="305">
        <f>SUM(AA63:AA71)</f>
        <v>20.27193775678872</v>
      </c>
      <c r="AB62" s="305">
        <f>SUM(AB63:AB71)</f>
        <v>21.473993296656577</v>
      </c>
      <c r="AC62" s="304"/>
      <c r="AD62" s="305">
        <f>SUM(AD63:AD71)</f>
        <v>22.155806547623527</v>
      </c>
      <c r="AE62" s="305">
        <f>SUM(AE63:AE71)</f>
        <v>23.057531053466995</v>
      </c>
      <c r="AF62" s="305">
        <f>SUM(AF63:AF71)</f>
        <v>21.523704137088981</v>
      </c>
      <c r="AG62" s="304"/>
      <c r="AH62" s="305">
        <f>SUM(AH63:AH71)</f>
        <v>14.855427888734759</v>
      </c>
      <c r="AI62" s="305">
        <f>SUM(AI63:AI71)</f>
        <v>13.119334790306265</v>
      </c>
      <c r="AJ62" s="305">
        <f>SUM(AJ63:AJ71)</f>
        <v>7.7214195653607458</v>
      </c>
      <c r="AK62" s="304"/>
      <c r="AL62" s="305">
        <f>SUM(AL63:AL71)</f>
        <v>6.6218090464369643</v>
      </c>
      <c r="AM62" s="305">
        <f>SUM(AM63:AM71)</f>
        <v>5.8012141668827315</v>
      </c>
      <c r="AN62" s="305">
        <f>SUM(AN63:AN71)</f>
        <v>4.9594546124751782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10.172928352159309</v>
      </c>
      <c r="C63" s="304">
        <f t="shared" ref="C63:C71" si="73">SUM(G63,K63,O63,S63,W63,AA63,AE63,AI63,AM63)</f>
        <v>9.9709793941731917</v>
      </c>
      <c r="D63" s="304">
        <f t="shared" ref="D63:D71" si="74">SUM(H63,L63,P63,T63,X63,AB63,AF63,AJ63,AN63)</f>
        <v>11.553228979098579</v>
      </c>
      <c r="E63" s="304"/>
      <c r="F63" s="304">
        <v>4.8403060173338161E-2</v>
      </c>
      <c r="G63" s="304">
        <v>6.15139421916421E-2</v>
      </c>
      <c r="H63" s="304">
        <v>9.4336740350129969E-2</v>
      </c>
      <c r="I63" s="304"/>
      <c r="J63" s="304">
        <v>0.59734739126725089</v>
      </c>
      <c r="K63" s="304">
        <v>0.71855601621848131</v>
      </c>
      <c r="L63" s="304">
        <v>1.0633091814818789</v>
      </c>
      <c r="M63" s="304"/>
      <c r="N63" s="304">
        <v>2.2573601659360167</v>
      </c>
      <c r="O63" s="304">
        <v>2.542356955778275</v>
      </c>
      <c r="P63" s="304">
        <v>3.6671689612087031</v>
      </c>
      <c r="Q63" s="304"/>
      <c r="R63" s="304">
        <v>0.48134001655481229</v>
      </c>
      <c r="S63" s="304">
        <v>0.51146904264080673</v>
      </c>
      <c r="T63" s="304">
        <v>0.72004655292205166</v>
      </c>
      <c r="U63" s="304"/>
      <c r="V63" s="304">
        <v>0.62012383046161512</v>
      </c>
      <c r="W63" s="304">
        <v>0.64899353020824369</v>
      </c>
      <c r="X63" s="304">
        <v>0.8387990148588077</v>
      </c>
      <c r="Y63" s="304"/>
      <c r="Z63" s="304">
        <v>2.0087603136075733</v>
      </c>
      <c r="AA63" s="304">
        <v>1.7975769577352141</v>
      </c>
      <c r="AB63" s="304">
        <v>1.9618536154110406</v>
      </c>
      <c r="AC63" s="304"/>
      <c r="AD63" s="304">
        <v>2.1790419353702393</v>
      </c>
      <c r="AE63" s="304">
        <v>2.0057977811897127</v>
      </c>
      <c r="AF63" s="304">
        <v>1.7900856043940399</v>
      </c>
      <c r="AG63" s="304"/>
      <c r="AH63" s="304">
        <v>1.638967621984444</v>
      </c>
      <c r="AI63" s="304">
        <v>1.3784576490131075</v>
      </c>
      <c r="AJ63" s="304">
        <v>1.041949719566317</v>
      </c>
      <c r="AK63" s="304"/>
      <c r="AL63" s="304">
        <v>0.34158401680401812</v>
      </c>
      <c r="AM63" s="304">
        <v>0.3062575191977096</v>
      </c>
      <c r="AN63" s="304">
        <v>0.37567958890561021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5.2451176574675964</v>
      </c>
      <c r="C64" s="304">
        <f t="shared" si="73"/>
        <v>5.8654359908244613</v>
      </c>
      <c r="D64" s="304">
        <f t="shared" si="74"/>
        <v>6.8942613155105059</v>
      </c>
      <c r="E64" s="304"/>
      <c r="F64" s="304">
        <v>7.8255247585671983E-2</v>
      </c>
      <c r="G64" s="304">
        <v>0.10446108024974587</v>
      </c>
      <c r="H64" s="304">
        <v>0.15479096249454027</v>
      </c>
      <c r="I64" s="304"/>
      <c r="J64" s="304">
        <v>0.52853566689075415</v>
      </c>
      <c r="K64" s="304">
        <v>0.70138443597253897</v>
      </c>
      <c r="L64" s="304">
        <v>1.0487697884237479</v>
      </c>
      <c r="M64" s="304"/>
      <c r="N64" s="304">
        <v>1.3376437637484113</v>
      </c>
      <c r="O64" s="304">
        <v>1.6351134647055026</v>
      </c>
      <c r="P64" s="304">
        <v>2.2295957667290973</v>
      </c>
      <c r="Q64" s="304"/>
      <c r="R64" s="304">
        <v>0.20626117192453175</v>
      </c>
      <c r="S64" s="304">
        <v>0.22111274109802451</v>
      </c>
      <c r="T64" s="304">
        <v>0.26068870768446167</v>
      </c>
      <c r="U64" s="304"/>
      <c r="V64" s="304">
        <v>0.30530725259013142</v>
      </c>
      <c r="W64" s="304">
        <v>0.35870042391310675</v>
      </c>
      <c r="X64" s="304">
        <v>0.47776230909582001</v>
      </c>
      <c r="Y64" s="304"/>
      <c r="Z64" s="304">
        <v>1.1400469841408476</v>
      </c>
      <c r="AA64" s="304">
        <v>1.22177343191469</v>
      </c>
      <c r="AB64" s="304">
        <v>1.3279703910241958</v>
      </c>
      <c r="AC64" s="304"/>
      <c r="AD64" s="304">
        <v>0.87663474516565387</v>
      </c>
      <c r="AE64" s="304">
        <v>0.87147051667786379</v>
      </c>
      <c r="AF64" s="304">
        <v>0.73960761855473933</v>
      </c>
      <c r="AG64" s="304"/>
      <c r="AH64" s="304">
        <v>0.6071005495899745</v>
      </c>
      <c r="AI64" s="304">
        <v>0.56964388997643989</v>
      </c>
      <c r="AJ64" s="304">
        <v>0.40374540680855475</v>
      </c>
      <c r="AK64" s="304"/>
      <c r="AL64" s="304">
        <v>0.16533227583162036</v>
      </c>
      <c r="AM64" s="304">
        <v>0.18177600631654964</v>
      </c>
      <c r="AN64" s="304">
        <v>0.25133036469534914</v>
      </c>
    </row>
    <row r="65" spans="1:40" x14ac:dyDescent="0.2">
      <c r="A65" s="13" t="str">
        <f t="shared" si="72"/>
        <v>Associate professional occupations</v>
      </c>
      <c r="B65" s="304">
        <f t="shared" si="75"/>
        <v>5.3504603814583671</v>
      </c>
      <c r="C65" s="304">
        <f t="shared" si="73"/>
        <v>5.614472847158587</v>
      </c>
      <c r="D65" s="304">
        <f t="shared" si="74"/>
        <v>6.3725250256051771</v>
      </c>
      <c r="E65" s="304"/>
      <c r="F65" s="304">
        <v>2.5921912806358836E-2</v>
      </c>
      <c r="G65" s="304">
        <v>3.2044803035187669E-2</v>
      </c>
      <c r="H65" s="304">
        <v>4.4790050288139933E-2</v>
      </c>
      <c r="I65" s="304"/>
      <c r="J65" s="304">
        <v>0.28254181628976788</v>
      </c>
      <c r="K65" s="304">
        <v>0.35697419558629634</v>
      </c>
      <c r="L65" s="304">
        <v>0.51509157174069886</v>
      </c>
      <c r="M65" s="304"/>
      <c r="N65" s="304">
        <v>1.0574534284686912</v>
      </c>
      <c r="O65" s="304">
        <v>1.2136349160173467</v>
      </c>
      <c r="P65" s="304">
        <v>1.6445771092220773</v>
      </c>
      <c r="Q65" s="304"/>
      <c r="R65" s="304">
        <v>0.24683307153070716</v>
      </c>
      <c r="S65" s="304">
        <v>0.28645036750994468</v>
      </c>
      <c r="T65" s="304">
        <v>0.4030312962052307</v>
      </c>
      <c r="U65" s="304"/>
      <c r="V65" s="304">
        <v>0.31205101129420193</v>
      </c>
      <c r="W65" s="304">
        <v>0.3653456716634027</v>
      </c>
      <c r="X65" s="304">
        <v>0.49251666437713315</v>
      </c>
      <c r="Y65" s="304"/>
      <c r="Z65" s="304">
        <v>1.3193423534976596</v>
      </c>
      <c r="AA65" s="304">
        <v>1.3521364948205339</v>
      </c>
      <c r="AB65" s="304">
        <v>1.4953972845297083</v>
      </c>
      <c r="AC65" s="304"/>
      <c r="AD65" s="304">
        <v>1.1630851203049397</v>
      </c>
      <c r="AE65" s="304">
        <v>1.1933152357503274</v>
      </c>
      <c r="AF65" s="304">
        <v>1.1340619964394045</v>
      </c>
      <c r="AG65" s="304"/>
      <c r="AH65" s="304">
        <v>0.69832129891555805</v>
      </c>
      <c r="AI65" s="304">
        <v>0.59464666612637573</v>
      </c>
      <c r="AJ65" s="304">
        <v>0.37095513026919696</v>
      </c>
      <c r="AK65" s="304"/>
      <c r="AL65" s="304">
        <v>0.24491036835048297</v>
      </c>
      <c r="AM65" s="304">
        <v>0.21992449664917257</v>
      </c>
      <c r="AN65" s="304">
        <v>0.27210392253358795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7.4286506409841637</v>
      </c>
      <c r="C66" s="304">
        <f t="shared" si="73"/>
        <v>8.2232746698237982</v>
      </c>
      <c r="D66" s="304">
        <f t="shared" si="74"/>
        <v>9.0159634443082997</v>
      </c>
      <c r="E66" s="304"/>
      <c r="F66" s="304">
        <v>1.7718157569182373E-2</v>
      </c>
      <c r="G66" s="304">
        <v>2.7747973190650293E-2</v>
      </c>
      <c r="H66" s="304">
        <v>4.9915861123533418E-2</v>
      </c>
      <c r="I66" s="304"/>
      <c r="J66" s="304">
        <v>0.31138659903763705</v>
      </c>
      <c r="K66" s="304">
        <v>0.43933915640989163</v>
      </c>
      <c r="L66" s="304">
        <v>0.74262308937141797</v>
      </c>
      <c r="M66" s="304"/>
      <c r="N66" s="304">
        <v>1.1076420954128221</v>
      </c>
      <c r="O66" s="304">
        <v>1.4912779303673571</v>
      </c>
      <c r="P66" s="304">
        <v>2.2713178192744934</v>
      </c>
      <c r="Q66" s="304"/>
      <c r="R66" s="304">
        <v>0.35026283480504228</v>
      </c>
      <c r="S66" s="304">
        <v>0.43679070589923241</v>
      </c>
      <c r="T66" s="304">
        <v>0.59080907170847552</v>
      </c>
      <c r="U66" s="304"/>
      <c r="V66" s="304">
        <v>0.31477418286565806</v>
      </c>
      <c r="W66" s="304">
        <v>0.35705858605155871</v>
      </c>
      <c r="X66" s="304">
        <v>0.46376516896127051</v>
      </c>
      <c r="Y66" s="304"/>
      <c r="Z66" s="304">
        <v>1.9841251204946317</v>
      </c>
      <c r="AA66" s="304">
        <v>2.1717178616300221</v>
      </c>
      <c r="AB66" s="304">
        <v>2.376145611246149</v>
      </c>
      <c r="AC66" s="304"/>
      <c r="AD66" s="304">
        <v>2.1705009126428449</v>
      </c>
      <c r="AE66" s="304">
        <v>2.4026695488056986</v>
      </c>
      <c r="AF66" s="304">
        <v>2.1385317719468104</v>
      </c>
      <c r="AG66" s="304"/>
      <c r="AH66" s="304">
        <v>0.97691166889902548</v>
      </c>
      <c r="AI66" s="304">
        <v>0.73899264817762178</v>
      </c>
      <c r="AJ66" s="304">
        <v>0.2785366399701335</v>
      </c>
      <c r="AK66" s="304"/>
      <c r="AL66" s="304">
        <v>0.19532906925731866</v>
      </c>
      <c r="AM66" s="304">
        <v>0.15768025929176605</v>
      </c>
      <c r="AN66" s="304">
        <v>0.10431841070601672</v>
      </c>
    </row>
    <row r="67" spans="1:40" x14ac:dyDescent="0.2">
      <c r="A67" s="13" t="str">
        <f t="shared" si="72"/>
        <v>Skilled trades occupations</v>
      </c>
      <c r="B67" s="304">
        <f t="shared" si="75"/>
        <v>6.5547932072551411</v>
      </c>
      <c r="C67" s="304">
        <f t="shared" si="73"/>
        <v>6.693529858608624</v>
      </c>
      <c r="D67" s="304">
        <f t="shared" si="74"/>
        <v>6.6244621003932318</v>
      </c>
      <c r="E67" s="304"/>
      <c r="F67" s="304">
        <v>3.7959074098126138E-3</v>
      </c>
      <c r="G67" s="304">
        <v>5.5548609710830959E-3</v>
      </c>
      <c r="H67" s="304">
        <v>9.4481923266635324E-3</v>
      </c>
      <c r="I67" s="304"/>
      <c r="J67" s="304">
        <v>9.9395356730227563E-2</v>
      </c>
      <c r="K67" s="304">
        <v>0.14214312047147398</v>
      </c>
      <c r="L67" s="304">
        <v>0.24044961041588414</v>
      </c>
      <c r="M67" s="304"/>
      <c r="N67" s="304">
        <v>0.35005366089647005</v>
      </c>
      <c r="O67" s="304">
        <v>0.45251428639486951</v>
      </c>
      <c r="P67" s="304">
        <v>0.65995446221244192</v>
      </c>
      <c r="Q67" s="304"/>
      <c r="R67" s="304">
        <v>0.18074116717305738</v>
      </c>
      <c r="S67" s="304">
        <v>0.21338252035232114</v>
      </c>
      <c r="T67" s="304">
        <v>0.29388101999835975</v>
      </c>
      <c r="U67" s="304"/>
      <c r="V67" s="304">
        <v>0.29125305470514368</v>
      </c>
      <c r="W67" s="304">
        <v>0.34497282523060374</v>
      </c>
      <c r="X67" s="304">
        <v>0.48166839353296431</v>
      </c>
      <c r="Y67" s="304"/>
      <c r="Z67" s="304">
        <v>1.9496780209897757</v>
      </c>
      <c r="AA67" s="304">
        <v>1.9993698032789053</v>
      </c>
      <c r="AB67" s="304">
        <v>1.9423747201026209</v>
      </c>
      <c r="AC67" s="304"/>
      <c r="AD67" s="304">
        <v>1.8393928265057922</v>
      </c>
      <c r="AE67" s="304">
        <v>1.8705044576078058</v>
      </c>
      <c r="AF67" s="304">
        <v>1.8649551698372242</v>
      </c>
      <c r="AG67" s="304"/>
      <c r="AH67" s="304">
        <v>1.1864837885322563</v>
      </c>
      <c r="AI67" s="304">
        <v>1.1369451851091377</v>
      </c>
      <c r="AJ67" s="304">
        <v>0.71719972102635776</v>
      </c>
      <c r="AK67" s="304"/>
      <c r="AL67" s="304">
        <v>0.65399942431260494</v>
      </c>
      <c r="AM67" s="304">
        <v>0.52814279919242335</v>
      </c>
      <c r="AN67" s="304">
        <v>0.41453081094071537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2.490255266292114</v>
      </c>
      <c r="C68" s="304">
        <f t="shared" si="73"/>
        <v>2.4627600137540431</v>
      </c>
      <c r="D68" s="304">
        <f t="shared" si="74"/>
        <v>2.8537377258054821</v>
      </c>
      <c r="E68" s="304"/>
      <c r="F68" s="304">
        <v>2.9618696681909776E-3</v>
      </c>
      <c r="G68" s="304">
        <v>4.141731773104681E-3</v>
      </c>
      <c r="H68" s="304">
        <v>6.9429858492810895E-3</v>
      </c>
      <c r="I68" s="304"/>
      <c r="J68" s="304">
        <v>6.0344642350532378E-2</v>
      </c>
      <c r="K68" s="304">
        <v>7.5372690947901833E-2</v>
      </c>
      <c r="L68" s="304">
        <v>0.11597512582264516</v>
      </c>
      <c r="M68" s="304"/>
      <c r="N68" s="304">
        <v>0.26463032157270383</v>
      </c>
      <c r="O68" s="304">
        <v>0.29890814077570538</v>
      </c>
      <c r="P68" s="304">
        <v>0.42019766108978934</v>
      </c>
      <c r="Q68" s="304"/>
      <c r="R68" s="304">
        <v>0.22534079500803939</v>
      </c>
      <c r="S68" s="304">
        <v>0.26573519660847172</v>
      </c>
      <c r="T68" s="304">
        <v>0.40111833617543202</v>
      </c>
      <c r="U68" s="304"/>
      <c r="V68" s="304">
        <v>0.21309028040011968</v>
      </c>
      <c r="W68" s="304">
        <v>0.24128407236817015</v>
      </c>
      <c r="X68" s="304">
        <v>0.37859013960499349</v>
      </c>
      <c r="Y68" s="304"/>
      <c r="Z68" s="304">
        <v>0.4331128082695998</v>
      </c>
      <c r="AA68" s="304">
        <v>0.39454009368258225</v>
      </c>
      <c r="AB68" s="304">
        <v>0.42451034597572462</v>
      </c>
      <c r="AC68" s="304"/>
      <c r="AD68" s="304">
        <v>0.62833948454814459</v>
      </c>
      <c r="AE68" s="304">
        <v>0.62163435260448274</v>
      </c>
      <c r="AF68" s="304">
        <v>0.6537086834648197</v>
      </c>
      <c r="AG68" s="304"/>
      <c r="AH68" s="304">
        <v>0.41714594263967364</v>
      </c>
      <c r="AI68" s="304">
        <v>0.39002745439349235</v>
      </c>
      <c r="AJ68" s="304">
        <v>0.33351519188403106</v>
      </c>
      <c r="AK68" s="304"/>
      <c r="AL68" s="304">
        <v>0.2452891218351102</v>
      </c>
      <c r="AM68" s="304">
        <v>0.17111628060013198</v>
      </c>
      <c r="AN68" s="304">
        <v>0.1191792559387656</v>
      </c>
    </row>
    <row r="69" spans="1:40" x14ac:dyDescent="0.2">
      <c r="A69" s="13" t="str">
        <f t="shared" si="72"/>
        <v>Sales and customer service occupations</v>
      </c>
      <c r="B69" s="304">
        <f t="shared" si="75"/>
        <v>18.768485147005965</v>
      </c>
      <c r="C69" s="304">
        <f t="shared" si="73"/>
        <v>19.066756152944585</v>
      </c>
      <c r="D69" s="304">
        <f t="shared" si="74"/>
        <v>19.267007665619307</v>
      </c>
      <c r="E69" s="304"/>
      <c r="F69" s="304">
        <v>2.1052161643330933E-2</v>
      </c>
      <c r="G69" s="304">
        <v>2.6242667612981514E-2</v>
      </c>
      <c r="H69" s="304">
        <v>3.5070255045141427E-2</v>
      </c>
      <c r="I69" s="304"/>
      <c r="J69" s="304">
        <v>0.4103315274950346</v>
      </c>
      <c r="K69" s="304">
        <v>0.55164754151055051</v>
      </c>
      <c r="L69" s="304">
        <v>0.87314677797224016</v>
      </c>
      <c r="M69" s="304"/>
      <c r="N69" s="304">
        <v>2.0511036698962601</v>
      </c>
      <c r="O69" s="304">
        <v>2.5492372430435135</v>
      </c>
      <c r="P69" s="304">
        <v>3.7731231114238506</v>
      </c>
      <c r="Q69" s="304"/>
      <c r="R69" s="304">
        <v>0.68540951249145476</v>
      </c>
      <c r="S69" s="304">
        <v>0.81031611273637838</v>
      </c>
      <c r="T69" s="304">
        <v>1.1297873913029683</v>
      </c>
      <c r="U69" s="304"/>
      <c r="V69" s="304">
        <v>0.54134330976372746</v>
      </c>
      <c r="W69" s="304">
        <v>0.5926304177642302</v>
      </c>
      <c r="X69" s="304">
        <v>0.79575892126504366</v>
      </c>
      <c r="Y69" s="304"/>
      <c r="Z69" s="304">
        <v>5.3630489177025158</v>
      </c>
      <c r="AA69" s="304">
        <v>5.4634214439589446</v>
      </c>
      <c r="AB69" s="304">
        <v>5.8511100017073474</v>
      </c>
      <c r="AC69" s="304"/>
      <c r="AD69" s="304">
        <v>4.9119144972674027</v>
      </c>
      <c r="AE69" s="304">
        <v>5.1810442749197758</v>
      </c>
      <c r="AF69" s="304">
        <v>4.7743551842075762</v>
      </c>
      <c r="AG69" s="304"/>
      <c r="AH69" s="304">
        <v>3.3273955437306619</v>
      </c>
      <c r="AI69" s="304">
        <v>2.8753791787142191</v>
      </c>
      <c r="AJ69" s="304">
        <v>1.3188466066279299</v>
      </c>
      <c r="AK69" s="304"/>
      <c r="AL69" s="304">
        <v>1.4568860070155774</v>
      </c>
      <c r="AM69" s="304">
        <v>1.0168372726839952</v>
      </c>
      <c r="AN69" s="304">
        <v>0.71580941606720971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9.5325558036343327</v>
      </c>
      <c r="C70" s="304">
        <f t="shared" si="73"/>
        <v>9.9516527721207435</v>
      </c>
      <c r="D70" s="304">
        <f t="shared" si="74"/>
        <v>10.076427794511488</v>
      </c>
      <c r="E70" s="304"/>
      <c r="F70" s="304">
        <v>2.2537570447152721E-2</v>
      </c>
      <c r="G70" s="304">
        <v>3.3628572032038957E-2</v>
      </c>
      <c r="H70" s="304">
        <v>5.7648500651831379E-2</v>
      </c>
      <c r="I70" s="304"/>
      <c r="J70" s="304">
        <v>0.11912306283280631</v>
      </c>
      <c r="K70" s="304">
        <v>0.15827644918272965</v>
      </c>
      <c r="L70" s="304">
        <v>0.23284899882695168</v>
      </c>
      <c r="M70" s="304"/>
      <c r="N70" s="304">
        <v>0.54419722657774772</v>
      </c>
      <c r="O70" s="304">
        <v>0.74252482612889226</v>
      </c>
      <c r="P70" s="304">
        <v>1.2412838320396073</v>
      </c>
      <c r="Q70" s="304"/>
      <c r="R70" s="304">
        <v>0.21317098239371368</v>
      </c>
      <c r="S70" s="304">
        <v>0.28733375198343003</v>
      </c>
      <c r="T70" s="304">
        <v>0.44971939293288121</v>
      </c>
      <c r="U70" s="304"/>
      <c r="V70" s="304">
        <v>0.34189905403697252</v>
      </c>
      <c r="W70" s="304">
        <v>0.42971515286689477</v>
      </c>
      <c r="X70" s="304">
        <v>0.64997770391747767</v>
      </c>
      <c r="Y70" s="304"/>
      <c r="Z70" s="304">
        <v>1.7242598883474063</v>
      </c>
      <c r="AA70" s="304">
        <v>1.890238437764217</v>
      </c>
      <c r="AB70" s="304">
        <v>1.9498889628495459</v>
      </c>
      <c r="AC70" s="304"/>
      <c r="AD70" s="304">
        <v>2.9923714452125356</v>
      </c>
      <c r="AE70" s="304">
        <v>3.2373293517368777</v>
      </c>
      <c r="AF70" s="304">
        <v>3.2703057714499675</v>
      </c>
      <c r="AG70" s="304"/>
      <c r="AH70" s="304">
        <v>2.3776455338459273</v>
      </c>
      <c r="AI70" s="304">
        <v>2.1553802361231038</v>
      </c>
      <c r="AJ70" s="304">
        <v>1.5538319566937315</v>
      </c>
      <c r="AK70" s="304"/>
      <c r="AL70" s="304">
        <v>1.1973510399400706</v>
      </c>
      <c r="AM70" s="304">
        <v>1.0172259943025594</v>
      </c>
      <c r="AN70" s="304">
        <v>0.67092267514949411</v>
      </c>
    </row>
    <row r="71" spans="1:40" x14ac:dyDescent="0.2">
      <c r="A71" s="13" t="str">
        <f t="shared" si="72"/>
        <v>Elementary occupations</v>
      </c>
      <c r="B71" s="304">
        <f t="shared" si="75"/>
        <v>19.282753543743063</v>
      </c>
      <c r="C71" s="304">
        <f t="shared" si="73"/>
        <v>20.374138300592012</v>
      </c>
      <c r="D71" s="304">
        <f t="shared" si="74"/>
        <v>20.516385949147978</v>
      </c>
      <c r="E71" s="304"/>
      <c r="F71" s="304">
        <v>3.3047838342873405E-3</v>
      </c>
      <c r="G71" s="304">
        <v>4.1123438173474971E-3</v>
      </c>
      <c r="H71" s="304">
        <v>5.6321220001004559E-3</v>
      </c>
      <c r="I71" s="304"/>
      <c r="J71" s="304">
        <v>0.43498014919901851</v>
      </c>
      <c r="K71" s="304">
        <v>0.58677530806754319</v>
      </c>
      <c r="L71" s="304">
        <v>0.88199467678055299</v>
      </c>
      <c r="M71" s="304"/>
      <c r="N71" s="304">
        <v>1.9693478217301374</v>
      </c>
      <c r="O71" s="304">
        <v>2.5265539673562341</v>
      </c>
      <c r="P71" s="304">
        <v>3.5673804355445315</v>
      </c>
      <c r="Q71" s="304"/>
      <c r="R71" s="304">
        <v>0.77592614747928723</v>
      </c>
      <c r="S71" s="304">
        <v>0.9948784844320655</v>
      </c>
      <c r="T71" s="304">
        <v>1.4427831352051652</v>
      </c>
      <c r="U71" s="304"/>
      <c r="V71" s="304">
        <v>0.87487475361098999</v>
      </c>
      <c r="W71" s="304">
        <v>1.1247740094195711</v>
      </c>
      <c r="X71" s="304">
        <v>1.5773415189600564</v>
      </c>
      <c r="Y71" s="304"/>
      <c r="Z71" s="304">
        <v>4.0832106435959705</v>
      </c>
      <c r="AA71" s="304">
        <v>3.9811632320036106</v>
      </c>
      <c r="AB71" s="304">
        <v>4.144742363810245</v>
      </c>
      <c r="AC71" s="304"/>
      <c r="AD71" s="304">
        <v>5.3945255806059729</v>
      </c>
      <c r="AE71" s="304">
        <v>5.6737655341744482</v>
      </c>
      <c r="AF71" s="304">
        <v>5.1580923367944012</v>
      </c>
      <c r="AG71" s="304"/>
      <c r="AH71" s="304">
        <v>3.6254559405972384</v>
      </c>
      <c r="AI71" s="304">
        <v>3.2798618826727681</v>
      </c>
      <c r="AJ71" s="304">
        <v>1.7028391925144943</v>
      </c>
      <c r="AK71" s="304"/>
      <c r="AL71" s="304">
        <v>2.1211277230901606</v>
      </c>
      <c r="AM71" s="304">
        <v>2.2022535386484234</v>
      </c>
      <c r="AN71" s="304">
        <v>2.0355801675384293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56.320999999999984</v>
      </c>
      <c r="C74" s="305">
        <f>SUM(C75:C83)</f>
        <v>56.637999999999998</v>
      </c>
      <c r="D74" s="305">
        <f>SUM(D75:D83)</f>
        <v>59.350000000000009</v>
      </c>
      <c r="E74" s="304"/>
      <c r="F74" s="305">
        <f>SUM(F75:F83)</f>
        <v>0.97166834940076541</v>
      </c>
      <c r="G74" s="305">
        <f>SUM(G75:G83)</f>
        <v>1.1524510895152729</v>
      </c>
      <c r="H74" s="305">
        <f>SUM(H75:H83)</f>
        <v>1.4746501062085056</v>
      </c>
      <c r="I74" s="304"/>
      <c r="J74" s="305">
        <f>SUM(J75:J83)</f>
        <v>6.7190056428825455</v>
      </c>
      <c r="K74" s="305">
        <f>SUM(K75:K83)</f>
        <v>7.9109788109614829</v>
      </c>
      <c r="L74" s="305">
        <f>SUM(L75:L83)</f>
        <v>10.277166030698409</v>
      </c>
      <c r="M74" s="304"/>
      <c r="N74" s="305">
        <f>SUM(N75:N83)</f>
        <v>14.298479486644894</v>
      </c>
      <c r="O74" s="305">
        <f>SUM(O75:O83)</f>
        <v>15.171490989864372</v>
      </c>
      <c r="P74" s="305">
        <f>SUM(P75:P83)</f>
        <v>17.653180148971856</v>
      </c>
      <c r="Q74" s="304"/>
      <c r="R74" s="305">
        <f>SUM(R75:R83)</f>
        <v>2.749261834611068</v>
      </c>
      <c r="S74" s="305">
        <f>SUM(S75:S83)</f>
        <v>2.9594576934822232</v>
      </c>
      <c r="T74" s="305">
        <f>SUM(T75:T83)</f>
        <v>3.601273608680128</v>
      </c>
      <c r="U74" s="304"/>
      <c r="V74" s="305">
        <f>SUM(V75:V83)</f>
        <v>3.518583389120792</v>
      </c>
      <c r="W74" s="305">
        <f>SUM(W75:W83)</f>
        <v>3.7085511342479691</v>
      </c>
      <c r="X74" s="305">
        <f>SUM(X75:X83)</f>
        <v>4.4540196300774682</v>
      </c>
      <c r="Y74" s="304"/>
      <c r="Z74" s="305">
        <f>SUM(Z75:Z83)</f>
        <v>9.4422444879545537</v>
      </c>
      <c r="AA74" s="305">
        <f>SUM(AA75:AA83)</f>
        <v>8.3020038335812956</v>
      </c>
      <c r="AB74" s="305">
        <f>SUM(AB75:AB83)</f>
        <v>7.2559358046716174</v>
      </c>
      <c r="AC74" s="304"/>
      <c r="AD74" s="305">
        <f>SUM(AD75:AD83)</f>
        <v>9.4696801243975361</v>
      </c>
      <c r="AE74" s="305">
        <f>SUM(AE75:AE83)</f>
        <v>9.0911882738115537</v>
      </c>
      <c r="AF74" s="305">
        <f>SUM(AF75:AF83)</f>
        <v>7.6391262199992198</v>
      </c>
      <c r="AG74" s="304"/>
      <c r="AH74" s="305">
        <f>SUM(AH75:AH83)</f>
        <v>6.6036227699624668</v>
      </c>
      <c r="AI74" s="305">
        <f>SUM(AI75:AI83)</f>
        <v>5.8996167320746142</v>
      </c>
      <c r="AJ74" s="305">
        <f>SUM(AJ75:AJ83)</f>
        <v>4.494849530249307</v>
      </c>
      <c r="AK74" s="304"/>
      <c r="AL74" s="305">
        <f>SUM(AL75:AL83)</f>
        <v>2.5484539150253616</v>
      </c>
      <c r="AM74" s="305">
        <f>SUM(AM75:AM83)</f>
        <v>2.4422614424612128</v>
      </c>
      <c r="AN74" s="305">
        <f>SUM(AN75:AN83)</f>
        <v>2.4997989204435069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5.9850424490774428</v>
      </c>
      <c r="C75" s="305">
        <f t="shared" ref="C75:C83" si="77">SUM(G75,K75,O75,S75,W75,AA75,AE75,AI75,AM75)</f>
        <v>5.5169412481478233</v>
      </c>
      <c r="D75" s="305">
        <f t="shared" ref="D75:D83" si="78">SUM(H75,L75,P75,T75,X75,AB75,AF75,AJ75,AN75)</f>
        <v>6.004695860464567</v>
      </c>
      <c r="E75" s="304"/>
      <c r="F75" s="304">
        <v>0.14121652965628725</v>
      </c>
      <c r="G75" s="304">
        <v>0.15246229208102716</v>
      </c>
      <c r="H75" s="304">
        <v>0.19565705781462223</v>
      </c>
      <c r="I75" s="304"/>
      <c r="J75" s="304">
        <v>0.83176715075905594</v>
      </c>
      <c r="K75" s="304">
        <v>0.87890713653080255</v>
      </c>
      <c r="L75" s="304">
        <v>1.1126964940200748</v>
      </c>
      <c r="M75" s="304"/>
      <c r="N75" s="304">
        <v>1.7750231031150057</v>
      </c>
      <c r="O75" s="304">
        <v>1.6910495534544021</v>
      </c>
      <c r="P75" s="304">
        <v>1.9572186900402357</v>
      </c>
      <c r="Q75" s="304"/>
      <c r="R75" s="304">
        <v>0.23086178537055971</v>
      </c>
      <c r="S75" s="304">
        <v>0.21367794307761961</v>
      </c>
      <c r="T75" s="304">
        <v>0.24223581772599864</v>
      </c>
      <c r="U75" s="304"/>
      <c r="V75" s="304">
        <v>0.47461539537879283</v>
      </c>
      <c r="W75" s="304">
        <v>0.46658303608733193</v>
      </c>
      <c r="X75" s="304">
        <v>0.55982364252960282</v>
      </c>
      <c r="Y75" s="304"/>
      <c r="Z75" s="304">
        <v>1.0262205605347283</v>
      </c>
      <c r="AA75" s="304">
        <v>0.79260323040481451</v>
      </c>
      <c r="AB75" s="304">
        <v>0.70777506731940298</v>
      </c>
      <c r="AC75" s="304"/>
      <c r="AD75" s="304">
        <v>0.79075596346948296</v>
      </c>
      <c r="AE75" s="304">
        <v>0.68509139418268472</v>
      </c>
      <c r="AF75" s="304">
        <v>0.60456464244659613</v>
      </c>
      <c r="AG75" s="304"/>
      <c r="AH75" s="304">
        <v>0.49673897124887362</v>
      </c>
      <c r="AI75" s="304">
        <v>0.41236583860183335</v>
      </c>
      <c r="AJ75" s="304">
        <v>0.34163636046592644</v>
      </c>
      <c r="AK75" s="304"/>
      <c r="AL75" s="304">
        <v>0.21784298954465572</v>
      </c>
      <c r="AM75" s="304">
        <v>0.22420082372730776</v>
      </c>
      <c r="AN75" s="304">
        <v>0.28308808810210723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12.482845754401069</v>
      </c>
      <c r="C76" s="305">
        <f t="shared" si="77"/>
        <v>13.364159513464099</v>
      </c>
      <c r="D76" s="305">
        <f>SUM(H76,L76,P76,T76,X76,AB76,AF76,AJ76,AN76)</f>
        <v>14.713870872163559</v>
      </c>
      <c r="E76" s="304"/>
      <c r="F76" s="304">
        <v>0.54573515463427535</v>
      </c>
      <c r="G76" s="304">
        <v>0.65541463649639187</v>
      </c>
      <c r="H76" s="304">
        <v>0.81562922482581346</v>
      </c>
      <c r="I76" s="304"/>
      <c r="J76" s="304">
        <v>3.022385862125978</v>
      </c>
      <c r="K76" s="304">
        <v>3.580637159530569</v>
      </c>
      <c r="L76" s="304">
        <v>4.4889378671336999</v>
      </c>
      <c r="M76" s="304"/>
      <c r="N76" s="304">
        <v>4.8735924837374567</v>
      </c>
      <c r="O76" s="304">
        <v>5.1101717551288619</v>
      </c>
      <c r="P76" s="304">
        <v>5.4833055267662898</v>
      </c>
      <c r="Q76" s="304"/>
      <c r="R76" s="304">
        <v>0.39416979201662572</v>
      </c>
      <c r="S76" s="304">
        <v>0.41357928460682136</v>
      </c>
      <c r="T76" s="304">
        <v>0.49157680363321116</v>
      </c>
      <c r="U76" s="304"/>
      <c r="V76" s="304">
        <v>0.73149535060374837</v>
      </c>
      <c r="W76" s="304">
        <v>0.74235304056735563</v>
      </c>
      <c r="X76" s="304">
        <v>0.85992799147479193</v>
      </c>
      <c r="Y76" s="304"/>
      <c r="Z76" s="304">
        <v>1.2521565501187504</v>
      </c>
      <c r="AA76" s="304">
        <v>1.1819461171921075</v>
      </c>
      <c r="AB76" s="304">
        <v>1.0438990789116169</v>
      </c>
      <c r="AC76" s="304"/>
      <c r="AD76" s="304">
        <v>0.98428808333699502</v>
      </c>
      <c r="AE76" s="304">
        <v>1.0088012830384046</v>
      </c>
      <c r="AF76" s="304">
        <v>0.93637476857085522</v>
      </c>
      <c r="AG76" s="304"/>
      <c r="AH76" s="304">
        <v>0.51216534193898955</v>
      </c>
      <c r="AI76" s="304">
        <v>0.45668027646745263</v>
      </c>
      <c r="AJ76" s="304">
        <v>0.29741647119763392</v>
      </c>
      <c r="AK76" s="304"/>
      <c r="AL76" s="304">
        <v>0.16685713588824969</v>
      </c>
      <c r="AM76" s="304">
        <v>0.2145759604361317</v>
      </c>
      <c r="AN76" s="304">
        <v>0.29680313964964666</v>
      </c>
    </row>
    <row r="77" spans="1:40" x14ac:dyDescent="0.2">
      <c r="A77" s="13" t="str">
        <f t="shared" si="76"/>
        <v>Associate professional occupations</v>
      </c>
      <c r="B77" s="305">
        <f t="shared" si="79"/>
        <v>8.7739590196611132</v>
      </c>
      <c r="C77" s="305">
        <f t="shared" si="77"/>
        <v>8.3488182031040576</v>
      </c>
      <c r="D77" s="305">
        <f t="shared" si="78"/>
        <v>9.0143062451478517</v>
      </c>
      <c r="E77" s="304"/>
      <c r="F77" s="304">
        <v>0.1632417954910611</v>
      </c>
      <c r="G77" s="304">
        <v>0.18582427611239294</v>
      </c>
      <c r="H77" s="304">
        <v>0.24516363853409556</v>
      </c>
      <c r="I77" s="304"/>
      <c r="J77" s="304">
        <v>1.4697259807647913</v>
      </c>
      <c r="K77" s="304">
        <v>1.6519065347704787</v>
      </c>
      <c r="L77" s="304">
        <v>2.1744422716863481</v>
      </c>
      <c r="M77" s="304"/>
      <c r="N77" s="304">
        <v>2.9417380435950089</v>
      </c>
      <c r="O77" s="304">
        <v>2.8740957315813547</v>
      </c>
      <c r="P77" s="304">
        <v>3.214717275729865</v>
      </c>
      <c r="Q77" s="304"/>
      <c r="R77" s="304">
        <v>0.53324094120481602</v>
      </c>
      <c r="S77" s="304">
        <v>0.56232807225829429</v>
      </c>
      <c r="T77" s="304">
        <v>0.69252162180057164</v>
      </c>
      <c r="U77" s="304"/>
      <c r="V77" s="304">
        <v>0.58124988984610937</v>
      </c>
      <c r="W77" s="304">
        <v>0.55547277039657517</v>
      </c>
      <c r="X77" s="304">
        <v>0.57951271612306576</v>
      </c>
      <c r="Y77" s="304"/>
      <c r="Z77" s="304">
        <v>1.2904668601253151</v>
      </c>
      <c r="AA77" s="304">
        <v>1.0135335968875874</v>
      </c>
      <c r="AB77" s="304">
        <v>0.82605317031081171</v>
      </c>
      <c r="AC77" s="304"/>
      <c r="AD77" s="304">
        <v>0.94917608686456378</v>
      </c>
      <c r="AE77" s="304">
        <v>0.77893397786972041</v>
      </c>
      <c r="AF77" s="304">
        <v>0.59752704926899203</v>
      </c>
      <c r="AG77" s="304"/>
      <c r="AH77" s="304">
        <v>0.65850724009579975</v>
      </c>
      <c r="AI77" s="304">
        <v>0.52497350527453379</v>
      </c>
      <c r="AJ77" s="304">
        <v>0.39812510213085639</v>
      </c>
      <c r="AK77" s="304"/>
      <c r="AL77" s="304">
        <v>0.18661218167364724</v>
      </c>
      <c r="AM77" s="304">
        <v>0.20174973795312043</v>
      </c>
      <c r="AN77" s="304">
        <v>0.28624339956324385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11.586110922854251</v>
      </c>
      <c r="C78" s="305">
        <f t="shared" si="77"/>
        <v>11.847674147034256</v>
      </c>
      <c r="D78" s="305">
        <f t="shared" si="78"/>
        <v>11.818232749522421</v>
      </c>
      <c r="E78" s="304"/>
      <c r="F78" s="304">
        <v>7.3633932813340366E-2</v>
      </c>
      <c r="G78" s="304">
        <v>9.6153474603181688E-2</v>
      </c>
      <c r="H78" s="304">
        <v>0.13373325560168262</v>
      </c>
      <c r="I78" s="304"/>
      <c r="J78" s="304">
        <v>0.79296383242447299</v>
      </c>
      <c r="K78" s="304">
        <v>1.0439567747525016</v>
      </c>
      <c r="L78" s="304">
        <v>1.4976207213362294</v>
      </c>
      <c r="M78" s="304"/>
      <c r="N78" s="304">
        <v>2.6136342592542361</v>
      </c>
      <c r="O78" s="304">
        <v>3.0858738726165091</v>
      </c>
      <c r="P78" s="304">
        <v>3.9133990756785559</v>
      </c>
      <c r="Q78" s="304"/>
      <c r="R78" s="304">
        <v>0.70991785628622572</v>
      </c>
      <c r="S78" s="304">
        <v>0.78954786484021588</v>
      </c>
      <c r="T78" s="304">
        <v>0.92756052295568325</v>
      </c>
      <c r="U78" s="304"/>
      <c r="V78" s="304">
        <v>0.85333951819482012</v>
      </c>
      <c r="W78" s="304">
        <v>0.95036633353277733</v>
      </c>
      <c r="X78" s="304">
        <v>1.1773608947552274</v>
      </c>
      <c r="Y78" s="304"/>
      <c r="Z78" s="304">
        <v>2.2004773513136695</v>
      </c>
      <c r="AA78" s="304">
        <v>1.890324373920548</v>
      </c>
      <c r="AB78" s="304">
        <v>1.4440699575301037</v>
      </c>
      <c r="AC78" s="304"/>
      <c r="AD78" s="304">
        <v>2.4116796793342101</v>
      </c>
      <c r="AE78" s="304">
        <v>2.298622672155707</v>
      </c>
      <c r="AF78" s="304">
        <v>1.6150530859243519</v>
      </c>
      <c r="AG78" s="304"/>
      <c r="AH78" s="304">
        <v>1.308586543842416</v>
      </c>
      <c r="AI78" s="304">
        <v>1.0306927976003268</v>
      </c>
      <c r="AJ78" s="304">
        <v>0.40818987519079347</v>
      </c>
      <c r="AK78" s="304"/>
      <c r="AL78" s="304">
        <v>0.62187794939086039</v>
      </c>
      <c r="AM78" s="304">
        <v>0.66213598301248766</v>
      </c>
      <c r="AN78" s="304">
        <v>0.70124536054979481</v>
      </c>
    </row>
    <row r="79" spans="1:40" x14ac:dyDescent="0.2">
      <c r="A79" s="13" t="str">
        <f t="shared" si="76"/>
        <v>Skilled trades occupations</v>
      </c>
      <c r="B79" s="305">
        <f t="shared" si="79"/>
        <v>2.1454965389972731</v>
      </c>
      <c r="C79" s="305">
        <f t="shared" si="77"/>
        <v>2.1875549846104687</v>
      </c>
      <c r="D79" s="305">
        <f t="shared" si="78"/>
        <v>2.253841342085547</v>
      </c>
      <c r="E79" s="304"/>
      <c r="F79" s="304">
        <v>9.9364506374634738E-3</v>
      </c>
      <c r="G79" s="304">
        <v>1.4060525965990675E-2</v>
      </c>
      <c r="H79" s="304">
        <v>1.9207279989967411E-2</v>
      </c>
      <c r="I79" s="304"/>
      <c r="J79" s="304">
        <v>0.10212217333193481</v>
      </c>
      <c r="K79" s="304">
        <v>0.13168252652663756</v>
      </c>
      <c r="L79" s="304">
        <v>0.18655339897239129</v>
      </c>
      <c r="M79" s="304"/>
      <c r="N79" s="304">
        <v>0.31125874482077603</v>
      </c>
      <c r="O79" s="304">
        <v>0.36197875811307606</v>
      </c>
      <c r="P79" s="304">
        <v>0.47515985423157303</v>
      </c>
      <c r="Q79" s="304"/>
      <c r="R79" s="304">
        <v>0.11506933512217944</v>
      </c>
      <c r="S79" s="304">
        <v>0.12529097260873681</v>
      </c>
      <c r="T79" s="304">
        <v>0.1742100026541227</v>
      </c>
      <c r="U79" s="304"/>
      <c r="V79" s="304">
        <v>0.14374209534371382</v>
      </c>
      <c r="W79" s="304">
        <v>0.15100390488056348</v>
      </c>
      <c r="X79" s="304">
        <v>0.17752029628783361</v>
      </c>
      <c r="Y79" s="304"/>
      <c r="Z79" s="304">
        <v>0.50177260514035271</v>
      </c>
      <c r="AA79" s="304">
        <v>0.47450930225823629</v>
      </c>
      <c r="AB79" s="304">
        <v>0.4049444140379253</v>
      </c>
      <c r="AC79" s="304"/>
      <c r="AD79" s="304">
        <v>0.4891748787313957</v>
      </c>
      <c r="AE79" s="304">
        <v>0.45985171421586502</v>
      </c>
      <c r="AF79" s="304">
        <v>0.40085382643943651</v>
      </c>
      <c r="AG79" s="304"/>
      <c r="AH79" s="304">
        <v>0.28050952433582166</v>
      </c>
      <c r="AI79" s="304">
        <v>0.25312844019277597</v>
      </c>
      <c r="AJ79" s="304">
        <v>0.20859840855596304</v>
      </c>
      <c r="AK79" s="304"/>
      <c r="AL79" s="304">
        <v>0.1919107315336353</v>
      </c>
      <c r="AM79" s="304">
        <v>0.21604883984858669</v>
      </c>
      <c r="AN79" s="304">
        <v>0.20679386091633423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4.2168351598739378</v>
      </c>
      <c r="C80" s="305">
        <f t="shared" si="77"/>
        <v>3.9088184828503305</v>
      </c>
      <c r="D80" s="305">
        <f t="shared" si="78"/>
        <v>3.8551628133485627</v>
      </c>
      <c r="E80" s="304"/>
      <c r="F80" s="304">
        <v>2.6464805441264961E-3</v>
      </c>
      <c r="G80" s="304">
        <v>3.1725077213639514E-3</v>
      </c>
      <c r="H80" s="304">
        <v>4.4912462024528713E-3</v>
      </c>
      <c r="I80" s="304"/>
      <c r="J80" s="304">
        <v>0.14783365583410407</v>
      </c>
      <c r="K80" s="304">
        <v>0.17783138038112581</v>
      </c>
      <c r="L80" s="304">
        <v>0.23018798436636051</v>
      </c>
      <c r="M80" s="304"/>
      <c r="N80" s="304">
        <v>0.52879370423077932</v>
      </c>
      <c r="O80" s="304">
        <v>0.58426550135327127</v>
      </c>
      <c r="P80" s="304">
        <v>0.74149031797738985</v>
      </c>
      <c r="Q80" s="304"/>
      <c r="R80" s="304">
        <v>0.30491543167465396</v>
      </c>
      <c r="S80" s="304">
        <v>0.31805791404387851</v>
      </c>
      <c r="T80" s="304">
        <v>0.38152482674916854</v>
      </c>
      <c r="U80" s="304"/>
      <c r="V80" s="304">
        <v>0.28858390774089304</v>
      </c>
      <c r="W80" s="304">
        <v>0.3222103201000372</v>
      </c>
      <c r="X80" s="304">
        <v>0.43384676572752628</v>
      </c>
      <c r="Y80" s="304"/>
      <c r="Z80" s="304">
        <v>1.2011566401556124</v>
      </c>
      <c r="AA80" s="304">
        <v>1.0442309063062587</v>
      </c>
      <c r="AB80" s="304">
        <v>0.96569173097822925</v>
      </c>
      <c r="AC80" s="304"/>
      <c r="AD80" s="304">
        <v>0.93058748491395449</v>
      </c>
      <c r="AE80" s="304">
        <v>0.78061307784216472</v>
      </c>
      <c r="AF80" s="304">
        <v>0.56411606780862822</v>
      </c>
      <c r="AG80" s="304"/>
      <c r="AH80" s="304">
        <v>0.61895918126990934</v>
      </c>
      <c r="AI80" s="304">
        <v>0.5194667650454059</v>
      </c>
      <c r="AJ80" s="304">
        <v>0.40850553079084384</v>
      </c>
      <c r="AK80" s="304"/>
      <c r="AL80" s="304">
        <v>0.19335867350990493</v>
      </c>
      <c r="AM80" s="304">
        <v>0.15897011005682421</v>
      </c>
      <c r="AN80" s="304">
        <v>0.12530834274796399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4.4108788837587953</v>
      </c>
      <c r="C81" s="305">
        <f t="shared" si="77"/>
        <v>4.6230520285118377</v>
      </c>
      <c r="D81" s="305">
        <f t="shared" si="78"/>
        <v>4.8855311985449896</v>
      </c>
      <c r="E81" s="304"/>
      <c r="F81" s="304">
        <v>2.4466088586928041E-2</v>
      </c>
      <c r="G81" s="304">
        <v>3.2254806133356913E-2</v>
      </c>
      <c r="H81" s="304">
        <v>4.3115010077532538E-2</v>
      </c>
      <c r="I81" s="304"/>
      <c r="J81" s="304">
        <v>0.17265232675726785</v>
      </c>
      <c r="K81" s="304">
        <v>0.21573540538501376</v>
      </c>
      <c r="L81" s="304">
        <v>0.2869035140155265</v>
      </c>
      <c r="M81" s="304"/>
      <c r="N81" s="304">
        <v>0.81896904752649213</v>
      </c>
      <c r="O81" s="304">
        <v>0.93327271152380209</v>
      </c>
      <c r="P81" s="304">
        <v>1.1723793585024069</v>
      </c>
      <c r="Q81" s="304"/>
      <c r="R81" s="304">
        <v>0.23529612047046972</v>
      </c>
      <c r="S81" s="304">
        <v>0.26530424457634622</v>
      </c>
      <c r="T81" s="304">
        <v>0.34505621478544868</v>
      </c>
      <c r="U81" s="304"/>
      <c r="V81" s="304">
        <v>0.31125128890895737</v>
      </c>
      <c r="W81" s="304">
        <v>0.37762045064982985</v>
      </c>
      <c r="X81" s="304">
        <v>0.48197172336955785</v>
      </c>
      <c r="Y81" s="304"/>
      <c r="Z81" s="304">
        <v>0.99361616578236078</v>
      </c>
      <c r="AA81" s="304">
        <v>0.97441084396030442</v>
      </c>
      <c r="AB81" s="304">
        <v>0.91739639421302177</v>
      </c>
      <c r="AC81" s="304"/>
      <c r="AD81" s="304">
        <v>1.0709475055054589</v>
      </c>
      <c r="AE81" s="304">
        <v>1.0867983312983001</v>
      </c>
      <c r="AF81" s="304">
        <v>0.97412033272997589</v>
      </c>
      <c r="AG81" s="304"/>
      <c r="AH81" s="304">
        <v>0.55652573229002078</v>
      </c>
      <c r="AI81" s="304">
        <v>0.5008452924045047</v>
      </c>
      <c r="AJ81" s="304">
        <v>0.41265839864043585</v>
      </c>
      <c r="AK81" s="304"/>
      <c r="AL81" s="304">
        <v>0.22715460793083955</v>
      </c>
      <c r="AM81" s="304">
        <v>0.23680994258037957</v>
      </c>
      <c r="AN81" s="304">
        <v>0.25193025221108395</v>
      </c>
    </row>
    <row r="82" spans="1:40" x14ac:dyDescent="0.2">
      <c r="A82" s="13" t="str">
        <f t="shared" si="76"/>
        <v>Process, plant and machine operatives</v>
      </c>
      <c r="B82" s="305">
        <f t="shared" si="79"/>
        <v>1.1294715116914917</v>
      </c>
      <c r="C82" s="305">
        <f t="shared" si="77"/>
        <v>1.16025737765674</v>
      </c>
      <c r="D82" s="305">
        <f t="shared" si="78"/>
        <v>1.1048873547213236</v>
      </c>
      <c r="E82" s="304"/>
      <c r="F82" s="304">
        <v>2.2468778362695371E-3</v>
      </c>
      <c r="G82" s="304">
        <v>2.7154218801803431E-3</v>
      </c>
      <c r="H82" s="304">
        <v>3.4232121092544845E-3</v>
      </c>
      <c r="I82" s="304"/>
      <c r="J82" s="304">
        <v>3.0757285626448819E-2</v>
      </c>
      <c r="K82" s="304">
        <v>3.7703609923969802E-2</v>
      </c>
      <c r="L82" s="304">
        <v>5.3936005016107791E-2</v>
      </c>
      <c r="M82" s="304"/>
      <c r="N82" s="304">
        <v>7.853421104486602E-2</v>
      </c>
      <c r="O82" s="304">
        <v>9.9025635270868856E-2</v>
      </c>
      <c r="P82" s="304">
        <v>0.14333495801507301</v>
      </c>
      <c r="Q82" s="304"/>
      <c r="R82" s="304">
        <v>2.7985043995080824E-2</v>
      </c>
      <c r="S82" s="304">
        <v>3.4739000614612776E-2</v>
      </c>
      <c r="T82" s="304">
        <v>4.5146431625931384E-2</v>
      </c>
      <c r="U82" s="304"/>
      <c r="V82" s="304">
        <v>3.1623090435281782E-2</v>
      </c>
      <c r="W82" s="304">
        <v>3.6342170191310114E-2</v>
      </c>
      <c r="X82" s="304">
        <v>4.6813346424481435E-2</v>
      </c>
      <c r="Y82" s="304"/>
      <c r="Z82" s="304">
        <v>0.27641491369003085</v>
      </c>
      <c r="AA82" s="304">
        <v>0.292126021120371</v>
      </c>
      <c r="AB82" s="304">
        <v>0.32023894912041068</v>
      </c>
      <c r="AC82" s="304"/>
      <c r="AD82" s="304">
        <v>0.25065598130696987</v>
      </c>
      <c r="AE82" s="304">
        <v>0.2577156391120885</v>
      </c>
      <c r="AF82" s="304">
        <v>0.25326071187399618</v>
      </c>
      <c r="AG82" s="304"/>
      <c r="AH82" s="304">
        <v>0.24596991971165738</v>
      </c>
      <c r="AI82" s="304">
        <v>0.22238635540154536</v>
      </c>
      <c r="AJ82" s="304">
        <v>0.15478898273294073</v>
      </c>
      <c r="AK82" s="304"/>
      <c r="AL82" s="304">
        <v>0.18528418804488661</v>
      </c>
      <c r="AM82" s="304">
        <v>0.17750352414179318</v>
      </c>
      <c r="AN82" s="304">
        <v>8.3944757803127781E-2</v>
      </c>
    </row>
    <row r="83" spans="1:40" x14ac:dyDescent="0.2">
      <c r="A83" s="39" t="str">
        <f t="shared" si="76"/>
        <v>Elementary occupations</v>
      </c>
      <c r="B83" s="307">
        <f t="shared" si="79"/>
        <v>5.5903597596846115</v>
      </c>
      <c r="C83" s="307">
        <f t="shared" si="77"/>
        <v>5.6807240146203872</v>
      </c>
      <c r="D83" s="307">
        <f t="shared" si="78"/>
        <v>5.6994715640011941</v>
      </c>
      <c r="E83" s="307"/>
      <c r="F83" s="307">
        <v>8.5450392010137065E-3</v>
      </c>
      <c r="G83" s="307">
        <v>1.0393148521387077E-2</v>
      </c>
      <c r="H83" s="307">
        <v>1.4230181053084176E-2</v>
      </c>
      <c r="I83" s="307"/>
      <c r="J83" s="307">
        <v>0.14879737525849204</v>
      </c>
      <c r="K83" s="307">
        <v>0.19261828316038221</v>
      </c>
      <c r="L83" s="307">
        <v>0.24588777415166974</v>
      </c>
      <c r="M83" s="307"/>
      <c r="N83" s="307">
        <v>0.35693588932027298</v>
      </c>
      <c r="O83" s="307">
        <v>0.43175747082222576</v>
      </c>
      <c r="P83" s="307">
        <v>0.55217509203046722</v>
      </c>
      <c r="Q83" s="307"/>
      <c r="R83" s="307">
        <v>0.19780552847045704</v>
      </c>
      <c r="S83" s="307">
        <v>0.23693239685569756</v>
      </c>
      <c r="T83" s="307">
        <v>0.30144136674999233</v>
      </c>
      <c r="U83" s="307"/>
      <c r="V83" s="307">
        <v>0.10268285266847559</v>
      </c>
      <c r="W83" s="307">
        <v>0.1065991078421881</v>
      </c>
      <c r="X83" s="307">
        <v>0.13724225338538035</v>
      </c>
      <c r="Y83" s="307"/>
      <c r="Z83" s="307">
        <v>0.69996284109373452</v>
      </c>
      <c r="AA83" s="307">
        <v>0.63831944153106857</v>
      </c>
      <c r="AB83" s="307">
        <v>0.62586704225009493</v>
      </c>
      <c r="AC83" s="307"/>
      <c r="AD83" s="307">
        <v>1.5924144609345048</v>
      </c>
      <c r="AE83" s="307">
        <v>1.73476018409662</v>
      </c>
      <c r="AF83" s="307">
        <v>1.6932557349363866</v>
      </c>
      <c r="AG83" s="307"/>
      <c r="AH83" s="307">
        <v>1.9256603152289788</v>
      </c>
      <c r="AI83" s="307">
        <v>1.9790774610862358</v>
      </c>
      <c r="AJ83" s="307">
        <v>1.8649304005439136</v>
      </c>
      <c r="AK83" s="307"/>
      <c r="AL83" s="307">
        <v>0.55755545750868241</v>
      </c>
      <c r="AM83" s="307">
        <v>0.3502665207045817</v>
      </c>
      <c r="AN83" s="307">
        <v>0.26444171890020501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Cumbria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63.809999999999995</v>
      </c>
      <c r="C92" s="305">
        <f>SUM(C93:C101)</f>
        <v>67.847999999999942</v>
      </c>
      <c r="D92" s="305">
        <f>SUM(D93:D101)</f>
        <v>73.443000000000112</v>
      </c>
      <c r="E92" s="304"/>
      <c r="F92" s="305">
        <f>SUM(F93:F101)</f>
        <v>1.9798689112595464</v>
      </c>
      <c r="G92" s="305">
        <f>SUM(G93:G101)</f>
        <v>2.4473741140230914</v>
      </c>
      <c r="H92" s="305">
        <f>SUM(H93:H101)</f>
        <v>3.222061427362565</v>
      </c>
      <c r="I92" s="304"/>
      <c r="J92" s="305">
        <f>SUM(J93:J101)</f>
        <v>10.961986571664484</v>
      </c>
      <c r="K92" s="305">
        <f>SUM(K93:K101)</f>
        <v>13.305070728317459</v>
      </c>
      <c r="L92" s="305">
        <f>SUM(L93:L101)</f>
        <v>17.367810334720932</v>
      </c>
      <c r="M92" s="304"/>
      <c r="N92" s="305">
        <f>SUM(N93:N101)</f>
        <v>15.168385773142163</v>
      </c>
      <c r="O92" s="305">
        <f>SUM(O93:O101)</f>
        <v>17.196028812584824</v>
      </c>
      <c r="P92" s="305">
        <f>SUM(P93:P101)</f>
        <v>20.208220798771492</v>
      </c>
      <c r="Q92" s="304"/>
      <c r="R92" s="305">
        <f>SUM(R93:R101)</f>
        <v>5.8145845905141922</v>
      </c>
      <c r="S92" s="305">
        <f>SUM(S93:S101)</f>
        <v>5.2873849368205397</v>
      </c>
      <c r="T92" s="305">
        <f>SUM(T93:T101)</f>
        <v>4.8525433464946079</v>
      </c>
      <c r="U92" s="304"/>
      <c r="V92" s="305">
        <f>SUM(V93:V101)</f>
        <v>2.7881725313063987</v>
      </c>
      <c r="W92" s="305">
        <f>SUM(W93:W101)</f>
        <v>3.0121990319411038</v>
      </c>
      <c r="X92" s="305">
        <f>SUM(X93:X101)</f>
        <v>3.4459554275603859</v>
      </c>
      <c r="Y92" s="304"/>
      <c r="Z92" s="305">
        <f>SUM(Z93:Z101)</f>
        <v>13.553830928504794</v>
      </c>
      <c r="AA92" s="305">
        <f>SUM(AA93:AA101)</f>
        <v>14.05831861947363</v>
      </c>
      <c r="AB92" s="305">
        <f>SUM(AB93:AB101)</f>
        <v>15.096090115666813</v>
      </c>
      <c r="AC92" s="304"/>
      <c r="AD92" s="305">
        <f>SUM(AD93:AD101)</f>
        <v>9.5515659892189149</v>
      </c>
      <c r="AE92" s="305">
        <f>SUM(AE93:AE101)</f>
        <v>9.52096072484823</v>
      </c>
      <c r="AF92" s="305">
        <f>SUM(AF93:AF101)</f>
        <v>7.2208889090828201</v>
      </c>
      <c r="AG92" s="304"/>
      <c r="AH92" s="305">
        <f>SUM(AH93:AH101)</f>
        <v>3.2579268863438555</v>
      </c>
      <c r="AI92" s="305">
        <f>SUM(AI93:AI101)</f>
        <v>2.3630837096338424</v>
      </c>
      <c r="AJ92" s="305">
        <f>SUM(AJ93:AJ101)</f>
        <v>1.2291087025405765</v>
      </c>
      <c r="AK92" s="304"/>
      <c r="AL92" s="305">
        <f>SUM(AL93:AL101)</f>
        <v>0.7336778180456458</v>
      </c>
      <c r="AM92" s="305">
        <f>SUM(AM93:AM101)</f>
        <v>0.65757932235723693</v>
      </c>
      <c r="AN92" s="305">
        <f>SUM(AN93:AN101)</f>
        <v>0.80032093779992985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2.5036810273447148</v>
      </c>
      <c r="C93" s="305">
        <f t="shared" ref="C93:D93" si="81">SUM(G93,K93,O93,S93,W93,AA93,AE93,AI93,AM93)</f>
        <v>2.4061418119088658</v>
      </c>
      <c r="D93" s="305">
        <f t="shared" si="81"/>
        <v>2.6935225604919451</v>
      </c>
      <c r="E93" s="304"/>
      <c r="F93" s="304">
        <v>4.9106459395616364E-2</v>
      </c>
      <c r="G93" s="304">
        <v>5.6957498430607469E-2</v>
      </c>
      <c r="H93" s="304">
        <v>7.6818381787013931E-2</v>
      </c>
      <c r="I93" s="304"/>
      <c r="J93" s="304">
        <v>0.47081861303563621</v>
      </c>
      <c r="K93" s="304">
        <v>0.49265101763258634</v>
      </c>
      <c r="L93" s="304">
        <v>0.6057365681128839</v>
      </c>
      <c r="M93" s="304"/>
      <c r="N93" s="304">
        <v>0.77139086424944836</v>
      </c>
      <c r="O93" s="304">
        <v>0.775063485214743</v>
      </c>
      <c r="P93" s="304">
        <v>0.91604524126126319</v>
      </c>
      <c r="Q93" s="304"/>
      <c r="R93" s="304">
        <v>0.43270288185079986</v>
      </c>
      <c r="S93" s="304">
        <v>0.40858970939574935</v>
      </c>
      <c r="T93" s="304">
        <v>0.45354002704835411</v>
      </c>
      <c r="U93" s="304"/>
      <c r="V93" s="304">
        <v>9.9896268121270684E-2</v>
      </c>
      <c r="W93" s="304">
        <v>8.7042035598025869E-2</v>
      </c>
      <c r="X93" s="304">
        <v>9.4033320760099029E-2</v>
      </c>
      <c r="Y93" s="304"/>
      <c r="Z93" s="304">
        <v>0.38534588768332995</v>
      </c>
      <c r="AA93" s="304">
        <v>0.32492281564874531</v>
      </c>
      <c r="AB93" s="304">
        <v>0.30163671294982286</v>
      </c>
      <c r="AC93" s="304"/>
      <c r="AD93" s="304">
        <v>0.17855382402635697</v>
      </c>
      <c r="AE93" s="304">
        <v>0.15049562664026001</v>
      </c>
      <c r="AF93" s="304">
        <v>0.11798576292786428</v>
      </c>
      <c r="AG93" s="304"/>
      <c r="AH93" s="304">
        <v>6.0796538756554407E-2</v>
      </c>
      <c r="AI93" s="304">
        <v>4.5302476354299459E-2</v>
      </c>
      <c r="AJ93" s="304">
        <v>2.9191119818076296E-2</v>
      </c>
      <c r="AK93" s="304"/>
      <c r="AL93" s="304">
        <v>5.5069690225701927E-2</v>
      </c>
      <c r="AM93" s="304">
        <v>6.5117146993848948E-2</v>
      </c>
      <c r="AN93" s="304">
        <v>9.8535425826567338E-2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23.890285364182986</v>
      </c>
      <c r="C94" s="305">
        <f t="shared" ref="C94:C101" si="83">SUM(G94,K94,O94,S94,W94,AA94,AE94,AI94,AM94)</f>
        <v>25.112383909753994</v>
      </c>
      <c r="D94" s="305">
        <f t="shared" ref="D94:D101" si="84">SUM(H94,L94,P94,T94,X94,AB94,AF94,AJ94,AN94)</f>
        <v>28.524465933962183</v>
      </c>
      <c r="E94" s="305"/>
      <c r="F94" s="304">
        <v>1.7803740926461353</v>
      </c>
      <c r="G94" s="304">
        <v>2.1791952477431416</v>
      </c>
      <c r="H94" s="304">
        <v>2.8306898053012715</v>
      </c>
      <c r="I94" s="304"/>
      <c r="J94" s="304">
        <v>8.1826548731019191</v>
      </c>
      <c r="K94" s="304">
        <v>9.6137835090802124</v>
      </c>
      <c r="L94" s="304">
        <v>12.229836436422071</v>
      </c>
      <c r="M94" s="304"/>
      <c r="N94" s="304">
        <v>8.2413122516322534</v>
      </c>
      <c r="O94" s="304">
        <v>8.4752035085072706</v>
      </c>
      <c r="P94" s="304">
        <v>9.1523545082031781</v>
      </c>
      <c r="Q94" s="304"/>
      <c r="R94" s="304">
        <v>1.6843920021877756</v>
      </c>
      <c r="S94" s="304">
        <v>0.9259315280861895</v>
      </c>
      <c r="T94" s="304">
        <v>0.46468690582627742</v>
      </c>
      <c r="U94" s="304"/>
      <c r="V94" s="304">
        <v>0.52243802042893184</v>
      </c>
      <c r="W94" s="304">
        <v>0.56028772478587385</v>
      </c>
      <c r="X94" s="304">
        <v>0.65873005467823442</v>
      </c>
      <c r="Y94" s="304"/>
      <c r="Z94" s="304">
        <v>1.7119555281505192</v>
      </c>
      <c r="AA94" s="304">
        <v>1.6649920049142504</v>
      </c>
      <c r="AB94" s="304">
        <v>1.7867337208902805</v>
      </c>
      <c r="AC94" s="304"/>
      <c r="AD94" s="304">
        <v>1.0163682504833871</v>
      </c>
      <c r="AE94" s="304">
        <v>0.9779706807371622</v>
      </c>
      <c r="AF94" s="304">
        <v>0.78779497351124417</v>
      </c>
      <c r="AG94" s="304"/>
      <c r="AH94" s="304">
        <v>0.64978339962835718</v>
      </c>
      <c r="AI94" s="304">
        <v>0.58196962196316881</v>
      </c>
      <c r="AJ94" s="304">
        <v>0.42231023630186931</v>
      </c>
      <c r="AK94" s="304"/>
      <c r="AL94" s="304">
        <v>0.10100694592370466</v>
      </c>
      <c r="AM94" s="304">
        <v>0.13305008393673107</v>
      </c>
      <c r="AN94" s="304">
        <v>0.19132929282776417</v>
      </c>
    </row>
    <row r="95" spans="1:40" x14ac:dyDescent="0.2">
      <c r="A95" s="13" t="str">
        <f t="shared" si="80"/>
        <v>Associate professional occupations</v>
      </c>
      <c r="B95" s="305">
        <f t="shared" si="82"/>
        <v>9.3234662244428694</v>
      </c>
      <c r="C95" s="305">
        <f t="shared" si="83"/>
        <v>11.614477482935419</v>
      </c>
      <c r="D95" s="305">
        <f t="shared" si="84"/>
        <v>13.409064297258539</v>
      </c>
      <c r="E95" s="305"/>
      <c r="F95" s="304">
        <v>7.6022608472895312E-2</v>
      </c>
      <c r="G95" s="304">
        <v>0.10864177944385281</v>
      </c>
      <c r="H95" s="304">
        <v>0.16829032439260697</v>
      </c>
      <c r="I95" s="304"/>
      <c r="J95" s="304">
        <v>1.1309626770821259</v>
      </c>
      <c r="K95" s="304">
        <v>1.6234287695480925</v>
      </c>
      <c r="L95" s="304">
        <v>2.3276904746396974</v>
      </c>
      <c r="M95" s="304"/>
      <c r="N95" s="304">
        <v>2.6806318430843592</v>
      </c>
      <c r="O95" s="304">
        <v>3.7580984568067466</v>
      </c>
      <c r="P95" s="304">
        <v>4.9834506132093894</v>
      </c>
      <c r="Q95" s="304"/>
      <c r="R95" s="304">
        <v>1.1815971932613742</v>
      </c>
      <c r="S95" s="304">
        <v>1.2549702316540199</v>
      </c>
      <c r="T95" s="304">
        <v>0.96182883354788296</v>
      </c>
      <c r="U95" s="304"/>
      <c r="V95" s="304">
        <v>0.49636198937949066</v>
      </c>
      <c r="W95" s="304">
        <v>0.55350315115658932</v>
      </c>
      <c r="X95" s="304">
        <v>0.64955952546837259</v>
      </c>
      <c r="Y95" s="304"/>
      <c r="Z95" s="304">
        <v>1.8620857944507867</v>
      </c>
      <c r="AA95" s="304">
        <v>2.2656721462701768</v>
      </c>
      <c r="AB95" s="304">
        <v>2.5811884933833018</v>
      </c>
      <c r="AC95" s="304"/>
      <c r="AD95" s="304">
        <v>1.2799913542162897</v>
      </c>
      <c r="AE95" s="304">
        <v>1.4916531592977107</v>
      </c>
      <c r="AF95" s="304">
        <v>1.251558230499509</v>
      </c>
      <c r="AG95" s="304"/>
      <c r="AH95" s="304">
        <v>0.53064048872589309</v>
      </c>
      <c r="AI95" s="304">
        <v>0.46554243996627637</v>
      </c>
      <c r="AJ95" s="304">
        <v>0.32669843853714997</v>
      </c>
      <c r="AK95" s="304"/>
      <c r="AL95" s="304">
        <v>8.5172275769654193E-2</v>
      </c>
      <c r="AM95" s="304">
        <v>9.2967348791953661E-2</v>
      </c>
      <c r="AN95" s="304">
        <v>0.15879936358062824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6.7142775995143191</v>
      </c>
      <c r="C96" s="305">
        <f t="shared" si="83"/>
        <v>6.4730995963203561</v>
      </c>
      <c r="D96" s="305">
        <f t="shared" si="84"/>
        <v>5.0517066285192138</v>
      </c>
      <c r="E96" s="305"/>
      <c r="F96" s="304">
        <v>4.5378388450217709E-2</v>
      </c>
      <c r="G96" s="304">
        <v>5.8251616168026481E-2</v>
      </c>
      <c r="H96" s="304">
        <v>8.1067628254348253E-2</v>
      </c>
      <c r="I96" s="304"/>
      <c r="J96" s="304">
        <v>0.43629113215327042</v>
      </c>
      <c r="K96" s="304">
        <v>0.5657922886786001</v>
      </c>
      <c r="L96" s="304">
        <v>0.73752362816109918</v>
      </c>
      <c r="M96" s="304"/>
      <c r="N96" s="304">
        <v>1.2673228298704406</v>
      </c>
      <c r="O96" s="304">
        <v>1.4747302477709605</v>
      </c>
      <c r="P96" s="304">
        <v>1.6637947356550353</v>
      </c>
      <c r="Q96" s="304"/>
      <c r="R96" s="304">
        <v>0.70835795022622638</v>
      </c>
      <c r="S96" s="304">
        <v>0.80882103960038598</v>
      </c>
      <c r="T96" s="304">
        <v>0.89039769042969441</v>
      </c>
      <c r="U96" s="304"/>
      <c r="V96" s="304">
        <v>0.45010415272780613</v>
      </c>
      <c r="W96" s="304">
        <v>0.45904696343902923</v>
      </c>
      <c r="X96" s="304">
        <v>0.43969929673724828</v>
      </c>
      <c r="Y96" s="304"/>
      <c r="Z96" s="304">
        <v>1.6244961245112051</v>
      </c>
      <c r="AA96" s="304">
        <v>1.55099775061291</v>
      </c>
      <c r="AB96" s="304">
        <v>0.92932581506610246</v>
      </c>
      <c r="AC96" s="304"/>
      <c r="AD96" s="304">
        <v>1.3114202069892522</v>
      </c>
      <c r="AE96" s="304">
        <v>1.0735573578023245</v>
      </c>
      <c r="AF96" s="304">
        <v>0.26059673352092927</v>
      </c>
      <c r="AG96" s="304"/>
      <c r="AH96" s="304">
        <v>0.75238804106576984</v>
      </c>
      <c r="AI96" s="304">
        <v>0.40713940973001089</v>
      </c>
      <c r="AJ96" s="304">
        <v>3.0486822224539373E-2</v>
      </c>
      <c r="AK96" s="304"/>
      <c r="AL96" s="304">
        <v>0.11851877352012966</v>
      </c>
      <c r="AM96" s="304">
        <v>7.476292251810801E-2</v>
      </c>
      <c r="AN96" s="304">
        <v>1.8814278470217806E-2</v>
      </c>
    </row>
    <row r="97" spans="1:40" x14ac:dyDescent="0.2">
      <c r="A97" s="13" t="str">
        <f t="shared" si="80"/>
        <v>Skilled trades occupations</v>
      </c>
      <c r="B97" s="305">
        <f t="shared" si="82"/>
        <v>0.57885079053809418</v>
      </c>
      <c r="C97" s="305">
        <f t="shared" si="83"/>
        <v>0.55536703287629996</v>
      </c>
      <c r="D97" s="305">
        <f t="shared" si="84"/>
        <v>0.4821158265095426</v>
      </c>
      <c r="E97" s="304"/>
      <c r="F97" s="304">
        <v>6.2537075796408586E-3</v>
      </c>
      <c r="G97" s="304">
        <v>8.665862020063763E-3</v>
      </c>
      <c r="H97" s="304">
        <v>1.1903350006012723E-2</v>
      </c>
      <c r="I97" s="304"/>
      <c r="J97" s="304">
        <v>1.3042088705990468E-2</v>
      </c>
      <c r="K97" s="304">
        <v>1.7224085455251597E-2</v>
      </c>
      <c r="L97" s="304">
        <v>2.3709174024768589E-2</v>
      </c>
      <c r="M97" s="304"/>
      <c r="N97" s="304">
        <v>6.0488603981544056E-2</v>
      </c>
      <c r="O97" s="304">
        <v>7.1272928223184623E-2</v>
      </c>
      <c r="P97" s="304">
        <v>7.7387881054866797E-2</v>
      </c>
      <c r="Q97" s="304"/>
      <c r="R97" s="304">
        <v>3.1128090764863642E-2</v>
      </c>
      <c r="S97" s="304">
        <v>3.6184637110571891E-2</v>
      </c>
      <c r="T97" s="304">
        <v>4.6244147731320885E-2</v>
      </c>
      <c r="U97" s="304"/>
      <c r="V97" s="304">
        <v>2.6202729268556411E-2</v>
      </c>
      <c r="W97" s="304">
        <v>2.9995305209691531E-2</v>
      </c>
      <c r="X97" s="304">
        <v>3.6170743810377118E-2</v>
      </c>
      <c r="Y97" s="304"/>
      <c r="Z97" s="304">
        <v>0.13497593668423929</v>
      </c>
      <c r="AA97" s="304">
        <v>0.12321681047640473</v>
      </c>
      <c r="AB97" s="304">
        <v>9.3933296267342856E-2</v>
      </c>
      <c r="AC97" s="304"/>
      <c r="AD97" s="304">
        <v>0.1788801317020445</v>
      </c>
      <c r="AE97" s="304">
        <v>0.16389027402990081</v>
      </c>
      <c r="AF97" s="304">
        <v>9.442540091867821E-2</v>
      </c>
      <c r="AG97" s="304"/>
      <c r="AH97" s="304">
        <v>9.2931091041586728E-2</v>
      </c>
      <c r="AI97" s="304">
        <v>7.6549961855954918E-2</v>
      </c>
      <c r="AJ97" s="304">
        <v>6.7352354346798829E-2</v>
      </c>
      <c r="AK97" s="304"/>
      <c r="AL97" s="304">
        <v>3.4948410809628239E-2</v>
      </c>
      <c r="AM97" s="304">
        <v>2.8367168495276124E-2</v>
      </c>
      <c r="AN97" s="304">
        <v>3.0989478349376584E-2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17.348945357314431</v>
      </c>
      <c r="C98" s="305">
        <f t="shared" si="83"/>
        <v>18.408942455626917</v>
      </c>
      <c r="D98" s="305">
        <f t="shared" si="84"/>
        <v>20.366694760721959</v>
      </c>
      <c r="E98" s="304"/>
      <c r="F98" s="304">
        <v>1.1408890767327404E-2</v>
      </c>
      <c r="G98" s="304">
        <v>1.6143018907344507E-2</v>
      </c>
      <c r="H98" s="304">
        <v>2.3479731564731297E-2</v>
      </c>
      <c r="I98" s="304"/>
      <c r="J98" s="304">
        <v>0.6106758867039741</v>
      </c>
      <c r="K98" s="304">
        <v>0.84217273324535213</v>
      </c>
      <c r="L98" s="304">
        <v>1.2488773847734003</v>
      </c>
      <c r="M98" s="304"/>
      <c r="N98" s="304">
        <v>1.8246841037095018</v>
      </c>
      <c r="O98" s="304">
        <v>2.2556054722750023</v>
      </c>
      <c r="P98" s="304">
        <v>2.9472483534143272</v>
      </c>
      <c r="Q98" s="304"/>
      <c r="R98" s="304">
        <v>1.5594910011163845</v>
      </c>
      <c r="S98" s="304">
        <v>1.5867698067788396</v>
      </c>
      <c r="T98" s="304">
        <v>1.6730863800168116</v>
      </c>
      <c r="U98" s="304"/>
      <c r="V98" s="304">
        <v>1.0074416977329963</v>
      </c>
      <c r="W98" s="304">
        <v>1.1056678913746794</v>
      </c>
      <c r="X98" s="304">
        <v>1.3038006170450653</v>
      </c>
      <c r="Y98" s="304"/>
      <c r="Z98" s="304">
        <v>7.1061184884464819</v>
      </c>
      <c r="AA98" s="304">
        <v>7.4666608232436831</v>
      </c>
      <c r="AB98" s="304">
        <v>8.8137637781776927</v>
      </c>
      <c r="AC98" s="304"/>
      <c r="AD98" s="304">
        <v>4.6300984203751705</v>
      </c>
      <c r="AE98" s="304">
        <v>4.7492254889948091</v>
      </c>
      <c r="AF98" s="304">
        <v>4.0667198235019768</v>
      </c>
      <c r="AG98" s="304"/>
      <c r="AH98" s="304">
        <v>0.48628765312636635</v>
      </c>
      <c r="AI98" s="304">
        <v>0.27691573807090503</v>
      </c>
      <c r="AJ98" s="304">
        <v>0.16386178605044988</v>
      </c>
      <c r="AK98" s="304"/>
      <c r="AL98" s="304">
        <v>0.11273921533622623</v>
      </c>
      <c r="AM98" s="304">
        <v>0.10978148273630081</v>
      </c>
      <c r="AN98" s="304">
        <v>0.12585690617750364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0.85556750666472792</v>
      </c>
      <c r="C99" s="305">
        <f t="shared" si="83"/>
        <v>0.92898626965266107</v>
      </c>
      <c r="D99" s="305">
        <f>SUM(H99,L99,P99,T99,X99,AB99,AF99,AJ99,AN99)</f>
        <v>0.94293041785309673</v>
      </c>
      <c r="E99" s="304"/>
      <c r="F99" s="304">
        <v>4.7109533330686442E-3</v>
      </c>
      <c r="G99" s="304">
        <v>7.1378334353092649E-3</v>
      </c>
      <c r="H99" s="304">
        <v>9.594688376114522E-3</v>
      </c>
      <c r="I99" s="304"/>
      <c r="J99" s="304">
        <v>8.1552946736307072E-2</v>
      </c>
      <c r="K99" s="304">
        <v>0.10476442146922442</v>
      </c>
      <c r="L99" s="304">
        <v>0.13352024221264633</v>
      </c>
      <c r="M99" s="304"/>
      <c r="N99" s="304">
        <v>0.19160090536887353</v>
      </c>
      <c r="O99" s="304">
        <v>0.22489726878705718</v>
      </c>
      <c r="P99" s="304">
        <v>0.25316208077706581</v>
      </c>
      <c r="Q99" s="304"/>
      <c r="R99" s="304">
        <v>0.10230364789750657</v>
      </c>
      <c r="S99" s="304">
        <v>9.3025096851750866E-2</v>
      </c>
      <c r="T99" s="304">
        <v>9.2005343732788444E-2</v>
      </c>
      <c r="U99" s="304"/>
      <c r="V99" s="304">
        <v>7.1518999339056352E-2</v>
      </c>
      <c r="W99" s="304">
        <v>8.6707171060461483E-2</v>
      </c>
      <c r="X99" s="304">
        <v>0.10003872074341144</v>
      </c>
      <c r="Y99" s="304"/>
      <c r="Z99" s="304">
        <v>0.19360389743506123</v>
      </c>
      <c r="AA99" s="304">
        <v>0.20019990100447585</v>
      </c>
      <c r="AB99" s="304">
        <v>0.20119113744421693</v>
      </c>
      <c r="AC99" s="304"/>
      <c r="AD99" s="304">
        <v>0.13927312454457555</v>
      </c>
      <c r="AE99" s="304">
        <v>0.14025149945781468</v>
      </c>
      <c r="AF99" s="304">
        <v>8.5412812862489196E-2</v>
      </c>
      <c r="AG99" s="304"/>
      <c r="AH99" s="304">
        <v>4.9760376385575046E-2</v>
      </c>
      <c r="AI99" s="304">
        <v>4.3377796821233668E-2</v>
      </c>
      <c r="AJ99" s="304">
        <v>2.4937352516926733E-2</v>
      </c>
      <c r="AK99" s="304"/>
      <c r="AL99" s="304">
        <v>2.1242655624703961E-2</v>
      </c>
      <c r="AM99" s="304">
        <v>2.8625280765333619E-2</v>
      </c>
      <c r="AN99" s="304">
        <v>4.3068039187437297E-2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0.5362327469433088</v>
      </c>
      <c r="C100" s="305">
        <f t="shared" si="83"/>
        <v>0.62478958745814284</v>
      </c>
      <c r="D100" s="305">
        <f t="shared" si="84"/>
        <v>0.58693899677038208</v>
      </c>
      <c r="E100" s="304"/>
      <c r="F100" s="304">
        <v>5.2112839776739762E-3</v>
      </c>
      <c r="G100" s="304">
        <v>1.0980956360268489E-2</v>
      </c>
      <c r="H100" s="304">
        <v>1.8888299946920796E-2</v>
      </c>
      <c r="I100" s="304"/>
      <c r="J100" s="304">
        <v>1.1471996877509716E-2</v>
      </c>
      <c r="K100" s="304">
        <v>1.7885360091028639E-2</v>
      </c>
      <c r="L100" s="304">
        <v>2.3386414932787213E-2</v>
      </c>
      <c r="M100" s="304"/>
      <c r="N100" s="304">
        <v>4.2586702493756949E-2</v>
      </c>
      <c r="O100" s="304">
        <v>6.5536788178191613E-2</v>
      </c>
      <c r="P100" s="304">
        <v>9.2323482567538209E-2</v>
      </c>
      <c r="Q100" s="304"/>
      <c r="R100" s="304">
        <v>3.0227489747224907E-2</v>
      </c>
      <c r="S100" s="304">
        <v>4.8227248224312867E-2</v>
      </c>
      <c r="T100" s="304">
        <v>7.4064023813796787E-2</v>
      </c>
      <c r="U100" s="304"/>
      <c r="V100" s="304">
        <v>4.9013193179653511E-2</v>
      </c>
      <c r="W100" s="304">
        <v>6.2253514400376957E-2</v>
      </c>
      <c r="X100" s="304">
        <v>8.2218808983927694E-2</v>
      </c>
      <c r="Y100" s="304"/>
      <c r="Z100" s="304">
        <v>0.13489199261214577</v>
      </c>
      <c r="AA100" s="304">
        <v>0.15192248844772399</v>
      </c>
      <c r="AB100" s="304">
        <v>0.14529463111797725</v>
      </c>
      <c r="AC100" s="304"/>
      <c r="AD100" s="304">
        <v>0.1094540799375866</v>
      </c>
      <c r="AE100" s="304">
        <v>0.12323201196055192</v>
      </c>
      <c r="AF100" s="304">
        <v>5.4776967254357885E-2</v>
      </c>
      <c r="AG100" s="304"/>
      <c r="AH100" s="304">
        <v>0.12369222730780784</v>
      </c>
      <c r="AI100" s="304">
        <v>0.11166155891588413</v>
      </c>
      <c r="AJ100" s="304">
        <v>5.4494259136301557E-2</v>
      </c>
      <c r="AK100" s="304"/>
      <c r="AL100" s="304">
        <v>2.968378080994959E-2</v>
      </c>
      <c r="AM100" s="304">
        <v>3.3089660879804215E-2</v>
      </c>
      <c r="AN100" s="304">
        <v>4.1492109016774706E-2</v>
      </c>
    </row>
    <row r="101" spans="1:40" x14ac:dyDescent="0.2">
      <c r="A101" s="39" t="str">
        <f t="shared" si="80"/>
        <v>Elementary occupations</v>
      </c>
      <c r="B101" s="307">
        <f t="shared" si="82"/>
        <v>2.058693383054548</v>
      </c>
      <c r="C101" s="307">
        <f t="shared" si="83"/>
        <v>1.7238118534672904</v>
      </c>
      <c r="D101" s="307">
        <f t="shared" si="84"/>
        <v>1.385560577913254</v>
      </c>
      <c r="E101" s="307"/>
      <c r="F101" s="307">
        <v>1.4025266369709583E-3</v>
      </c>
      <c r="G101" s="307">
        <v>1.4003015144764589E-3</v>
      </c>
      <c r="H101" s="307">
        <v>1.3292177335452768E-3</v>
      </c>
      <c r="I101" s="307"/>
      <c r="J101" s="307">
        <v>2.4516357267748985E-2</v>
      </c>
      <c r="K101" s="307">
        <v>2.736854311711024E-2</v>
      </c>
      <c r="L101" s="307">
        <v>3.7530011441577402E-2</v>
      </c>
      <c r="M101" s="307"/>
      <c r="N101" s="307">
        <v>8.8367668751984291E-2</v>
      </c>
      <c r="O101" s="307">
        <v>9.5620656821665193E-2</v>
      </c>
      <c r="P101" s="307">
        <v>0.12245390262882618</v>
      </c>
      <c r="Q101" s="307"/>
      <c r="R101" s="307">
        <v>8.4384333462036304E-2</v>
      </c>
      <c r="S101" s="307">
        <v>0.12486563911871915</v>
      </c>
      <c r="T101" s="307">
        <v>0.19668999434768186</v>
      </c>
      <c r="U101" s="307"/>
      <c r="V101" s="307">
        <v>6.5195481128636448E-2</v>
      </c>
      <c r="W101" s="307">
        <v>6.7695274916375878E-2</v>
      </c>
      <c r="X101" s="307">
        <v>8.170433933365058E-2</v>
      </c>
      <c r="Y101" s="307"/>
      <c r="Z101" s="307">
        <v>0.40035727853102754</v>
      </c>
      <c r="AA101" s="307">
        <v>0.30973387885525794</v>
      </c>
      <c r="AB101" s="307">
        <v>0.24302253037007715</v>
      </c>
      <c r="AC101" s="307"/>
      <c r="AD101" s="307">
        <v>0.70752659694425102</v>
      </c>
      <c r="AE101" s="307">
        <v>0.65068462592769627</v>
      </c>
      <c r="AF101" s="307">
        <v>0.50161820408577118</v>
      </c>
      <c r="AG101" s="307"/>
      <c r="AH101" s="307">
        <v>0.51164707030594503</v>
      </c>
      <c r="AI101" s="307">
        <v>0.35462470595610884</v>
      </c>
      <c r="AJ101" s="307">
        <v>0.10977633360846439</v>
      </c>
      <c r="AK101" s="307"/>
      <c r="AL101" s="307">
        <v>0.17529607002594733</v>
      </c>
      <c r="AM101" s="307">
        <v>9.181822723988034E-2</v>
      </c>
      <c r="AN101" s="307">
        <v>9.1436044363660068E-2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Cumbria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Cumbria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Cumbria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Cumbria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Cumbria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Cumbria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Cumbria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Cumbria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Cumbria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0.15230188299636607</v>
      </c>
      <c r="C8" s="69">
        <v>0.18336068714160075</v>
      </c>
      <c r="D8" s="69">
        <v>0.2265295619826056</v>
      </c>
      <c r="E8" s="69">
        <v>0.23482521752680724</v>
      </c>
      <c r="F8" s="69">
        <v>0.30007581959566126</v>
      </c>
      <c r="G8" s="10"/>
      <c r="H8" s="69">
        <f>F8-D8</f>
        <v>7.3546257613055666E-2</v>
      </c>
      <c r="I8" s="69">
        <f>'RD T1'!E36</f>
        <v>0.13885050761535647</v>
      </c>
      <c r="J8" s="69">
        <f>SUM(H8:I8)</f>
        <v>0.21239676522841214</v>
      </c>
      <c r="L8" t="str">
        <f>A8</f>
        <v>11 Corporate managers and directors</v>
      </c>
      <c r="M8" s="69">
        <v>1.3022457737689528</v>
      </c>
      <c r="N8" s="69">
        <v>1.627634404938727</v>
      </c>
      <c r="O8" s="69">
        <v>1.818827879020547</v>
      </c>
      <c r="P8" s="69">
        <v>1.8590375884245389</v>
      </c>
      <c r="Q8" s="69">
        <v>2.3306396819175776</v>
      </c>
      <c r="R8" s="10"/>
      <c r="S8" s="69">
        <f>Q8-O8</f>
        <v>0.51181180289703065</v>
      </c>
      <c r="T8" s="69">
        <f>'RD T1'!E65</f>
        <v>1.1139513831547081</v>
      </c>
      <c r="U8" s="69">
        <f>SUM(S8:T8)</f>
        <v>1.6257631860517388</v>
      </c>
      <c r="W8" t="str">
        <f>A8</f>
        <v>11 Corporate managers and directors</v>
      </c>
      <c r="X8" s="69">
        <v>3.5531773110281955</v>
      </c>
      <c r="Y8" s="69">
        <v>4.5832764095867189</v>
      </c>
      <c r="Z8" s="69">
        <v>4.5706240972194374</v>
      </c>
      <c r="AA8" s="69">
        <v>4.3447276149587895</v>
      </c>
      <c r="AB8" s="69">
        <v>5.2388621014987331</v>
      </c>
      <c r="AC8" s="69"/>
      <c r="AD8" s="69">
        <f>AB8-Z8</f>
        <v>0.66823800427929569</v>
      </c>
      <c r="AE8" s="69">
        <f>'RD T1'!E94</f>
        <v>2.6359792063339906</v>
      </c>
      <c r="AF8" s="69">
        <f>SUM(AD8:AE8)</f>
        <v>3.3042172106132863</v>
      </c>
      <c r="AH8" t="str">
        <f>L8</f>
        <v>11 Corporate managers and directors</v>
      </c>
      <c r="AI8" s="69">
        <v>0.77667050127356629</v>
      </c>
      <c r="AJ8" s="69">
        <v>0.93997681135672417</v>
      </c>
      <c r="AK8" s="69">
        <v>0.9541124209842049</v>
      </c>
      <c r="AL8" s="69">
        <v>0.86650849157411203</v>
      </c>
      <c r="AM8" s="69">
        <v>0.98134586989473083</v>
      </c>
      <c r="AN8" s="69"/>
      <c r="AO8" s="69">
        <f>AM8-AK8</f>
        <v>2.7233448910525926E-2</v>
      </c>
      <c r="AP8" s="69">
        <f>'RD T1'!E123</f>
        <v>0.47506837805732288</v>
      </c>
      <c r="AQ8" s="69">
        <f>SUM(AO8:AP8)</f>
        <v>0.50230182696784875</v>
      </c>
      <c r="AS8" t="str">
        <f>W8</f>
        <v>11 Corporate managers and directors</v>
      </c>
      <c r="AT8" s="69">
        <v>1.1491848426942441</v>
      </c>
      <c r="AU8" s="69">
        <v>1.4206195113070832</v>
      </c>
      <c r="AV8" s="69">
        <v>1.4569769266250023</v>
      </c>
      <c r="AW8" s="69">
        <v>1.2943262301898633</v>
      </c>
      <c r="AX8" s="69">
        <v>1.516238738515109</v>
      </c>
      <c r="AY8" s="69"/>
      <c r="AZ8" s="69">
        <f>AX8-AV8</f>
        <v>5.9261811890106708E-2</v>
      </c>
      <c r="BA8" s="69">
        <f>'RD T1'!E152</f>
        <v>0.70871088118980141</v>
      </c>
      <c r="BB8" s="69">
        <f>SUM(AZ8:BA8)</f>
        <v>0.76797269307990812</v>
      </c>
      <c r="BD8" t="str">
        <f>AH8</f>
        <v>11 Corporate managers and directors</v>
      </c>
      <c r="BE8" s="69">
        <v>2.8192608096555705</v>
      </c>
      <c r="BF8" s="69">
        <v>3.1026368307280632</v>
      </c>
      <c r="BG8" s="69">
        <v>3.2091829163569727</v>
      </c>
      <c r="BH8" s="69">
        <v>2.6234412819688728</v>
      </c>
      <c r="BI8" s="69">
        <v>2.5589716847617625</v>
      </c>
      <c r="BJ8" s="69"/>
      <c r="BK8" s="69">
        <f>BI8-BG8</f>
        <v>-0.65021123159521022</v>
      </c>
      <c r="BL8" s="69">
        <f>'RD T1'!E181</f>
        <v>1.1709999315550956</v>
      </c>
      <c r="BM8" s="69">
        <f>SUM(BK8:BL8)</f>
        <v>0.52078869995988541</v>
      </c>
      <c r="BO8" t="str">
        <f>AS8</f>
        <v>11 Corporate managers and directors</v>
      </c>
      <c r="BP8" s="69">
        <v>2.491101537859052</v>
      </c>
      <c r="BQ8" s="69">
        <v>2.5729716058225915</v>
      </c>
      <c r="BR8" s="69">
        <v>2.5109665621375061</v>
      </c>
      <c r="BS8" s="69">
        <v>2.0046486013500457</v>
      </c>
      <c r="BT8" s="69">
        <v>1.6582639169668518</v>
      </c>
      <c r="BU8" s="69"/>
      <c r="BV8" s="69">
        <f>BT8-BR8</f>
        <v>-0.85270264517065431</v>
      </c>
      <c r="BW8" s="69">
        <f>'RD T1'!E210</f>
        <v>0.87553604162130072</v>
      </c>
      <c r="BX8" s="69">
        <f>SUM(BV8:BW8)</f>
        <v>2.2833396450646415E-2</v>
      </c>
      <c r="BZ8" t="str">
        <f>BD8</f>
        <v>11 Corporate managers and directors</v>
      </c>
      <c r="CA8" s="69">
        <v>1.4553402626586696</v>
      </c>
      <c r="CB8" s="69">
        <v>1.6048701675841928</v>
      </c>
      <c r="CC8" s="69">
        <v>1.677082645426875</v>
      </c>
      <c r="CD8" s="69">
        <v>1.2669773906577881</v>
      </c>
      <c r="CE8" s="69">
        <v>0.9504990074077404</v>
      </c>
      <c r="CF8" s="69"/>
      <c r="CG8" s="69">
        <f>CE8-CC8</f>
        <v>-0.72658363801913461</v>
      </c>
      <c r="CH8" s="69">
        <f>'RD T1'!E239</f>
        <v>0.54946379215947949</v>
      </c>
      <c r="CI8" s="69">
        <f>SUM(CG8:CH8)</f>
        <v>-0.17711984585965512</v>
      </c>
      <c r="CK8" t="str">
        <f>BO8</f>
        <v>11 Corporate managers and directors</v>
      </c>
      <c r="CL8" s="69">
        <v>0.37579087125429333</v>
      </c>
      <c r="CM8" s="69">
        <v>0.34896114379567378</v>
      </c>
      <c r="CN8" s="69">
        <v>0.40087040889650866</v>
      </c>
      <c r="CO8" s="69">
        <v>0.38493716841430697</v>
      </c>
      <c r="CP8" s="69">
        <v>0.49726436099763049</v>
      </c>
      <c r="CQ8" s="69"/>
      <c r="CR8" s="69">
        <f>CP8-CN8</f>
        <v>9.6393952101121838E-2</v>
      </c>
      <c r="CS8" s="69">
        <f>'RD T1'!E268</f>
        <v>0.14314234960449052</v>
      </c>
      <c r="CT8" s="69">
        <f>SUM(CR8:CS8)</f>
        <v>0.23953630170561235</v>
      </c>
    </row>
    <row r="9" spans="1:98" x14ac:dyDescent="0.2">
      <c r="A9" s="10" t="str">
        <f>name!D5</f>
        <v>12 Other managers and proprietors</v>
      </c>
      <c r="B9" s="69">
        <v>7.2092413974150976E-2</v>
      </c>
      <c r="C9" s="69">
        <v>8.450781743164322E-2</v>
      </c>
      <c r="D9" s="69">
        <v>9.5700809222782415E-2</v>
      </c>
      <c r="E9" s="69">
        <v>0.11417483465576803</v>
      </c>
      <c r="F9" s="69">
        <v>0.15315786206442875</v>
      </c>
      <c r="H9" s="69">
        <f t="shared" ref="H9:H32" si="26">F9-D9</f>
        <v>5.7457052841646331E-2</v>
      </c>
      <c r="I9" s="69">
        <f>'RD T1'!E37</f>
        <v>7.7382364875773532E-2</v>
      </c>
      <c r="J9" s="69">
        <f t="shared" ref="J9:J32" si="27">SUM(H9:I9)</f>
        <v>0.13483941771741986</v>
      </c>
      <c r="L9" t="str">
        <f t="shared" ref="L9:L32" si="28">A9</f>
        <v>12 Other managers and proprietors</v>
      </c>
      <c r="M9" s="69">
        <v>0.62099468899992027</v>
      </c>
      <c r="N9" s="69">
        <v>0.70083215790999731</v>
      </c>
      <c r="O9" s="69">
        <v>0.81353418352218232</v>
      </c>
      <c r="P9" s="69">
        <v>0.9607997079870304</v>
      </c>
      <c r="Q9" s="69">
        <v>1.3200539685916184</v>
      </c>
      <c r="S9" s="69">
        <f t="shared" ref="S9:S35" si="29">Q9-O9</f>
        <v>0.50651978506943607</v>
      </c>
      <c r="T9" s="69">
        <f>'RD T1'!E66</f>
        <v>0.65072230709429213</v>
      </c>
      <c r="U9" s="69">
        <f t="shared" ref="U9:U32" si="30">SUM(S9:T9)</f>
        <v>1.1572420921637283</v>
      </c>
      <c r="W9" t="str">
        <f t="shared" ref="W9:W32" si="31">A9</f>
        <v>12 Other managers and proprietors</v>
      </c>
      <c r="X9" s="69">
        <v>1.6395551230128496</v>
      </c>
      <c r="Y9" s="69">
        <v>1.9019979604527981</v>
      </c>
      <c r="Z9" s="69">
        <v>1.9936061817334174</v>
      </c>
      <c r="AA9" s="69">
        <v>2.2930715822045911</v>
      </c>
      <c r="AB9" s="69">
        <v>3.1307819367854548</v>
      </c>
      <c r="AC9" s="69"/>
      <c r="AD9" s="69">
        <f t="shared" ref="AD9:AD32" si="32">AB9-Z9</f>
        <v>1.1371757550520374</v>
      </c>
      <c r="AE9" s="69">
        <f>'RD T1'!E95</f>
        <v>1.5502776708072967</v>
      </c>
      <c r="AF9" s="69">
        <f t="shared" ref="AF9:AF32" si="33">SUM(AD9:AE9)</f>
        <v>2.6874534258593341</v>
      </c>
      <c r="AH9" t="str">
        <f t="shared" ref="AH9:AH32" si="34">L9</f>
        <v>12 Other managers and proprietors</v>
      </c>
      <c r="AI9" s="69">
        <v>0.48316690728064809</v>
      </c>
      <c r="AJ9" s="69">
        <v>0.52388709803793287</v>
      </c>
      <c r="AK9" s="69">
        <v>0.59677443861247625</v>
      </c>
      <c r="AL9" s="69">
        <v>0.63844134458712543</v>
      </c>
      <c r="AM9" s="69">
        <v>0.84275579739718853</v>
      </c>
      <c r="AN9" s="69"/>
      <c r="AO9" s="69">
        <f t="shared" ref="AO9:AO32" si="35">AM9-AK9</f>
        <v>0.24598135878471228</v>
      </c>
      <c r="AP9" s="69">
        <f>'RD T1'!E124</f>
        <v>0.42785418161836525</v>
      </c>
      <c r="AQ9" s="69">
        <f t="shared" ref="AQ9:AQ32" si="36">SUM(AO9:AP9)</f>
        <v>0.67383554040307758</v>
      </c>
      <c r="AS9" t="str">
        <f t="shared" ref="AS9:AS32" si="37">W9</f>
        <v>12 Other managers and proprietors</v>
      </c>
      <c r="AT9" s="69">
        <v>0.54196561839601676</v>
      </c>
      <c r="AU9" s="69">
        <v>0.61527251469051958</v>
      </c>
      <c r="AV9" s="69">
        <v>0.63755734951877796</v>
      </c>
      <c r="AW9" s="69">
        <v>0.70620237626480997</v>
      </c>
      <c r="AX9" s="69">
        <v>0.88260644043864334</v>
      </c>
      <c r="AY9" s="69"/>
      <c r="AZ9" s="69">
        <f t="shared" ref="AZ9:AZ32" si="38">AX9-AV9</f>
        <v>0.24504909091986538</v>
      </c>
      <c r="BA9" s="69">
        <f>'RD T1'!E153</f>
        <v>0.44442696087041977</v>
      </c>
      <c r="BB9" s="69">
        <f t="shared" ref="BB9:BB32" si="39">SUM(AZ9:BA9)</f>
        <v>0.68947605179028515</v>
      </c>
      <c r="BD9" t="str">
        <f t="shared" ref="BD9:BD32" si="40">AH9</f>
        <v>12 Other managers and proprietors</v>
      </c>
      <c r="BE9" s="69">
        <v>1.7597277817956745</v>
      </c>
      <c r="BF9" s="69">
        <v>1.6009697741378781</v>
      </c>
      <c r="BG9" s="69">
        <v>1.7072191372500798</v>
      </c>
      <c r="BH9" s="69">
        <v>1.5288595978076907</v>
      </c>
      <c r="BI9" s="69">
        <v>1.5578020355901026</v>
      </c>
      <c r="BJ9" s="69"/>
      <c r="BK9" s="69">
        <f t="shared" ref="BK9:BK32" si="41">BI9-BG9</f>
        <v>-0.14941710165997724</v>
      </c>
      <c r="BL9" s="69">
        <f>'RD T1'!E182</f>
        <v>0.74703837421761821</v>
      </c>
      <c r="BM9" s="69">
        <f t="shared" ref="BM9:BM32" si="42">SUM(BK9:BL9)</f>
        <v>0.59762127255764097</v>
      </c>
      <c r="BO9" t="str">
        <f t="shared" ref="BO9:BO32" si="43">AS9</f>
        <v>12 Other managers and proprietors</v>
      </c>
      <c r="BP9" s="69">
        <v>1.8065587523329345</v>
      </c>
      <c r="BQ9" s="69">
        <v>1.7313054703614357</v>
      </c>
      <c r="BR9" s="69">
        <v>1.7695841213555192</v>
      </c>
      <c r="BS9" s="69">
        <v>1.745999508730314</v>
      </c>
      <c r="BT9" s="69">
        <v>1.5853241521160781</v>
      </c>
      <c r="BU9" s="69"/>
      <c r="BV9" s="69">
        <f t="shared" ref="BV9:BV32" si="44">BT9-BR9</f>
        <v>-0.1842599692394411</v>
      </c>
      <c r="BW9" s="69">
        <f>'RD T1'!E211</f>
        <v>0.88100965093519734</v>
      </c>
      <c r="BX9" s="69">
        <f t="shared" ref="BX9:BX32" si="45">SUM(BV9:BW9)</f>
        <v>0.69674968169575624</v>
      </c>
      <c r="BZ9" t="str">
        <f t="shared" ref="BZ9:BZ32" si="46">BD9</f>
        <v>12 Other managers and proprietors</v>
      </c>
      <c r="CA9" s="69">
        <v>1.1253790975589066</v>
      </c>
      <c r="CB9" s="69">
        <v>1.0776264381244229</v>
      </c>
      <c r="CC9" s="69">
        <v>1.1557501413827582</v>
      </c>
      <c r="CD9" s="69">
        <v>1.0096687935276976</v>
      </c>
      <c r="CE9" s="69">
        <v>0.72315709846035658</v>
      </c>
      <c r="CF9" s="69"/>
      <c r="CG9" s="69">
        <f t="shared" ref="CG9:CG32" si="47">CE9-CC9</f>
        <v>-0.43259304292240164</v>
      </c>
      <c r="CH9" s="69">
        <f>'RD T1'!E240</f>
        <v>0.45451308918412336</v>
      </c>
      <c r="CI9" s="69">
        <f t="shared" ref="CI9:CI32" si="48">SUM(CG9:CH9)</f>
        <v>2.1920046261721726E-2</v>
      </c>
      <c r="CK9" t="str">
        <f t="shared" ref="CK9:CK32" si="49">BO9</f>
        <v>12 Other managers and proprietors</v>
      </c>
      <c r="CL9" s="69">
        <v>0.519700661663694</v>
      </c>
      <c r="CM9" s="69">
        <v>0.38667073005128427</v>
      </c>
      <c r="CN9" s="69">
        <v>0.46317699477254409</v>
      </c>
      <c r="CO9" s="69">
        <v>0.46866424624463859</v>
      </c>
      <c r="CP9" s="69">
        <v>0.56461419635997767</v>
      </c>
      <c r="CQ9" s="69"/>
      <c r="CR9" s="69">
        <f t="shared" ref="CR9:CR32" si="50">CP9-CN9</f>
        <v>0.10143720158743358</v>
      </c>
      <c r="CS9" s="69">
        <f>'RD T1'!E269</f>
        <v>0.19193982888914479</v>
      </c>
      <c r="CT9" s="69">
        <f t="shared" ref="CT9:CT32" si="51">SUM(CR9:CS9)</f>
        <v>0.29337703047657837</v>
      </c>
    </row>
    <row r="10" spans="1:98" x14ac:dyDescent="0.2">
      <c r="A10" s="10" t="str">
        <f>name!D6</f>
        <v>21 Science, research, engineering and technology professionals</v>
      </c>
      <c r="B10" s="69">
        <v>0.57647393677168102</v>
      </c>
      <c r="C10" s="69">
        <v>0.66223754314434813</v>
      </c>
      <c r="D10" s="69">
        <v>0.75936342997730866</v>
      </c>
      <c r="E10" s="69">
        <v>0.98702152406372867</v>
      </c>
      <c r="F10" s="69">
        <v>1.255977323393797</v>
      </c>
      <c r="G10" s="11"/>
      <c r="H10" s="69">
        <f t="shared" si="26"/>
        <v>0.49661389341648832</v>
      </c>
      <c r="I10" s="69">
        <f>'RD T1'!E38</f>
        <v>0.41136929344493878</v>
      </c>
      <c r="J10" s="69">
        <f t="shared" si="27"/>
        <v>0.90798318686142709</v>
      </c>
      <c r="L10" t="str">
        <f t="shared" si="28"/>
        <v>21 Science, research, engineering and technology professionals</v>
      </c>
      <c r="M10" s="69">
        <v>1.8528668752121011</v>
      </c>
      <c r="N10" s="69">
        <v>2.1797843342819441</v>
      </c>
      <c r="O10" s="69">
        <v>2.5043426948499832</v>
      </c>
      <c r="P10" s="69">
        <v>3.5069782384763091</v>
      </c>
      <c r="Q10" s="69">
        <v>4.646865530539503</v>
      </c>
      <c r="R10" s="11"/>
      <c r="S10" s="69">
        <f t="shared" si="29"/>
        <v>2.1425228356895198</v>
      </c>
      <c r="T10" s="69">
        <f>'RD T1'!E67</f>
        <v>1.585707807307555</v>
      </c>
      <c r="U10" s="69">
        <f t="shared" si="30"/>
        <v>3.7282306429970751</v>
      </c>
      <c r="W10" t="str">
        <f t="shared" si="31"/>
        <v>21 Science, research, engineering and technology professionals</v>
      </c>
      <c r="X10" s="69">
        <v>3.9132438236961637</v>
      </c>
      <c r="Y10" s="69">
        <v>4.7012588276987026</v>
      </c>
      <c r="Z10" s="69">
        <v>4.6452768799861115</v>
      </c>
      <c r="AA10" s="69">
        <v>5.6205666697327716</v>
      </c>
      <c r="AB10" s="69">
        <v>6.6022680945608005</v>
      </c>
      <c r="AC10" s="69"/>
      <c r="AD10" s="69">
        <f t="shared" si="32"/>
        <v>1.9569912145746891</v>
      </c>
      <c r="AE10" s="69">
        <f>'RD T1'!E96</f>
        <v>2.244657120435932</v>
      </c>
      <c r="AF10" s="69">
        <f t="shared" si="33"/>
        <v>4.2016483350106206</v>
      </c>
      <c r="AH10" t="str">
        <f t="shared" si="34"/>
        <v>21 Science, research, engineering and technology professionals</v>
      </c>
      <c r="AI10" s="69">
        <v>0.43412056064395266</v>
      </c>
      <c r="AJ10" s="69">
        <v>0.49104536322194403</v>
      </c>
      <c r="AK10" s="69">
        <v>0.50475625328836948</v>
      </c>
      <c r="AL10" s="69">
        <v>0.58654557143446096</v>
      </c>
      <c r="AM10" s="69">
        <v>0.68128799888502967</v>
      </c>
      <c r="AN10" s="69"/>
      <c r="AO10" s="69">
        <f t="shared" si="35"/>
        <v>0.17653174559666018</v>
      </c>
      <c r="AP10" s="69">
        <f>'RD T1'!E125</f>
        <v>0.22851226063511129</v>
      </c>
      <c r="AQ10" s="69">
        <f t="shared" si="36"/>
        <v>0.4050440062317715</v>
      </c>
      <c r="AS10" t="str">
        <f t="shared" si="37"/>
        <v>21 Science, research, engineering and technology professionals</v>
      </c>
      <c r="AT10" s="69">
        <v>1.3634229816446586</v>
      </c>
      <c r="AU10" s="69">
        <v>1.5920845608679506</v>
      </c>
      <c r="AV10" s="69">
        <v>1.5706222519099817</v>
      </c>
      <c r="AW10" s="69">
        <v>1.7293355666224774</v>
      </c>
      <c r="AX10" s="69">
        <v>1.9314315908478075</v>
      </c>
      <c r="AY10" s="69"/>
      <c r="AZ10" s="69">
        <f t="shared" si="38"/>
        <v>0.36080933893782574</v>
      </c>
      <c r="BA10" s="69">
        <f>'RD T1'!E154</f>
        <v>0.58864266329602055</v>
      </c>
      <c r="BB10" s="69">
        <f t="shared" si="39"/>
        <v>0.94945200223384629</v>
      </c>
      <c r="BD10" t="str">
        <f t="shared" si="40"/>
        <v>21 Science, research, engineering and technology professionals</v>
      </c>
      <c r="BE10" s="69">
        <v>2.0692170293096659</v>
      </c>
      <c r="BF10" s="69">
        <v>2.1341100281491885</v>
      </c>
      <c r="BG10" s="69">
        <v>2.1512661384045666</v>
      </c>
      <c r="BH10" s="69">
        <v>2.2877095593491612</v>
      </c>
      <c r="BI10" s="69">
        <v>1.9845719855916693</v>
      </c>
      <c r="BJ10" s="69"/>
      <c r="BK10" s="69">
        <f t="shared" si="41"/>
        <v>-0.16669415281289734</v>
      </c>
      <c r="BL10" s="69">
        <f>'RD T1'!E183</f>
        <v>0.63436618247896781</v>
      </c>
      <c r="BM10" s="69">
        <f t="shared" si="42"/>
        <v>0.46767202966607047</v>
      </c>
      <c r="BO10" t="str">
        <f t="shared" si="43"/>
        <v>21 Science, research, engineering and technology professionals</v>
      </c>
      <c r="BP10" s="69">
        <v>1.5223636663668201</v>
      </c>
      <c r="BQ10" s="69">
        <v>1.5297561006034963</v>
      </c>
      <c r="BR10" s="69">
        <v>1.5317719184704137</v>
      </c>
      <c r="BS10" s="69">
        <v>1.7104635337949792</v>
      </c>
      <c r="BT10" s="69">
        <v>1.5465581159823647</v>
      </c>
      <c r="BU10" s="69"/>
      <c r="BV10" s="69">
        <f t="shared" si="44"/>
        <v>1.4786197511950983E-2</v>
      </c>
      <c r="BW10" s="69">
        <f>'RD T1'!E212</f>
        <v>0.55124909262188182</v>
      </c>
      <c r="BX10" s="69">
        <f t="shared" si="45"/>
        <v>0.5660352901338328</v>
      </c>
      <c r="BZ10" t="str">
        <f t="shared" si="46"/>
        <v>21 Science, research, engineering and technology professionals</v>
      </c>
      <c r="CA10" s="69">
        <v>0.75870328587066371</v>
      </c>
      <c r="CB10" s="69">
        <v>0.83889258028699787</v>
      </c>
      <c r="CC10" s="69">
        <v>0.86204832757996552</v>
      </c>
      <c r="CD10" s="69">
        <v>0.87788211125245652</v>
      </c>
      <c r="CE10" s="69">
        <v>0.64912304301541823</v>
      </c>
      <c r="CF10" s="69"/>
      <c r="CG10" s="69">
        <f t="shared" si="47"/>
        <v>-0.21292528456454729</v>
      </c>
      <c r="CH10" s="69">
        <f>'RD T1'!E241</f>
        <v>0.25704179249213699</v>
      </c>
      <c r="CI10" s="69">
        <f t="shared" si="48"/>
        <v>4.4116507927589699E-2</v>
      </c>
      <c r="CK10" t="str">
        <f t="shared" si="49"/>
        <v>21 Science, research, engineering and technology professionals</v>
      </c>
      <c r="CL10" s="69">
        <v>0.17106596438349631</v>
      </c>
      <c r="CM10" s="69">
        <v>0.15730108227439138</v>
      </c>
      <c r="CN10" s="69">
        <v>0.18824656099959289</v>
      </c>
      <c r="CO10" s="69">
        <v>0.27729142324130651</v>
      </c>
      <c r="CP10" s="69">
        <v>0.36684519721848324</v>
      </c>
      <c r="CQ10" s="69"/>
      <c r="CR10" s="69">
        <f t="shared" si="50"/>
        <v>0.17859863621889036</v>
      </c>
      <c r="CS10" s="69">
        <f>'RD T1'!E270</f>
        <v>9.2559555769391316E-2</v>
      </c>
      <c r="CT10" s="69">
        <f t="shared" si="51"/>
        <v>0.27115819198828167</v>
      </c>
    </row>
    <row r="11" spans="1:98" x14ac:dyDescent="0.2">
      <c r="A11" s="10" t="str">
        <f>name!D7</f>
        <v>22 Health professionals</v>
      </c>
      <c r="B11" s="69">
        <v>0.60664270235579476</v>
      </c>
      <c r="C11" s="69">
        <v>0.66883970794514847</v>
      </c>
      <c r="D11" s="69">
        <v>0.75023927400008517</v>
      </c>
      <c r="E11" s="69">
        <v>0.92053688682439361</v>
      </c>
      <c r="F11" s="69">
        <v>1.2073671225758849</v>
      </c>
      <c r="G11" s="11"/>
      <c r="H11" s="69">
        <f t="shared" si="26"/>
        <v>0.45712784857579969</v>
      </c>
      <c r="I11" s="69">
        <f>'RD T1'!E39</f>
        <v>0.49540189214694247</v>
      </c>
      <c r="J11" s="69">
        <f t="shared" si="27"/>
        <v>0.95252974072274221</v>
      </c>
      <c r="L11" t="str">
        <f t="shared" si="28"/>
        <v>22 Health professionals</v>
      </c>
      <c r="M11" s="69">
        <v>1.6767132291410052</v>
      </c>
      <c r="N11" s="69">
        <v>1.8962000606879066</v>
      </c>
      <c r="O11" s="69">
        <v>2.1088655228925077</v>
      </c>
      <c r="P11" s="69">
        <v>2.3550762595816623</v>
      </c>
      <c r="Q11" s="69">
        <v>2.9975232814099955</v>
      </c>
      <c r="R11" s="11"/>
      <c r="S11" s="69">
        <f t="shared" si="29"/>
        <v>0.88865775851748774</v>
      </c>
      <c r="T11" s="69">
        <f>'RD T1'!E68</f>
        <v>1.3268727891725134</v>
      </c>
      <c r="U11" s="69">
        <f t="shared" si="30"/>
        <v>2.2155305476900011</v>
      </c>
      <c r="W11" t="str">
        <f t="shared" si="31"/>
        <v>22 Health professionals</v>
      </c>
      <c r="X11" s="69">
        <v>3.8180512861807752</v>
      </c>
      <c r="Y11" s="69">
        <v>4.3757088302022833</v>
      </c>
      <c r="Z11" s="69">
        <v>4.3558641537571265</v>
      </c>
      <c r="AA11" s="69">
        <v>4.5615265788917618</v>
      </c>
      <c r="AB11" s="69">
        <v>5.2748807504135886</v>
      </c>
      <c r="AC11" s="69"/>
      <c r="AD11" s="69">
        <f t="shared" si="32"/>
        <v>0.91901659665646207</v>
      </c>
      <c r="AE11" s="69">
        <f>'RD T1'!E97</f>
        <v>2.6639604470875509</v>
      </c>
      <c r="AF11" s="69">
        <f t="shared" si="33"/>
        <v>3.5829770437440129</v>
      </c>
      <c r="AH11" t="str">
        <f t="shared" si="34"/>
        <v>22 Health professionals</v>
      </c>
      <c r="AI11" s="69">
        <v>2.0573163964656449</v>
      </c>
      <c r="AJ11" s="69">
        <v>1.5720987518491805</v>
      </c>
      <c r="AK11" s="69">
        <v>1.3853940231546529</v>
      </c>
      <c r="AL11" s="69">
        <v>0.72983905478417299</v>
      </c>
      <c r="AM11" s="69">
        <v>0.2755495438694549</v>
      </c>
      <c r="AN11" s="69"/>
      <c r="AO11" s="69">
        <f t="shared" si="35"/>
        <v>-1.109844479285198</v>
      </c>
      <c r="AP11" s="69">
        <f>'RD T1'!E126</f>
        <v>0.23721633277380658</v>
      </c>
      <c r="AQ11" s="69">
        <f t="shared" si="36"/>
        <v>-0.87262814651139142</v>
      </c>
      <c r="AS11" t="str">
        <f t="shared" si="37"/>
        <v>22 Health professionals</v>
      </c>
      <c r="AT11" s="69">
        <v>0.22884682500740763</v>
      </c>
      <c r="AU11" s="69">
        <v>0.2691046811940937</v>
      </c>
      <c r="AV11" s="69">
        <v>0.27990122450498406</v>
      </c>
      <c r="AW11" s="69">
        <v>0.29734843387095367</v>
      </c>
      <c r="AX11" s="69">
        <v>0.35960170264744962</v>
      </c>
      <c r="AY11" s="69"/>
      <c r="AZ11" s="69">
        <f t="shared" si="38"/>
        <v>7.9700478142465558E-2</v>
      </c>
      <c r="BA11" s="69">
        <f>'RD T1'!E155</f>
        <v>0.15373554993892249</v>
      </c>
      <c r="BB11" s="69">
        <f t="shared" si="39"/>
        <v>0.23343602808138805</v>
      </c>
      <c r="BD11" t="str">
        <f t="shared" si="40"/>
        <v>22 Health professionals</v>
      </c>
      <c r="BE11" s="69">
        <v>0.91084723229060383</v>
      </c>
      <c r="BF11" s="69">
        <v>1.1227303738712162</v>
      </c>
      <c r="BG11" s="69">
        <v>1.1910602060223521</v>
      </c>
      <c r="BH11" s="69">
        <v>1.1811592179406225</v>
      </c>
      <c r="BI11" s="69">
        <v>1.3003301460059558</v>
      </c>
      <c r="BJ11" s="69"/>
      <c r="BK11" s="69">
        <f t="shared" si="41"/>
        <v>0.10926993998360368</v>
      </c>
      <c r="BL11" s="69">
        <f>'RD T1'!E184</f>
        <v>0.64937242305430898</v>
      </c>
      <c r="BM11" s="69">
        <f t="shared" si="42"/>
        <v>0.75864236303791266</v>
      </c>
      <c r="BO11" t="str">
        <f t="shared" si="43"/>
        <v>22 Health professionals</v>
      </c>
      <c r="BP11" s="69">
        <v>0.71780684866535294</v>
      </c>
      <c r="BQ11" s="69">
        <v>0.81060308697635064</v>
      </c>
      <c r="BR11" s="69">
        <v>0.77486913386701917</v>
      </c>
      <c r="BS11" s="69">
        <v>0.74839774302558171</v>
      </c>
      <c r="BT11" s="69">
        <v>0.60436182592893239</v>
      </c>
      <c r="BU11" s="69"/>
      <c r="BV11" s="69">
        <f t="shared" si="44"/>
        <v>-0.17050730793808677</v>
      </c>
      <c r="BW11" s="69">
        <f>'RD T1'!E213</f>
        <v>0.31668468749192002</v>
      </c>
      <c r="BX11" s="69">
        <f t="shared" si="45"/>
        <v>0.14617737955383325</v>
      </c>
      <c r="BZ11" t="str">
        <f t="shared" si="46"/>
        <v>22 Health professionals</v>
      </c>
      <c r="CA11" s="69">
        <v>0.41749408485950007</v>
      </c>
      <c r="CB11" s="69">
        <v>0.47402777490333692</v>
      </c>
      <c r="CC11" s="69">
        <v>0.44748821380221637</v>
      </c>
      <c r="CD11" s="69">
        <v>0.38950166891288418</v>
      </c>
      <c r="CE11" s="69">
        <v>0.28499683525131703</v>
      </c>
      <c r="CF11" s="69"/>
      <c r="CG11" s="69">
        <f t="shared" si="47"/>
        <v>-0.16249137855089935</v>
      </c>
      <c r="CH11" s="69">
        <f>'RD T1'!E242</f>
        <v>0.16339539707316952</v>
      </c>
      <c r="CI11" s="69">
        <f t="shared" si="48"/>
        <v>9.0401852227017798E-4</v>
      </c>
      <c r="CK11" t="str">
        <f t="shared" si="49"/>
        <v>22 Health professionals</v>
      </c>
      <c r="CL11" s="69">
        <v>5.8931958655062976E-2</v>
      </c>
      <c r="CM11" s="69">
        <v>6.199481384656106E-2</v>
      </c>
      <c r="CN11" s="69">
        <v>8.1058678549860638E-2</v>
      </c>
      <c r="CO11" s="69">
        <v>8.8253042259972686E-2</v>
      </c>
      <c r="CP11" s="69">
        <v>0.12629318459825353</v>
      </c>
      <c r="CQ11" s="69"/>
      <c r="CR11" s="69">
        <f t="shared" si="50"/>
        <v>4.5234506048392895E-2</v>
      </c>
      <c r="CS11" s="69">
        <f>'RD T1'!E271</f>
        <v>3.7277930342657223E-2</v>
      </c>
      <c r="CT11" s="69">
        <f t="shared" si="51"/>
        <v>8.2512436391050117E-2</v>
      </c>
    </row>
    <row r="12" spans="1:98" x14ac:dyDescent="0.2">
      <c r="A12" s="10" t="str">
        <f>name!D8</f>
        <v>23 Teaching and other educational professionals</v>
      </c>
      <c r="B12" s="69">
        <v>0.99117467480229282</v>
      </c>
      <c r="C12" s="69">
        <v>0.96047760653227021</v>
      </c>
      <c r="D12" s="69">
        <v>1.0513178518968453</v>
      </c>
      <c r="E12" s="69">
        <v>1.2143007287813798</v>
      </c>
      <c r="F12" s="69">
        <v>1.5176436291887945</v>
      </c>
      <c r="G12" s="11"/>
      <c r="H12" s="69">
        <f t="shared" si="26"/>
        <v>0.46632577729194913</v>
      </c>
      <c r="I12" s="69">
        <f>'RD T1'!E40</f>
        <v>0.644244730610952</v>
      </c>
      <c r="J12" s="69">
        <f t="shared" si="27"/>
        <v>1.1105705079029011</v>
      </c>
      <c r="L12" t="str">
        <f t="shared" si="28"/>
        <v>23 Teaching and other educational professionals</v>
      </c>
      <c r="M12" s="69">
        <v>5.4736374120038969</v>
      </c>
      <c r="N12" s="69">
        <v>5.2803375426169659</v>
      </c>
      <c r="O12" s="69">
        <v>5.8625532018221227</v>
      </c>
      <c r="P12" s="69">
        <v>6.7211183294027723</v>
      </c>
      <c r="Q12" s="69">
        <v>8.4341900512191792</v>
      </c>
      <c r="R12" s="11"/>
      <c r="S12" s="69">
        <f t="shared" si="29"/>
        <v>2.5716368493970565</v>
      </c>
      <c r="T12" s="69">
        <f>'RD T1'!E69</f>
        <v>3.7031895730016005</v>
      </c>
      <c r="U12" s="69">
        <f t="shared" si="30"/>
        <v>6.2748264223986574</v>
      </c>
      <c r="W12" t="str">
        <f t="shared" si="31"/>
        <v>23 Teaching and other educational professionals</v>
      </c>
      <c r="X12" s="69">
        <v>3.8943223601886219</v>
      </c>
      <c r="Y12" s="69">
        <v>3.2874606791488561</v>
      </c>
      <c r="Z12" s="69">
        <v>3.2645647486830867</v>
      </c>
      <c r="AA12" s="69">
        <v>2.8548408954970284</v>
      </c>
      <c r="AB12" s="69">
        <v>2.3763219527423729</v>
      </c>
      <c r="AC12" s="69"/>
      <c r="AD12" s="69">
        <f t="shared" si="32"/>
        <v>-0.88824279594071376</v>
      </c>
      <c r="AE12" s="69">
        <f>'RD T1'!E98</f>
        <v>1.4050658024185221</v>
      </c>
      <c r="AF12" s="69">
        <f t="shared" si="33"/>
        <v>0.51682300647780832</v>
      </c>
      <c r="AH12" t="str">
        <f t="shared" si="34"/>
        <v>23 Teaching and other educational professionals</v>
      </c>
      <c r="AI12" s="69">
        <v>0.5052532427127262</v>
      </c>
      <c r="AJ12" s="69">
        <v>0.31700454335935924</v>
      </c>
      <c r="AK12" s="69">
        <v>0.29208002392005278</v>
      </c>
      <c r="AL12" s="69">
        <v>0.19899186927749729</v>
      </c>
      <c r="AM12" s="69">
        <v>0.21522435743907087</v>
      </c>
      <c r="AN12" s="69"/>
      <c r="AO12" s="69">
        <f t="shared" si="35"/>
        <v>-7.685566648098191E-2</v>
      </c>
      <c r="AP12" s="69">
        <f>'RD T1'!E127</f>
        <v>6.589127015752401E-2</v>
      </c>
      <c r="AQ12" s="69">
        <f t="shared" si="36"/>
        <v>-1.0964396323457901E-2</v>
      </c>
      <c r="AS12" t="str">
        <f t="shared" si="37"/>
        <v>23 Teaching and other educational professionals</v>
      </c>
      <c r="AT12" s="69">
        <v>0.13476965560283313</v>
      </c>
      <c r="AU12" s="69">
        <v>0.13950207648876153</v>
      </c>
      <c r="AV12" s="69">
        <v>0.13543883235799944</v>
      </c>
      <c r="AW12" s="69">
        <v>0.11657549131538308</v>
      </c>
      <c r="AX12" s="69">
        <v>0.11207983314739776</v>
      </c>
      <c r="AY12" s="69"/>
      <c r="AZ12" s="69">
        <f t="shared" si="38"/>
        <v>-2.335899921060168E-2</v>
      </c>
      <c r="BA12" s="69">
        <f>'RD T1'!E156</f>
        <v>5.6500075254409018E-2</v>
      </c>
      <c r="BB12" s="69">
        <f t="shared" si="39"/>
        <v>3.3141076043807338E-2</v>
      </c>
      <c r="BD12" t="str">
        <f t="shared" si="40"/>
        <v>23 Teaching and other educational professionals</v>
      </c>
      <c r="BE12" s="69">
        <v>0.63339677031528796</v>
      </c>
      <c r="BF12" s="69">
        <v>0.62811942168494717</v>
      </c>
      <c r="BG12" s="69">
        <v>0.71021380188669558</v>
      </c>
      <c r="BH12" s="69">
        <v>0.6382356757277875</v>
      </c>
      <c r="BI12" s="69">
        <v>0.70278298925798588</v>
      </c>
      <c r="BJ12" s="69"/>
      <c r="BK12" s="69">
        <f t="shared" si="41"/>
        <v>-7.4308126287097043E-3</v>
      </c>
      <c r="BL12" s="69">
        <f>'RD T1'!E185</f>
        <v>0.28753101258923119</v>
      </c>
      <c r="BM12" s="69">
        <f t="shared" si="42"/>
        <v>0.28010019996052149</v>
      </c>
      <c r="BO12" t="str">
        <f t="shared" si="43"/>
        <v>23 Teaching and other educational professionals</v>
      </c>
      <c r="BP12" s="69">
        <v>0.43114201352207199</v>
      </c>
      <c r="BQ12" s="69">
        <v>0.41432190128542123</v>
      </c>
      <c r="BR12" s="69">
        <v>0.41380465829326613</v>
      </c>
      <c r="BS12" s="69">
        <v>0.37366281082348646</v>
      </c>
      <c r="BT12" s="69">
        <v>0.33182382384312153</v>
      </c>
      <c r="BU12" s="69"/>
      <c r="BV12" s="69">
        <f t="shared" si="44"/>
        <v>-8.1980834450144591E-2</v>
      </c>
      <c r="BW12" s="69">
        <f>'RD T1'!E214</f>
        <v>0.1651424923237147</v>
      </c>
      <c r="BX12" s="69">
        <f t="shared" si="45"/>
        <v>8.3161657873570105E-2</v>
      </c>
      <c r="BZ12" t="str">
        <f t="shared" si="46"/>
        <v>23 Teaching and other educational professionals</v>
      </c>
      <c r="CA12" s="69">
        <v>0.32225000335557491</v>
      </c>
      <c r="CB12" s="69">
        <v>0.31058343502151037</v>
      </c>
      <c r="CC12" s="69">
        <v>0.33131845483790517</v>
      </c>
      <c r="CD12" s="69">
        <v>0.28405907131254265</v>
      </c>
      <c r="CE12" s="69">
        <v>0.21226876632536065</v>
      </c>
      <c r="CF12" s="69"/>
      <c r="CG12" s="69">
        <f t="shared" si="47"/>
        <v>-0.11904968851254452</v>
      </c>
      <c r="CH12" s="69">
        <f>'RD T1'!E243</f>
        <v>0.1192262646687391</v>
      </c>
      <c r="CI12" s="69">
        <f t="shared" si="48"/>
        <v>1.7657615619458278E-4</v>
      </c>
      <c r="CK12" t="str">
        <f t="shared" si="49"/>
        <v>23 Teaching and other educational professionals</v>
      </c>
      <c r="CL12" s="69">
        <v>8.3031493838645914E-2</v>
      </c>
      <c r="CM12" s="69">
        <v>7.5127343062896326E-2</v>
      </c>
      <c r="CN12" s="69">
        <v>0.11326005014276552</v>
      </c>
      <c r="CO12" s="69">
        <v>0.12220883669800089</v>
      </c>
      <c r="CP12" s="69">
        <v>0.16116054839669053</v>
      </c>
      <c r="CQ12" s="69"/>
      <c r="CR12" s="69">
        <f t="shared" si="50"/>
        <v>4.7900498253925006E-2</v>
      </c>
      <c r="CS12" s="69">
        <f>'RD T1'!E272</f>
        <v>5.3087339944460979E-2</v>
      </c>
      <c r="CT12" s="69">
        <f t="shared" si="51"/>
        <v>0.10098783819838598</v>
      </c>
    </row>
    <row r="13" spans="1:98" x14ac:dyDescent="0.2">
      <c r="A13" s="10" t="str">
        <f>name!D9</f>
        <v>24 Business, media and public service professionals</v>
      </c>
      <c r="B13" s="69">
        <v>0.16581501650389024</v>
      </c>
      <c r="C13" s="69">
        <v>0.20418926291162662</v>
      </c>
      <c r="D13" s="69">
        <v>0.24539420840054632</v>
      </c>
      <c r="E13" s="69">
        <v>0.28922890543421725</v>
      </c>
      <c r="F13" s="69">
        <v>0.37450078164507361</v>
      </c>
      <c r="G13" s="11"/>
      <c r="H13" s="69">
        <f t="shared" si="26"/>
        <v>0.12910657324452729</v>
      </c>
      <c r="I13" s="69">
        <f>'RD T1'!E41</f>
        <v>0.16064312161864436</v>
      </c>
      <c r="J13" s="69">
        <f t="shared" si="27"/>
        <v>0.28974969486317165</v>
      </c>
      <c r="L13" t="str">
        <f t="shared" si="28"/>
        <v>24 Business, media and public service professionals</v>
      </c>
      <c r="M13" s="69">
        <v>2.0505316748336155</v>
      </c>
      <c r="N13" s="69">
        <v>2.5178220885519158</v>
      </c>
      <c r="O13" s="69">
        <v>2.9432406733556915</v>
      </c>
      <c r="P13" s="69">
        <v>3.3719140714861204</v>
      </c>
      <c r="Q13" s="69">
        <v>4.253287605978703</v>
      </c>
      <c r="R13" s="11"/>
      <c r="S13" s="69">
        <f t="shared" si="29"/>
        <v>1.3100469326230115</v>
      </c>
      <c r="T13" s="69">
        <f>'RD T1'!E70</f>
        <v>1.8448717469546949</v>
      </c>
      <c r="U13" s="69">
        <f t="shared" si="30"/>
        <v>3.1549186795777064</v>
      </c>
      <c r="W13" t="str">
        <f t="shared" si="31"/>
        <v>24 Business, media and public service professionals</v>
      </c>
      <c r="X13" s="69">
        <v>4.0344282414061841</v>
      </c>
      <c r="Y13" s="69">
        <v>4.9084764247735118</v>
      </c>
      <c r="Z13" s="69">
        <v>5.2373803365809932</v>
      </c>
      <c r="AA13" s="69">
        <v>5.4274895777405323</v>
      </c>
      <c r="AB13" s="69">
        <v>6.1703947375872854</v>
      </c>
      <c r="AC13" s="69"/>
      <c r="AD13" s="69">
        <f t="shared" si="32"/>
        <v>0.93301440100629218</v>
      </c>
      <c r="AE13" s="69">
        <f>'RD T1'!E99</f>
        <v>2.8869267035676249</v>
      </c>
      <c r="AF13" s="69">
        <f t="shared" si="33"/>
        <v>3.8199411045739171</v>
      </c>
      <c r="AH13" t="str">
        <f t="shared" si="34"/>
        <v>24 Business, media and public service professionals</v>
      </c>
      <c r="AI13" s="69">
        <v>0.45799812516967109</v>
      </c>
      <c r="AJ13" s="69">
        <v>0.44802397771971902</v>
      </c>
      <c r="AK13" s="69">
        <v>0.47501905373425113</v>
      </c>
      <c r="AL13" s="69">
        <v>0.44236473921465685</v>
      </c>
      <c r="AM13" s="69">
        <v>0.49826540331756924</v>
      </c>
      <c r="AN13" s="69"/>
      <c r="AO13" s="69">
        <f t="shared" si="35"/>
        <v>2.3246349583318116E-2</v>
      </c>
      <c r="AP13" s="69">
        <f>'RD T1'!E128</f>
        <v>0.16230664609469708</v>
      </c>
      <c r="AQ13" s="69">
        <f t="shared" si="36"/>
        <v>0.1855529956780152</v>
      </c>
      <c r="AS13" t="str">
        <f t="shared" si="37"/>
        <v>24 Business, media and public service professionals</v>
      </c>
      <c r="AT13" s="69">
        <v>0.69551532862958054</v>
      </c>
      <c r="AU13" s="69">
        <v>0.83024086012772758</v>
      </c>
      <c r="AV13" s="69">
        <v>0.9045376052072589</v>
      </c>
      <c r="AW13" s="69">
        <v>0.95104882842725424</v>
      </c>
      <c r="AX13" s="69">
        <v>1.1427730189054079</v>
      </c>
      <c r="AY13" s="69"/>
      <c r="AZ13" s="69">
        <f t="shared" si="38"/>
        <v>0.23823541369814905</v>
      </c>
      <c r="BA13" s="69">
        <f>'RD T1'!E157</f>
        <v>0.47902852085306097</v>
      </c>
      <c r="BB13" s="69">
        <f t="shared" si="39"/>
        <v>0.71726393455120996</v>
      </c>
      <c r="BD13" t="str">
        <f t="shared" si="40"/>
        <v>24 Business, media and public service professionals</v>
      </c>
      <c r="BE13" s="69">
        <v>1.7053673694531277</v>
      </c>
      <c r="BF13" s="69">
        <v>1.9417586242178255</v>
      </c>
      <c r="BG13" s="69">
        <v>2.1501963391242302</v>
      </c>
      <c r="BH13" s="69">
        <v>2.1208227024530109</v>
      </c>
      <c r="BI13" s="69">
        <v>2.1532231921476397</v>
      </c>
      <c r="BJ13" s="69"/>
      <c r="BK13" s="69">
        <f t="shared" si="41"/>
        <v>3.0268530234094371E-3</v>
      </c>
      <c r="BL13" s="69">
        <f>'RD T1'!E186</f>
        <v>0.88336428977923254</v>
      </c>
      <c r="BM13" s="69">
        <f t="shared" si="42"/>
        <v>0.88639114280264197</v>
      </c>
      <c r="BO13" t="str">
        <f t="shared" si="43"/>
        <v>24 Business, media and public service professionals</v>
      </c>
      <c r="BP13" s="69">
        <v>1.271539112004139</v>
      </c>
      <c r="BQ13" s="69">
        <v>1.3059111163336528</v>
      </c>
      <c r="BR13" s="69">
        <v>1.3867013525831995</v>
      </c>
      <c r="BS13" s="69">
        <v>1.2984291546492663</v>
      </c>
      <c r="BT13" s="69">
        <v>1.1136837378324378</v>
      </c>
      <c r="BU13" s="69"/>
      <c r="BV13" s="69">
        <f t="shared" si="44"/>
        <v>-0.27301761475076169</v>
      </c>
      <c r="BW13" s="69">
        <f>'RD T1'!E215</f>
        <v>0.49688033253656894</v>
      </c>
      <c r="BX13" s="69">
        <f t="shared" si="45"/>
        <v>0.22386271778580724</v>
      </c>
      <c r="BZ13" t="str">
        <f t="shared" si="46"/>
        <v>24 Business, media and public service professionals</v>
      </c>
      <c r="CA13" s="69">
        <v>0.68636629097292812</v>
      </c>
      <c r="CB13" s="69">
        <v>0.76961997405286486</v>
      </c>
      <c r="CC13" s="69">
        <v>0.85379489521552565</v>
      </c>
      <c r="CD13" s="69">
        <v>0.72652230362820336</v>
      </c>
      <c r="CE13" s="69">
        <v>0.49912818371114664</v>
      </c>
      <c r="CF13" s="69"/>
      <c r="CG13" s="69">
        <f t="shared" si="47"/>
        <v>-0.35466671150437901</v>
      </c>
      <c r="CH13" s="69">
        <f>'RD T1'!E244</f>
        <v>0.27019271757720142</v>
      </c>
      <c r="CI13" s="69">
        <f t="shared" si="48"/>
        <v>-8.4473993927177582E-2</v>
      </c>
      <c r="CK13" t="str">
        <f t="shared" si="49"/>
        <v>24 Business, media and public service professionals</v>
      </c>
      <c r="CL13" s="69">
        <v>0.18330914038067797</v>
      </c>
      <c r="CM13" s="69">
        <v>0.18911570153592402</v>
      </c>
      <c r="CN13" s="69">
        <v>0.23632762869735721</v>
      </c>
      <c r="CO13" s="69">
        <v>0.26236369168306034</v>
      </c>
      <c r="CP13" s="69">
        <v>0.34440555185658023</v>
      </c>
      <c r="CQ13" s="69"/>
      <c r="CR13" s="69">
        <f t="shared" si="50"/>
        <v>0.10807792315922302</v>
      </c>
      <c r="CS13" s="69">
        <f>'RD T1'!E273</f>
        <v>0.10372330972870543</v>
      </c>
      <c r="CT13" s="69">
        <f t="shared" si="51"/>
        <v>0.21180123288792846</v>
      </c>
    </row>
    <row r="14" spans="1:98" x14ac:dyDescent="0.2">
      <c r="A14" s="10" t="str">
        <f>name!D10</f>
        <v>31 Science, engineering and technology associate professionals</v>
      </c>
      <c r="B14" s="69">
        <v>6.1493220036321711E-2</v>
      </c>
      <c r="C14" s="69">
        <v>8.1803328068325451E-2</v>
      </c>
      <c r="D14" s="69">
        <v>0.10105368813970729</v>
      </c>
      <c r="E14" s="69">
        <v>0.11388404837703871</v>
      </c>
      <c r="F14" s="69">
        <v>0.16022384387942912</v>
      </c>
      <c r="G14" s="11"/>
      <c r="H14" s="69">
        <f t="shared" si="26"/>
        <v>5.9170155739721828E-2</v>
      </c>
      <c r="I14" s="69">
        <f>'RD T1'!E42</f>
        <v>6.0860213782799683E-2</v>
      </c>
      <c r="J14" s="69">
        <f t="shared" si="27"/>
        <v>0.12003036952252151</v>
      </c>
      <c r="L14" t="str">
        <f t="shared" si="28"/>
        <v>31 Science, engineering and technology associate professionals</v>
      </c>
      <c r="M14" s="69">
        <v>0.37771702478534563</v>
      </c>
      <c r="N14" s="69">
        <v>0.45153148707128848</v>
      </c>
      <c r="O14" s="69">
        <v>0.54065913728011206</v>
      </c>
      <c r="P14" s="69">
        <v>0.58719380502754404</v>
      </c>
      <c r="Q14" s="69">
        <v>0.77023641754157168</v>
      </c>
      <c r="R14" s="11"/>
      <c r="S14" s="69">
        <f t="shared" si="29"/>
        <v>0.22957728026145963</v>
      </c>
      <c r="T14" s="69">
        <f>'RD T1'!E71</f>
        <v>0.28845924455560984</v>
      </c>
      <c r="U14" s="69">
        <f t="shared" si="30"/>
        <v>0.51803652481706952</v>
      </c>
      <c r="W14" t="str">
        <f t="shared" si="31"/>
        <v>31 Science, engineering and technology associate professionals</v>
      </c>
      <c r="X14" s="69">
        <v>0.90830742002089182</v>
      </c>
      <c r="Y14" s="69">
        <v>1.1493409962533629</v>
      </c>
      <c r="Z14" s="69">
        <v>1.2081552547170273</v>
      </c>
      <c r="AA14" s="69">
        <v>1.191459023797923</v>
      </c>
      <c r="AB14" s="69">
        <v>1.4048519668769517</v>
      </c>
      <c r="AC14" s="69"/>
      <c r="AD14" s="69">
        <f t="shared" si="32"/>
        <v>0.19669671215992435</v>
      </c>
      <c r="AE14" s="69">
        <f>'RD T1'!E100</f>
        <v>0.5563156552040559</v>
      </c>
      <c r="AF14" s="69">
        <f t="shared" si="33"/>
        <v>0.75301236736398025</v>
      </c>
      <c r="AH14" t="str">
        <f t="shared" si="34"/>
        <v>31 Science, engineering and technology associate professionals</v>
      </c>
      <c r="AI14" s="69">
        <v>0.17661064307746027</v>
      </c>
      <c r="AJ14" s="69">
        <v>0.22235109126649921</v>
      </c>
      <c r="AK14" s="69">
        <v>0.23473170228101015</v>
      </c>
      <c r="AL14" s="69">
        <v>0.24730098040619702</v>
      </c>
      <c r="AM14" s="69">
        <v>0.32319978571920127</v>
      </c>
      <c r="AN14" s="69"/>
      <c r="AO14" s="69">
        <f t="shared" si="35"/>
        <v>8.8468083438191125E-2</v>
      </c>
      <c r="AP14" s="69">
        <f>'RD T1'!E129</f>
        <v>0.1207067292970815</v>
      </c>
      <c r="AQ14" s="69">
        <f t="shared" si="36"/>
        <v>0.20917481273527261</v>
      </c>
      <c r="AS14" t="str">
        <f t="shared" si="37"/>
        <v>31 Science, engineering and technology associate professionals</v>
      </c>
      <c r="AT14" s="69">
        <v>0.54054665010891745</v>
      </c>
      <c r="AU14" s="69">
        <v>0.66253574251567848</v>
      </c>
      <c r="AV14" s="69">
        <v>0.69042055418922754</v>
      </c>
      <c r="AW14" s="69">
        <v>0.60455507698637545</v>
      </c>
      <c r="AX14" s="69">
        <v>0.63866325825935832</v>
      </c>
      <c r="AY14" s="69"/>
      <c r="AZ14" s="69">
        <f t="shared" si="38"/>
        <v>-5.1757295929869218E-2</v>
      </c>
      <c r="BA14" s="69">
        <f>'RD T1'!E158</f>
        <v>0.22970114348260168</v>
      </c>
      <c r="BB14" s="69">
        <f t="shared" si="39"/>
        <v>0.17794384755273246</v>
      </c>
      <c r="BD14" t="str">
        <f t="shared" si="40"/>
        <v>31 Science, engineering and technology associate professionals</v>
      </c>
      <c r="BE14" s="69">
        <v>0.98327433213799231</v>
      </c>
      <c r="BF14" s="69">
        <v>1.0582956145350366</v>
      </c>
      <c r="BG14" s="69">
        <v>1.1156797800630645</v>
      </c>
      <c r="BH14" s="69">
        <v>0.87102254228599874</v>
      </c>
      <c r="BI14" s="69">
        <v>0.69169110731503469</v>
      </c>
      <c r="BJ14" s="69"/>
      <c r="BK14" s="69">
        <f t="shared" si="41"/>
        <v>-0.42398867274802976</v>
      </c>
      <c r="BL14" s="69">
        <f>'RD T1'!E187</f>
        <v>0.27800826576976173</v>
      </c>
      <c r="BM14" s="69">
        <f t="shared" si="42"/>
        <v>-0.14598040697826803</v>
      </c>
      <c r="BO14" t="str">
        <f t="shared" si="43"/>
        <v>31 Science, engineering and technology associate professionals</v>
      </c>
      <c r="BP14" s="69">
        <v>0.76343424456947107</v>
      </c>
      <c r="BQ14" s="69">
        <v>0.83137749777914149</v>
      </c>
      <c r="BR14" s="69">
        <v>0.85212471516236388</v>
      </c>
      <c r="BS14" s="69">
        <v>0.75592061317662895</v>
      </c>
      <c r="BT14" s="69">
        <v>0.69042427503084147</v>
      </c>
      <c r="BU14" s="69"/>
      <c r="BV14" s="69">
        <f t="shared" si="44"/>
        <v>-0.1617004401315224</v>
      </c>
      <c r="BW14" s="69">
        <f>'RD T1'!E216</f>
        <v>0.272927231996829</v>
      </c>
      <c r="BX14" s="69">
        <f t="shared" si="45"/>
        <v>0.1112267918653066</v>
      </c>
      <c r="BZ14" t="str">
        <f t="shared" si="46"/>
        <v>31 Science, engineering and technology associate professionals</v>
      </c>
      <c r="CA14" s="69">
        <v>0.46381392904191165</v>
      </c>
      <c r="CB14" s="69">
        <v>0.54796483458068079</v>
      </c>
      <c r="CC14" s="69">
        <v>0.61105951444623419</v>
      </c>
      <c r="CD14" s="69">
        <v>0.49279640785011408</v>
      </c>
      <c r="CE14" s="69">
        <v>0.39432213366354946</v>
      </c>
      <c r="CF14" s="69"/>
      <c r="CG14" s="69">
        <f t="shared" si="47"/>
        <v>-0.21673738078268473</v>
      </c>
      <c r="CH14" s="69">
        <f>'RD T1'!E245</f>
        <v>0.17336317474019428</v>
      </c>
      <c r="CI14" s="69">
        <f t="shared" si="48"/>
        <v>-4.3374206042490454E-2</v>
      </c>
      <c r="CK14" t="str">
        <f t="shared" si="49"/>
        <v>31 Science, engineering and technology associate professionals</v>
      </c>
      <c r="CL14" s="69">
        <v>9.3013235299614139E-2</v>
      </c>
      <c r="CM14" s="69">
        <v>0.10120804752776094</v>
      </c>
      <c r="CN14" s="69">
        <v>0.141693418633004</v>
      </c>
      <c r="CO14" s="69">
        <v>0.16022334149986805</v>
      </c>
      <c r="CP14" s="69">
        <v>0.23497082002810593</v>
      </c>
      <c r="CQ14" s="69"/>
      <c r="CR14" s="69">
        <f t="shared" si="50"/>
        <v>9.3277401395101933E-2</v>
      </c>
      <c r="CS14" s="69">
        <f>'RD T1'!E274</f>
        <v>6.8470969435881907E-2</v>
      </c>
      <c r="CT14" s="69">
        <f t="shared" si="51"/>
        <v>0.16174837083098384</v>
      </c>
    </row>
    <row r="15" spans="1:98" x14ac:dyDescent="0.2">
      <c r="A15" s="10" t="str">
        <f>name!D11</f>
        <v>32 Health and social care associate professionals</v>
      </c>
      <c r="B15" s="69">
        <v>1.6385976672414607E-2</v>
      </c>
      <c r="C15" s="69">
        <v>2.0110523998430607E-2</v>
      </c>
      <c r="D15" s="69">
        <v>2.2394555012816997E-2</v>
      </c>
      <c r="E15" s="69">
        <v>4.2026212037709308E-2</v>
      </c>
      <c r="F15" s="69">
        <v>6.8649343063916887E-2</v>
      </c>
      <c r="G15" s="11"/>
      <c r="H15" s="69">
        <f t="shared" si="26"/>
        <v>4.6254788051099893E-2</v>
      </c>
      <c r="I15" s="69">
        <f>'RD T1'!E43</f>
        <v>2.9698961954751451E-2</v>
      </c>
      <c r="J15" s="69">
        <f t="shared" si="27"/>
        <v>7.5953750005851348E-2</v>
      </c>
      <c r="L15" t="str">
        <f t="shared" si="28"/>
        <v>32 Health and social care associate professionals</v>
      </c>
      <c r="M15" s="69">
        <v>0.40245440767620694</v>
      </c>
      <c r="N15" s="69">
        <v>0.45996470625133534</v>
      </c>
      <c r="O15" s="69">
        <v>0.53076809615701626</v>
      </c>
      <c r="P15" s="69">
        <v>1.0111222613852135</v>
      </c>
      <c r="Q15" s="69">
        <v>1.5697800910559885</v>
      </c>
      <c r="R15" s="11"/>
      <c r="S15" s="69">
        <f t="shared" si="29"/>
        <v>1.0390119948989722</v>
      </c>
      <c r="T15" s="69">
        <f>'RD T1'!E72</f>
        <v>0.67184377785161253</v>
      </c>
      <c r="U15" s="69">
        <f t="shared" si="30"/>
        <v>1.7108557727505849</v>
      </c>
      <c r="W15" t="str">
        <f t="shared" si="31"/>
        <v>32 Health and social care associate professionals</v>
      </c>
      <c r="X15" s="69">
        <v>1.3432134047142987</v>
      </c>
      <c r="Y15" s="69">
        <v>1.524417025729335</v>
      </c>
      <c r="Z15" s="69">
        <v>1.5522872268135723</v>
      </c>
      <c r="AA15" s="69">
        <v>2.7619521970901224</v>
      </c>
      <c r="AB15" s="69">
        <v>3.7952321383846712</v>
      </c>
      <c r="AC15" s="69"/>
      <c r="AD15" s="69">
        <f t="shared" si="32"/>
        <v>2.2429449115710991</v>
      </c>
      <c r="AE15" s="69">
        <f>'RD T1'!E101</f>
        <v>1.8849145064647757</v>
      </c>
      <c r="AF15" s="69">
        <f t="shared" si="33"/>
        <v>4.1278594180358752</v>
      </c>
      <c r="AH15" t="str">
        <f t="shared" si="34"/>
        <v>32 Health and social care associate professionals</v>
      </c>
      <c r="AI15" s="69">
        <v>0.99351305812507329</v>
      </c>
      <c r="AJ15" s="69">
        <v>0.82717930923629301</v>
      </c>
      <c r="AK15" s="69">
        <v>0.78447109505854185</v>
      </c>
      <c r="AL15" s="69">
        <v>0.90820079978115031</v>
      </c>
      <c r="AM15" s="69">
        <v>0.56893134935444845</v>
      </c>
      <c r="AN15" s="69"/>
      <c r="AO15" s="69">
        <f t="shared" si="35"/>
        <v>-0.2155397457040934</v>
      </c>
      <c r="AP15" s="69">
        <f>'RD T1'!E130</f>
        <v>0.34467380840950779</v>
      </c>
      <c r="AQ15" s="69">
        <f t="shared" si="36"/>
        <v>0.12913406270541439</v>
      </c>
      <c r="AS15" t="str">
        <f t="shared" si="37"/>
        <v>32 Health and social care associate professionals</v>
      </c>
      <c r="AT15" s="69">
        <v>0.19640165206858928</v>
      </c>
      <c r="AU15" s="69">
        <v>0.22112490022433809</v>
      </c>
      <c r="AV15" s="69">
        <v>0.23556108232484596</v>
      </c>
      <c r="AW15" s="69">
        <v>0.36385530648069925</v>
      </c>
      <c r="AX15" s="69">
        <v>0.47060848029865349</v>
      </c>
      <c r="AY15" s="69"/>
      <c r="AZ15" s="69">
        <f t="shared" si="38"/>
        <v>0.23504739797380753</v>
      </c>
      <c r="BA15" s="69">
        <f>'RD T1'!E159</f>
        <v>0.21872360846847072</v>
      </c>
      <c r="BB15" s="69">
        <f t="shared" si="39"/>
        <v>0.45377100644227825</v>
      </c>
      <c r="BD15" t="str">
        <f t="shared" si="40"/>
        <v>32 Health and social care associate professionals</v>
      </c>
      <c r="BE15" s="69">
        <v>0.82311039707148648</v>
      </c>
      <c r="BF15" s="69">
        <v>0.93546650655482688</v>
      </c>
      <c r="BG15" s="69">
        <v>1.0402973383463341</v>
      </c>
      <c r="BH15" s="69">
        <v>1.6979629523349355</v>
      </c>
      <c r="BI15" s="69">
        <v>2.1993767802609492</v>
      </c>
      <c r="BJ15" s="69"/>
      <c r="BK15" s="69">
        <f t="shared" si="41"/>
        <v>1.1590794419146151</v>
      </c>
      <c r="BL15" s="69">
        <f>'RD T1'!E188</f>
        <v>1.038912481488121</v>
      </c>
      <c r="BM15" s="69">
        <f t="shared" si="42"/>
        <v>2.1979919234027361</v>
      </c>
      <c r="BO15" t="str">
        <f t="shared" si="43"/>
        <v>32 Health and social care associate professionals</v>
      </c>
      <c r="BP15" s="69">
        <v>0.69445259266298065</v>
      </c>
      <c r="BQ15" s="69">
        <v>0.7344314305243248</v>
      </c>
      <c r="BR15" s="69">
        <v>0.71742382572797503</v>
      </c>
      <c r="BS15" s="69">
        <v>1.1271852898473598</v>
      </c>
      <c r="BT15" s="69">
        <v>1.0562543316789548</v>
      </c>
      <c r="BU15" s="69"/>
      <c r="BV15" s="69">
        <f t="shared" si="44"/>
        <v>0.33883050595097974</v>
      </c>
      <c r="BW15" s="69">
        <f>'RD T1'!E217</f>
        <v>0.54208487419465812</v>
      </c>
      <c r="BX15" s="69">
        <f t="shared" si="45"/>
        <v>0.88091538014563786</v>
      </c>
      <c r="BZ15" t="str">
        <f t="shared" si="46"/>
        <v>32 Health and social care associate professionals</v>
      </c>
      <c r="CA15" s="69">
        <v>0.2645777504999261</v>
      </c>
      <c r="CB15" s="69">
        <v>0.23255361361719418</v>
      </c>
      <c r="CC15" s="69">
        <v>0.22113649251641257</v>
      </c>
      <c r="CD15" s="69">
        <v>0.2861871806113917</v>
      </c>
      <c r="CE15" s="69">
        <v>0.22184319483974754</v>
      </c>
      <c r="CF15" s="69"/>
      <c r="CG15" s="69">
        <f t="shared" si="47"/>
        <v>7.067023233349734E-4</v>
      </c>
      <c r="CH15" s="69">
        <f>'RD T1'!E246</f>
        <v>0.12122468567763349</v>
      </c>
      <c r="CI15" s="69">
        <f t="shared" si="48"/>
        <v>0.12193138800096846</v>
      </c>
      <c r="CK15" t="str">
        <f t="shared" si="49"/>
        <v>32 Health and social care associate professionals</v>
      </c>
      <c r="CL15" s="69">
        <v>4.3589499228435732E-2</v>
      </c>
      <c r="CM15" s="69">
        <v>3.9873244180412715E-2</v>
      </c>
      <c r="CN15" s="69">
        <v>5.0256447840869259E-2</v>
      </c>
      <c r="CO15" s="69">
        <v>8.3970545506062103E-2</v>
      </c>
      <c r="CP15" s="69">
        <v>0.13464173091287041</v>
      </c>
      <c r="CQ15" s="69"/>
      <c r="CR15" s="69">
        <f t="shared" si="50"/>
        <v>8.4385283072001147E-2</v>
      </c>
      <c r="CS15" s="69">
        <f>'RD T1'!E275</f>
        <v>3.9446391637682557E-2</v>
      </c>
      <c r="CT15" s="69">
        <f t="shared" si="51"/>
        <v>0.1238316747096837</v>
      </c>
    </row>
    <row r="16" spans="1:98" x14ac:dyDescent="0.2">
      <c r="A16" s="10" t="str">
        <f>name!D12</f>
        <v>33 Protective service occupations</v>
      </c>
      <c r="B16" s="69">
        <v>6.1691592617955284E-3</v>
      </c>
      <c r="C16" s="69">
        <v>7.5152898777778136E-3</v>
      </c>
      <c r="D16" s="69">
        <v>8.4059742120532344E-3</v>
      </c>
      <c r="E16" s="69">
        <v>9.1226232911221696E-3</v>
      </c>
      <c r="F16" s="69">
        <v>1.2296519552772851E-2</v>
      </c>
      <c r="G16" s="11"/>
      <c r="H16" s="69">
        <f t="shared" si="26"/>
        <v>3.8905453407196162E-3</v>
      </c>
      <c r="I16" s="69">
        <f>'RD T1'!E44</f>
        <v>3.787226510960071E-3</v>
      </c>
      <c r="J16" s="69">
        <f t="shared" si="27"/>
        <v>7.6777718516796867E-3</v>
      </c>
      <c r="L16" t="str">
        <f t="shared" si="28"/>
        <v>33 Protective service occupations</v>
      </c>
      <c r="M16" s="69">
        <v>9.4779470704759977E-2</v>
      </c>
      <c r="N16" s="69">
        <v>0.10996713487513951</v>
      </c>
      <c r="O16" s="69">
        <v>0.12869582224228343</v>
      </c>
      <c r="P16" s="69">
        <v>0.12390250692623306</v>
      </c>
      <c r="Q16" s="69">
        <v>0.16832601444809206</v>
      </c>
      <c r="R16" s="11"/>
      <c r="S16" s="69">
        <f t="shared" si="29"/>
        <v>3.9630192205808629E-2</v>
      </c>
      <c r="T16" s="69">
        <f>'RD T1'!E73</f>
        <v>4.6077637001346462E-2</v>
      </c>
      <c r="U16" s="69">
        <f t="shared" si="30"/>
        <v>8.5707829207155084E-2</v>
      </c>
      <c r="W16" t="str">
        <f t="shared" si="31"/>
        <v>33 Protective service occupations</v>
      </c>
      <c r="X16" s="69">
        <v>0.45002961374896522</v>
      </c>
      <c r="Y16" s="69">
        <v>0.56442690705161447</v>
      </c>
      <c r="Z16" s="69">
        <v>0.59937655839876691</v>
      </c>
      <c r="AA16" s="69">
        <v>0.54726219329519044</v>
      </c>
      <c r="AB16" s="69">
        <v>0.75812267553540802</v>
      </c>
      <c r="AC16" s="69"/>
      <c r="AD16" s="69">
        <f t="shared" si="32"/>
        <v>0.15874611713664111</v>
      </c>
      <c r="AE16" s="69">
        <f>'RD T1'!E102</f>
        <v>0.24216850690384475</v>
      </c>
      <c r="AF16" s="69">
        <f t="shared" si="33"/>
        <v>0.40091462404048583</v>
      </c>
      <c r="AH16" t="str">
        <f t="shared" si="34"/>
        <v>33 Protective service occupations</v>
      </c>
      <c r="AI16" s="69">
        <v>0.1379076341012824</v>
      </c>
      <c r="AJ16" s="69">
        <v>0.17373058238840508</v>
      </c>
      <c r="AK16" s="69">
        <v>0.1849286270155597</v>
      </c>
      <c r="AL16" s="69">
        <v>0.17059597809377025</v>
      </c>
      <c r="AM16" s="69">
        <v>0.23675031961416496</v>
      </c>
      <c r="AN16" s="69"/>
      <c r="AO16" s="69">
        <f t="shared" si="35"/>
        <v>5.1821692598605251E-2</v>
      </c>
      <c r="AP16" s="69">
        <f>'RD T1'!E131</f>
        <v>6.6787820534142825E-2</v>
      </c>
      <c r="AQ16" s="69">
        <f t="shared" si="36"/>
        <v>0.11860951313274808</v>
      </c>
      <c r="AS16" t="str">
        <f t="shared" si="37"/>
        <v>33 Protective service occupations</v>
      </c>
      <c r="AT16" s="69">
        <v>0.12838367221150551</v>
      </c>
      <c r="AU16" s="69">
        <v>0.13571599878437168</v>
      </c>
      <c r="AV16" s="69">
        <v>0.13870474036357047</v>
      </c>
      <c r="AW16" s="69">
        <v>0.11041783334231323</v>
      </c>
      <c r="AX16" s="69">
        <v>0.12558472127890286</v>
      </c>
      <c r="AY16" s="69"/>
      <c r="AZ16" s="69">
        <f t="shared" si="38"/>
        <v>-1.3120019084667617E-2</v>
      </c>
      <c r="BA16" s="69">
        <f>'RD T1'!E160</f>
        <v>3.9770516071507188E-2</v>
      </c>
      <c r="BB16" s="69">
        <f t="shared" si="39"/>
        <v>2.6650496986839571E-2</v>
      </c>
      <c r="BD16" t="str">
        <f t="shared" si="40"/>
        <v>33 Protective service occupations</v>
      </c>
      <c r="BE16" s="69">
        <v>0.52157715088416345</v>
      </c>
      <c r="BF16" s="69">
        <v>0.5026559265621976</v>
      </c>
      <c r="BG16" s="69">
        <v>0.4993252362640872</v>
      </c>
      <c r="BH16" s="69">
        <v>0.37448426589489092</v>
      </c>
      <c r="BI16" s="69">
        <v>0.28476390713131888</v>
      </c>
      <c r="BJ16" s="69"/>
      <c r="BK16" s="69">
        <f t="shared" si="41"/>
        <v>-0.21456132913276832</v>
      </c>
      <c r="BL16" s="69">
        <f>'RD T1'!E189</f>
        <v>8.7583172583944421E-2</v>
      </c>
      <c r="BM16" s="69">
        <f t="shared" si="42"/>
        <v>-0.12697815654882388</v>
      </c>
      <c r="BO16" t="str">
        <f t="shared" si="43"/>
        <v>33 Protective service occupations</v>
      </c>
      <c r="BP16" s="69">
        <v>0.61712821927178574</v>
      </c>
      <c r="BQ16" s="69">
        <v>0.58211421227262128</v>
      </c>
      <c r="BR16" s="69">
        <v>0.56098419721391823</v>
      </c>
      <c r="BS16" s="69">
        <v>0.41662208199817935</v>
      </c>
      <c r="BT16" s="69">
        <v>0.305682434684242</v>
      </c>
      <c r="BU16" s="69"/>
      <c r="BV16" s="69">
        <f t="shared" si="44"/>
        <v>-0.25530176252967623</v>
      </c>
      <c r="BW16" s="69">
        <f>'RD T1'!E218</f>
        <v>0.11095520368623557</v>
      </c>
      <c r="BX16" s="69">
        <f t="shared" si="45"/>
        <v>-0.14434655884344066</v>
      </c>
      <c r="BZ16" t="str">
        <f t="shared" si="46"/>
        <v>33 Protective service occupations</v>
      </c>
      <c r="CA16" s="69">
        <v>0.28774046580557006</v>
      </c>
      <c r="CB16" s="69">
        <v>0.29185853652752003</v>
      </c>
      <c r="CC16" s="69">
        <v>0.30097658320412818</v>
      </c>
      <c r="CD16" s="69">
        <v>0.21956613688371537</v>
      </c>
      <c r="CE16" s="69">
        <v>0.18411477221003589</v>
      </c>
      <c r="CF16" s="69"/>
      <c r="CG16" s="69">
        <f t="shared" si="47"/>
        <v>-0.11686181099409229</v>
      </c>
      <c r="CH16" s="69">
        <f>'RD T1'!E247</f>
        <v>7.5497200947992241E-2</v>
      </c>
      <c r="CI16" s="69">
        <f t="shared" si="48"/>
        <v>-4.136461004610005E-2</v>
      </c>
      <c r="CK16" t="str">
        <f t="shared" si="49"/>
        <v>33 Protective service occupations</v>
      </c>
      <c r="CL16" s="69">
        <v>6.1737174801686862E-2</v>
      </c>
      <c r="CM16" s="69">
        <v>4.5300397094052043E-2</v>
      </c>
      <c r="CN16" s="69">
        <v>5.0608276600635028E-2</v>
      </c>
      <c r="CO16" s="69">
        <v>4.4034099467221588E-2</v>
      </c>
      <c r="CP16" s="69">
        <v>4.7596378640828961E-2</v>
      </c>
      <c r="CQ16" s="69"/>
      <c r="CR16" s="69">
        <f t="shared" si="50"/>
        <v>-3.0118979598060674E-3</v>
      </c>
      <c r="CS16" s="69">
        <f>'RD T1'!E276</f>
        <v>8.9787390387517374E-3</v>
      </c>
      <c r="CT16" s="69">
        <f t="shared" si="51"/>
        <v>5.96684107894567E-3</v>
      </c>
    </row>
    <row r="17" spans="1:98" x14ac:dyDescent="0.2">
      <c r="A17" s="10" t="str">
        <f>name!D13</f>
        <v>34 Culture, media and sports occupations</v>
      </c>
      <c r="B17" s="69">
        <v>3.2162517148963288E-2</v>
      </c>
      <c r="C17" s="69">
        <v>3.9913961855817373E-2</v>
      </c>
      <c r="D17" s="69">
        <v>4.0520462988419721E-2</v>
      </c>
      <c r="E17" s="69">
        <v>4.4105140488019487E-2</v>
      </c>
      <c r="F17" s="69">
        <v>5.5702339096721884E-2</v>
      </c>
      <c r="G17" s="11"/>
      <c r="H17" s="69">
        <f t="shared" si="26"/>
        <v>1.5181876108302163E-2</v>
      </c>
      <c r="I17" s="69">
        <f>'RD T1'!E45</f>
        <v>2.5523746769614983E-2</v>
      </c>
      <c r="J17" s="69">
        <f t="shared" si="27"/>
        <v>4.0705622877917146E-2</v>
      </c>
      <c r="L17" t="str">
        <f t="shared" si="28"/>
        <v>34 Culture, media and sports occupations</v>
      </c>
      <c r="M17" s="69">
        <v>0.45034652201368131</v>
      </c>
      <c r="N17" s="69">
        <v>0.52615666621564605</v>
      </c>
      <c r="O17" s="69">
        <v>0.55276634219385934</v>
      </c>
      <c r="P17" s="69">
        <v>0.53119475915431336</v>
      </c>
      <c r="Q17" s="69">
        <v>0.69433549371319692</v>
      </c>
      <c r="R17" s="11"/>
      <c r="S17" s="69">
        <f t="shared" si="29"/>
        <v>0.14156915151933758</v>
      </c>
      <c r="T17" s="69">
        <f>'RD T1'!E74</f>
        <v>0.29806991296673152</v>
      </c>
      <c r="U17" s="69">
        <f t="shared" si="30"/>
        <v>0.4396390644860691</v>
      </c>
      <c r="W17" t="str">
        <f t="shared" si="31"/>
        <v>34 Culture, media and sports occupations</v>
      </c>
      <c r="X17" s="69">
        <v>1.0413310285155857</v>
      </c>
      <c r="Y17" s="69">
        <v>1.3104645898452012</v>
      </c>
      <c r="Z17" s="69">
        <v>1.1768958733077186</v>
      </c>
      <c r="AA17" s="69">
        <v>1.0073781544084064</v>
      </c>
      <c r="AB17" s="69">
        <v>1.1309555574814487</v>
      </c>
      <c r="AC17" s="69"/>
      <c r="AD17" s="69">
        <f t="shared" si="32"/>
        <v>-4.5940315826269895E-2</v>
      </c>
      <c r="AE17" s="69">
        <f>'RD T1'!E103</f>
        <v>0.51540921090161862</v>
      </c>
      <c r="AF17" s="69">
        <f t="shared" si="33"/>
        <v>0.46946889507534872</v>
      </c>
      <c r="AH17" t="str">
        <f t="shared" si="34"/>
        <v>34 Culture, media and sports occupations</v>
      </c>
      <c r="AI17" s="69">
        <v>0.12019912705539144</v>
      </c>
      <c r="AJ17" s="69">
        <v>0.13539456990370463</v>
      </c>
      <c r="AK17" s="69">
        <v>0.15320166810340219</v>
      </c>
      <c r="AL17" s="69">
        <v>0.13590905704280673</v>
      </c>
      <c r="AM17" s="69">
        <v>0.18083079179392758</v>
      </c>
      <c r="AN17" s="69"/>
      <c r="AO17" s="69">
        <f t="shared" si="35"/>
        <v>2.7629123690525392E-2</v>
      </c>
      <c r="AP17" s="69">
        <f>'RD T1'!E132</f>
        <v>7.1477280674291765E-2</v>
      </c>
      <c r="AQ17" s="69">
        <f t="shared" si="36"/>
        <v>9.9106404364817158E-2</v>
      </c>
      <c r="AS17" t="str">
        <f t="shared" si="37"/>
        <v>34 Culture, media and sports occupations</v>
      </c>
      <c r="AT17" s="69">
        <v>0.17768314758313103</v>
      </c>
      <c r="AU17" s="69">
        <v>0.19845974186938997</v>
      </c>
      <c r="AV17" s="69">
        <v>0.18742490291654049</v>
      </c>
      <c r="AW17" s="69">
        <v>0.15526905584831194</v>
      </c>
      <c r="AX17" s="69">
        <v>0.16574469874053299</v>
      </c>
      <c r="AY17" s="69"/>
      <c r="AZ17" s="69">
        <f t="shared" si="38"/>
        <v>-2.1680204176007495E-2</v>
      </c>
      <c r="BA17" s="69">
        <f>'RD T1'!E161</f>
        <v>7.3374622457526642E-2</v>
      </c>
      <c r="BB17" s="69">
        <f t="shared" si="39"/>
        <v>5.1694418281519147E-2</v>
      </c>
      <c r="BD17" t="str">
        <f t="shared" si="40"/>
        <v>34 Culture, media and sports occupations</v>
      </c>
      <c r="BE17" s="69">
        <v>0.49354752252440187</v>
      </c>
      <c r="BF17" s="69">
        <v>0.54234584454459411</v>
      </c>
      <c r="BG17" s="69">
        <v>0.50279045715333825</v>
      </c>
      <c r="BH17" s="69">
        <v>0.36171895349911626</v>
      </c>
      <c r="BI17" s="69">
        <v>0.33755319116519211</v>
      </c>
      <c r="BJ17" s="69"/>
      <c r="BK17" s="69">
        <f t="shared" si="41"/>
        <v>-0.16523726598814614</v>
      </c>
      <c r="BL17" s="69">
        <f>'RD T1'!E190</f>
        <v>0.1398743508086904</v>
      </c>
      <c r="BM17" s="69">
        <f t="shared" si="42"/>
        <v>-2.5362915179455742E-2</v>
      </c>
      <c r="BO17" t="str">
        <f t="shared" si="43"/>
        <v>34 Culture, media and sports occupations</v>
      </c>
      <c r="BP17" s="69">
        <v>0.29684685851506271</v>
      </c>
      <c r="BQ17" s="69">
        <v>0.27544366631200856</v>
      </c>
      <c r="BR17" s="69">
        <v>0.23736850100228821</v>
      </c>
      <c r="BS17" s="69">
        <v>0.1645373805928689</v>
      </c>
      <c r="BT17" s="69">
        <v>0.11482279026429644</v>
      </c>
      <c r="BU17" s="69"/>
      <c r="BV17" s="69">
        <f t="shared" si="44"/>
        <v>-0.12254571073799177</v>
      </c>
      <c r="BW17" s="69">
        <f>'RD T1'!E219</f>
        <v>5.5709085168317345E-2</v>
      </c>
      <c r="BX17" s="69">
        <f t="shared" si="45"/>
        <v>-6.6836625569674429E-2</v>
      </c>
      <c r="BZ17" t="str">
        <f t="shared" si="46"/>
        <v>34 Culture, media and sports occupations</v>
      </c>
      <c r="CA17" s="69">
        <v>0.21072790460751561</v>
      </c>
      <c r="CB17" s="69">
        <v>0.20567359556145259</v>
      </c>
      <c r="CC17" s="69">
        <v>0.20077871258864596</v>
      </c>
      <c r="CD17" s="69">
        <v>0.13310336426112823</v>
      </c>
      <c r="CE17" s="69">
        <v>8.6077346714910338E-2</v>
      </c>
      <c r="CF17" s="69"/>
      <c r="CG17" s="69">
        <f t="shared" si="47"/>
        <v>-0.11470136587373563</v>
      </c>
      <c r="CH17" s="69">
        <f>'RD T1'!E248</f>
        <v>4.9072648921787962E-2</v>
      </c>
      <c r="CI17" s="69">
        <f t="shared" si="48"/>
        <v>-6.5628716951947663E-2</v>
      </c>
      <c r="CK17" t="str">
        <f t="shared" si="49"/>
        <v>34 Culture, media and sports occupations</v>
      </c>
      <c r="CL17" s="69">
        <v>7.3231198574693179E-2</v>
      </c>
      <c r="CM17" s="69">
        <v>7.377688085189435E-2</v>
      </c>
      <c r="CN17" s="69">
        <v>7.9885598593945423E-2</v>
      </c>
      <c r="CO17" s="69">
        <v>7.8175860234372868E-2</v>
      </c>
      <c r="CP17" s="69">
        <v>0.11547799590033546</v>
      </c>
      <c r="CQ17" s="69"/>
      <c r="CR17" s="69">
        <f t="shared" si="50"/>
        <v>3.5592397306390036E-2</v>
      </c>
      <c r="CS17" s="69">
        <f>'RD T1'!E277</f>
        <v>3.1212243273584864E-2</v>
      </c>
      <c r="CT17" s="69">
        <f t="shared" si="51"/>
        <v>6.68046405799749E-2</v>
      </c>
    </row>
    <row r="18" spans="1:98" x14ac:dyDescent="0.2">
      <c r="A18" s="10" t="str">
        <f>name!D14</f>
        <v>35 Business and public service associate professionals</v>
      </c>
      <c r="B18" s="69">
        <v>0.1216355056196189</v>
      </c>
      <c r="C18" s="69">
        <v>0.13992129441439013</v>
      </c>
      <c r="D18" s="69">
        <v>0.15872310212785379</v>
      </c>
      <c r="E18" s="69">
        <v>0.18510963834712116</v>
      </c>
      <c r="F18" s="69">
        <v>0.23978265192733958</v>
      </c>
      <c r="G18" s="11"/>
      <c r="H18" s="69">
        <f t="shared" si="26"/>
        <v>8.1059549799485792E-2</v>
      </c>
      <c r="I18" s="69">
        <f>'RD T1'!E46</f>
        <v>0.10008813943828143</v>
      </c>
      <c r="J18" s="69">
        <f t="shared" si="27"/>
        <v>0.18114768923776722</v>
      </c>
      <c r="L18" t="str">
        <f t="shared" si="28"/>
        <v>35 Business and public service associate professionals</v>
      </c>
      <c r="M18" s="69">
        <v>1.2798301736001503</v>
      </c>
      <c r="N18" s="69">
        <v>1.4942238260121197</v>
      </c>
      <c r="O18" s="69">
        <v>1.67719230967819</v>
      </c>
      <c r="P18" s="69">
        <v>1.9710418234011824</v>
      </c>
      <c r="Q18" s="69">
        <v>2.5205255620051354</v>
      </c>
      <c r="R18" s="11"/>
      <c r="S18" s="69">
        <f t="shared" si="29"/>
        <v>0.84333325232694545</v>
      </c>
      <c r="T18" s="69">
        <f>'RD T1'!E75</f>
        <v>1.0983512011208905</v>
      </c>
      <c r="U18" s="69">
        <f t="shared" si="30"/>
        <v>1.9416844534478359</v>
      </c>
      <c r="W18" t="str">
        <f t="shared" si="31"/>
        <v>35 Business and public service associate professionals</v>
      </c>
      <c r="X18" s="69">
        <v>3.1164185139848288</v>
      </c>
      <c r="Y18" s="69">
        <v>3.6234607901022593</v>
      </c>
      <c r="Z18" s="69">
        <v>3.6149127770917251</v>
      </c>
      <c r="AA18" s="69">
        <v>3.7964894935690725</v>
      </c>
      <c r="AB18" s="69">
        <v>4.3368578651263689</v>
      </c>
      <c r="AC18" s="69"/>
      <c r="AD18" s="69">
        <f t="shared" si="32"/>
        <v>0.72194508803464386</v>
      </c>
      <c r="AE18" s="69">
        <f>'RD T1'!E104</f>
        <v>2.0030473437260685</v>
      </c>
      <c r="AF18" s="69">
        <f t="shared" si="33"/>
        <v>2.7249924317607124</v>
      </c>
      <c r="AH18" t="str">
        <f t="shared" si="34"/>
        <v>35 Business and public service associate professionals</v>
      </c>
      <c r="AI18" s="69">
        <v>0.88758157215102318</v>
      </c>
      <c r="AJ18" s="69">
        <v>1.0074778246005287</v>
      </c>
      <c r="AK18" s="69">
        <v>1.0452031156205142</v>
      </c>
      <c r="AL18" s="69">
        <v>1.0981080359842899</v>
      </c>
      <c r="AM18" s="69">
        <v>1.2928651375995779</v>
      </c>
      <c r="AN18" s="69"/>
      <c r="AO18" s="69">
        <f t="shared" si="35"/>
        <v>0.24766202197906373</v>
      </c>
      <c r="AP18" s="69">
        <f>'RD T1'!E133</f>
        <v>0.5480270748302597</v>
      </c>
      <c r="AQ18" s="69">
        <f t="shared" si="36"/>
        <v>0.79568909680932343</v>
      </c>
      <c r="AS18" t="str">
        <f t="shared" si="37"/>
        <v>35 Business and public service associate professionals</v>
      </c>
      <c r="AT18" s="69">
        <v>0.80995429523568241</v>
      </c>
      <c r="AU18" s="69">
        <v>0.91223834062229392</v>
      </c>
      <c r="AV18" s="69">
        <v>0.94086579401123116</v>
      </c>
      <c r="AW18" s="69">
        <v>0.97892043003919682</v>
      </c>
      <c r="AX18" s="69">
        <v>1.1429410946832039</v>
      </c>
      <c r="AY18" s="69"/>
      <c r="AZ18" s="69">
        <f t="shared" si="38"/>
        <v>0.20207530067197277</v>
      </c>
      <c r="BA18" s="69">
        <f>'RD T1'!E162</f>
        <v>0.47648820050552199</v>
      </c>
      <c r="BB18" s="69">
        <f t="shared" si="39"/>
        <v>0.67856350117749475</v>
      </c>
      <c r="BD18" t="str">
        <f t="shared" si="40"/>
        <v>35 Business and public service associate professionals</v>
      </c>
      <c r="BE18" s="69">
        <v>2.6057775928029496</v>
      </c>
      <c r="BF18" s="69">
        <v>2.6899065296693916</v>
      </c>
      <c r="BG18" s="69">
        <v>2.8732135790773499</v>
      </c>
      <c r="BH18" s="69">
        <v>2.6429338012374299</v>
      </c>
      <c r="BI18" s="69">
        <v>2.5202418858651714</v>
      </c>
      <c r="BJ18" s="69"/>
      <c r="BK18" s="69">
        <f t="shared" si="41"/>
        <v>-0.35297169321217847</v>
      </c>
      <c r="BL18" s="69">
        <f>'RD T1'!E191</f>
        <v>1.0967856297181982</v>
      </c>
      <c r="BM18" s="69">
        <f t="shared" si="42"/>
        <v>0.74381393650601968</v>
      </c>
      <c r="BO18" t="str">
        <f t="shared" si="43"/>
        <v>35 Business and public service associate professionals</v>
      </c>
      <c r="BP18" s="69">
        <v>2.2520057143486225</v>
      </c>
      <c r="BQ18" s="69">
        <v>2.209836620528935</v>
      </c>
      <c r="BR18" s="69">
        <v>2.1725564340914314</v>
      </c>
      <c r="BS18" s="69">
        <v>1.9877412877064551</v>
      </c>
      <c r="BT18" s="69">
        <v>1.6482354987345036</v>
      </c>
      <c r="BU18" s="69"/>
      <c r="BV18" s="69">
        <f t="shared" si="44"/>
        <v>-0.52432093535692781</v>
      </c>
      <c r="BW18" s="69">
        <f>'RD T1'!E220</f>
        <v>0.73603100441840097</v>
      </c>
      <c r="BX18" s="69">
        <f t="shared" si="45"/>
        <v>0.21171006906147316</v>
      </c>
      <c r="BZ18" t="str">
        <f t="shared" si="46"/>
        <v>35 Business and public service associate professionals</v>
      </c>
      <c r="CA18" s="69">
        <v>1.1888950622012582</v>
      </c>
      <c r="CB18" s="69">
        <v>1.2173282871597957</v>
      </c>
      <c r="CC18" s="69">
        <v>1.2215388890634122</v>
      </c>
      <c r="CD18" s="69">
        <v>0.95448424823313927</v>
      </c>
      <c r="CE18" s="69">
        <v>0.58755726771752048</v>
      </c>
      <c r="CF18" s="69"/>
      <c r="CG18" s="69">
        <f t="shared" si="47"/>
        <v>-0.63398162134589175</v>
      </c>
      <c r="CH18" s="69">
        <f>'RD T1'!E249</f>
        <v>0.32339261643763162</v>
      </c>
      <c r="CI18" s="69">
        <f t="shared" si="48"/>
        <v>-0.31058900490826014</v>
      </c>
      <c r="CK18" t="str">
        <f t="shared" si="49"/>
        <v>35 Business and public service associate professionals</v>
      </c>
      <c r="CL18" s="69">
        <v>0.31078316463182809</v>
      </c>
      <c r="CM18" s="69">
        <v>0.27731895783267829</v>
      </c>
      <c r="CN18" s="69">
        <v>0.31746831108617568</v>
      </c>
      <c r="CO18" s="69">
        <v>0.28498425219688495</v>
      </c>
      <c r="CP18" s="69">
        <v>0.36578475007776756</v>
      </c>
      <c r="CQ18" s="69"/>
      <c r="CR18" s="69">
        <f t="shared" si="50"/>
        <v>4.8316438991591881E-2</v>
      </c>
      <c r="CS18" s="69">
        <f>'RD T1'!E278</f>
        <v>0.10282290861926464</v>
      </c>
      <c r="CT18" s="69">
        <f t="shared" si="51"/>
        <v>0.15113934761085651</v>
      </c>
    </row>
    <row r="19" spans="1:98" x14ac:dyDescent="0.2">
      <c r="A19" s="10" t="str">
        <f>name!D15</f>
        <v>41 Administrative occupations</v>
      </c>
      <c r="B19" s="69">
        <v>0.11350827550427782</v>
      </c>
      <c r="C19" s="69">
        <v>0.12891884657143882</v>
      </c>
      <c r="D19" s="69">
        <v>0.14804529332234681</v>
      </c>
      <c r="E19" s="69">
        <v>0.19216638800207761</v>
      </c>
      <c r="F19" s="69">
        <v>0.26988660033873052</v>
      </c>
      <c r="G19" s="11"/>
      <c r="H19" s="69">
        <f t="shared" si="26"/>
        <v>0.12184130701638371</v>
      </c>
      <c r="I19" s="69">
        <f>'RD T1'!E47</f>
        <v>0.11308598523874372</v>
      </c>
      <c r="J19" s="69">
        <f t="shared" si="27"/>
        <v>0.23492729225512743</v>
      </c>
      <c r="L19" t="str">
        <f t="shared" si="28"/>
        <v>41 Administrative occupations</v>
      </c>
      <c r="M19" s="69">
        <v>1.1796319870086416</v>
      </c>
      <c r="N19" s="69">
        <v>1.310122316115272</v>
      </c>
      <c r="O19" s="69">
        <v>1.516722617263657</v>
      </c>
      <c r="P19" s="69">
        <v>1.9871433808295706</v>
      </c>
      <c r="Q19" s="69">
        <v>2.813089492940597</v>
      </c>
      <c r="R19" s="11"/>
      <c r="S19" s="69">
        <f t="shared" si="29"/>
        <v>1.29636687567694</v>
      </c>
      <c r="T19" s="69">
        <f>'RD T1'!E76</f>
        <v>1.2003618553148552</v>
      </c>
      <c r="U19" s="69">
        <f t="shared" si="30"/>
        <v>2.4967287309917952</v>
      </c>
      <c r="W19" t="str">
        <f t="shared" si="31"/>
        <v>41 Administrative occupations</v>
      </c>
      <c r="X19" s="69">
        <v>4.3922755410465282</v>
      </c>
      <c r="Y19" s="69">
        <v>4.8226788186376037</v>
      </c>
      <c r="Z19" s="69">
        <v>4.9907718714482083</v>
      </c>
      <c r="AA19" s="69">
        <v>5.964296315675</v>
      </c>
      <c r="AB19" s="69">
        <v>7.6262350999437976</v>
      </c>
      <c r="AC19" s="69"/>
      <c r="AD19" s="69">
        <f t="shared" si="32"/>
        <v>2.6354632284955892</v>
      </c>
      <c r="AE19" s="69">
        <f>'RD T1'!E105</f>
        <v>3.5134519970132083</v>
      </c>
      <c r="AF19" s="69">
        <f t="shared" si="33"/>
        <v>6.148915225508798</v>
      </c>
      <c r="AH19" t="str">
        <f t="shared" si="34"/>
        <v>41 Administrative occupations</v>
      </c>
      <c r="AI19" s="69">
        <v>1.6112880231953699</v>
      </c>
      <c r="AJ19" s="69">
        <v>1.7094193982070445</v>
      </c>
      <c r="AK19" s="69">
        <v>1.7264592482235088</v>
      </c>
      <c r="AL19" s="69">
        <v>1.9936490864339451</v>
      </c>
      <c r="AM19" s="69">
        <v>2.4460014418601892</v>
      </c>
      <c r="AN19" s="69"/>
      <c r="AO19" s="69">
        <f t="shared" si="35"/>
        <v>0.71954219363668037</v>
      </c>
      <c r="AP19" s="69">
        <f>'RD T1'!E134</f>
        <v>1.2417162973226699</v>
      </c>
      <c r="AQ19" s="69">
        <f t="shared" si="36"/>
        <v>1.9612584909593502</v>
      </c>
      <c r="AS19" t="str">
        <f t="shared" si="37"/>
        <v>41 Administrative occupations</v>
      </c>
      <c r="AT19" s="69">
        <v>1.4636689179859486</v>
      </c>
      <c r="AU19" s="69">
        <v>1.5899735477675006</v>
      </c>
      <c r="AV19" s="69">
        <v>1.6986052210007727</v>
      </c>
      <c r="AW19" s="69">
        <v>1.8658620619476842</v>
      </c>
      <c r="AX19" s="69">
        <v>2.2751705382388048</v>
      </c>
      <c r="AY19" s="69"/>
      <c r="AZ19" s="69">
        <f t="shared" si="38"/>
        <v>0.57656531723803206</v>
      </c>
      <c r="BA19" s="69">
        <f>'RD T1'!E163</f>
        <v>1.0607043099694673</v>
      </c>
      <c r="BB19" s="69">
        <f t="shared" si="39"/>
        <v>1.6372696272074994</v>
      </c>
      <c r="BD19" t="str">
        <f t="shared" si="40"/>
        <v>41 Administrative occupations</v>
      </c>
      <c r="BE19" s="69">
        <v>5.338321819112319</v>
      </c>
      <c r="BF19" s="69">
        <v>5.2498639760684238</v>
      </c>
      <c r="BG19" s="69">
        <v>5.7660345426167412</v>
      </c>
      <c r="BH19" s="69">
        <v>5.5536179353999175</v>
      </c>
      <c r="BI19" s="69">
        <v>5.1469226406497777</v>
      </c>
      <c r="BJ19" s="69"/>
      <c r="BK19" s="69">
        <f t="shared" si="41"/>
        <v>-0.61911190196696353</v>
      </c>
      <c r="BL19" s="69">
        <f>'RD T1'!E192</f>
        <v>2.5161394181677581</v>
      </c>
      <c r="BM19" s="69">
        <f t="shared" si="42"/>
        <v>1.8970275162007946</v>
      </c>
      <c r="BO19" t="str">
        <f t="shared" si="43"/>
        <v>41 Administrative occupations</v>
      </c>
      <c r="BP19" s="69">
        <v>6.4588364631810204</v>
      </c>
      <c r="BQ19" s="69">
        <v>6.1861562515967785</v>
      </c>
      <c r="BR19" s="69">
        <v>6.0510898885104822</v>
      </c>
      <c r="BS19" s="69">
        <v>5.9465309080907742</v>
      </c>
      <c r="BT19" s="69">
        <v>4.4270225770107778</v>
      </c>
      <c r="BU19" s="69"/>
      <c r="BV19" s="69">
        <f t="shared" si="44"/>
        <v>-1.6240673114997044</v>
      </c>
      <c r="BW19" s="69">
        <f>'RD T1'!E221</f>
        <v>2.3051969283603979</v>
      </c>
      <c r="BX19" s="69">
        <f t="shared" si="45"/>
        <v>0.68112961686069351</v>
      </c>
      <c r="BZ19" t="str">
        <f t="shared" si="46"/>
        <v>41 Administrative occupations</v>
      </c>
      <c r="CA19" s="69">
        <v>3.1777453368319422</v>
      </c>
      <c r="CB19" s="69">
        <v>2.8393912233955501</v>
      </c>
      <c r="CC19" s="69">
        <v>2.8007627033080733</v>
      </c>
      <c r="CD19" s="69">
        <v>2.0877940347569339</v>
      </c>
      <c r="CE19" s="69">
        <v>0.87591826319501342</v>
      </c>
      <c r="CF19" s="69"/>
      <c r="CG19" s="69">
        <f t="shared" si="47"/>
        <v>-1.92484444011306</v>
      </c>
      <c r="CH19" s="69">
        <f>'RD T1'!E250</f>
        <v>0.66834973591526181</v>
      </c>
      <c r="CI19" s="69">
        <f t="shared" si="48"/>
        <v>-1.2564947041977983</v>
      </c>
      <c r="CK19" t="str">
        <f t="shared" si="49"/>
        <v>41 Administrative occupations</v>
      </c>
      <c r="CL19" s="69">
        <v>0.85134264744760513</v>
      </c>
      <c r="CM19" s="69">
        <v>0.64499399449949024</v>
      </c>
      <c r="CN19" s="69">
        <v>0.80861107760668083</v>
      </c>
      <c r="CO19" s="69">
        <v>0.75452929099326227</v>
      </c>
      <c r="CP19" s="69">
        <v>0.689777230394648</v>
      </c>
      <c r="CQ19" s="69"/>
      <c r="CR19" s="69">
        <f t="shared" si="50"/>
        <v>-0.11883384721203283</v>
      </c>
      <c r="CS19" s="69">
        <f>'RD T1'!E279</f>
        <v>0.22153089086244365</v>
      </c>
      <c r="CT19" s="69">
        <f t="shared" si="51"/>
        <v>0.10269704365041082</v>
      </c>
    </row>
    <row r="20" spans="1:98" x14ac:dyDescent="0.2">
      <c r="A20" s="10" t="str">
        <f>name!D16</f>
        <v>42 Secretarial and related occupations</v>
      </c>
      <c r="B20" s="69">
        <v>1.0853721872576083E-2</v>
      </c>
      <c r="C20" s="69">
        <v>1.2629478188074724E-2</v>
      </c>
      <c r="D20" s="69">
        <v>1.303873624723156E-2</v>
      </c>
      <c r="E20" s="69">
        <v>2.0662015217560392E-2</v>
      </c>
      <c r="F20" s="69">
        <v>4.0062215306398009E-2</v>
      </c>
      <c r="G20" s="11"/>
      <c r="H20" s="69">
        <f t="shared" si="26"/>
        <v>2.7023479059166449E-2</v>
      </c>
      <c r="I20" s="69">
        <f>'RD T1'!E48</f>
        <v>1.6469714060810201E-2</v>
      </c>
      <c r="J20" s="69">
        <f t="shared" si="27"/>
        <v>4.3493193119976653E-2</v>
      </c>
      <c r="L20" t="str">
        <f t="shared" si="28"/>
        <v>42 Secretarial and related occupations</v>
      </c>
      <c r="M20" s="69">
        <v>0.21360111896377745</v>
      </c>
      <c r="N20" s="69">
        <v>0.21460888187953034</v>
      </c>
      <c r="O20" s="69">
        <v>0.2402559211357842</v>
      </c>
      <c r="P20" s="69">
        <v>0.33640348265095416</v>
      </c>
      <c r="Q20" s="69">
        <v>0.52181137732044647</v>
      </c>
      <c r="R20" s="11"/>
      <c r="S20" s="69">
        <f t="shared" si="29"/>
        <v>0.28155545618466227</v>
      </c>
      <c r="T20" s="69">
        <f>'RD T1'!E77</f>
        <v>0.23313114906095658</v>
      </c>
      <c r="U20" s="69">
        <f t="shared" si="30"/>
        <v>0.51468660524561882</v>
      </c>
      <c r="W20" t="str">
        <f t="shared" si="31"/>
        <v>42 Secretarial and related occupations</v>
      </c>
      <c r="X20" s="69">
        <v>0.76978910551722035</v>
      </c>
      <c r="Y20" s="69">
        <v>0.79431299202737338</v>
      </c>
      <c r="Z20" s="69">
        <v>0.75670548750082411</v>
      </c>
      <c r="AA20" s="69">
        <v>0.9577637968973739</v>
      </c>
      <c r="AB20" s="69">
        <v>1.2459002805911334</v>
      </c>
      <c r="AC20" s="69"/>
      <c r="AD20" s="69">
        <f t="shared" si="32"/>
        <v>0.48919479309030933</v>
      </c>
      <c r="AE20" s="69">
        <f>'RD T1'!E106</f>
        <v>0.65451039992653315</v>
      </c>
      <c r="AF20" s="69">
        <f t="shared" si="33"/>
        <v>1.1437051930168425</v>
      </c>
      <c r="AH20" t="str">
        <f t="shared" si="34"/>
        <v>42 Secretarial and related occupations</v>
      </c>
      <c r="AI20" s="69">
        <v>0.34772892398598509</v>
      </c>
      <c r="AJ20" s="69">
        <v>0.34477415545729989</v>
      </c>
      <c r="AK20" s="69">
        <v>0.33740434288735655</v>
      </c>
      <c r="AL20" s="69">
        <v>0.36784115873477002</v>
      </c>
      <c r="AM20" s="69">
        <v>0.34528001203584957</v>
      </c>
      <c r="AN20" s="69"/>
      <c r="AO20" s="69">
        <f t="shared" si="35"/>
        <v>7.8756691484930252E-3</v>
      </c>
      <c r="AP20" s="69">
        <f>'RD T1'!E135</f>
        <v>0.21626890855605366</v>
      </c>
      <c r="AQ20" s="69">
        <f t="shared" si="36"/>
        <v>0.22414457770454668</v>
      </c>
      <c r="AS20" t="str">
        <f t="shared" si="37"/>
        <v>42 Secretarial and related occupations</v>
      </c>
      <c r="AT20" s="69">
        <v>0.2723072916982861</v>
      </c>
      <c r="AU20" s="69">
        <v>0.24863535943342466</v>
      </c>
      <c r="AV20" s="69">
        <v>0.24435217785650937</v>
      </c>
      <c r="AW20" s="69">
        <v>0.254117183083999</v>
      </c>
      <c r="AX20" s="69">
        <v>0.20860631179748532</v>
      </c>
      <c r="AY20" s="69"/>
      <c r="AZ20" s="69">
        <f t="shared" si="38"/>
        <v>-3.5745866059024051E-2</v>
      </c>
      <c r="BA20" s="69">
        <f>'RD T1'!E164</f>
        <v>0.1379537447229737</v>
      </c>
      <c r="BB20" s="69">
        <f t="shared" si="39"/>
        <v>0.10220787866394965</v>
      </c>
      <c r="BD20" t="str">
        <f t="shared" si="40"/>
        <v>42 Secretarial and related occupations</v>
      </c>
      <c r="BE20" s="69">
        <v>1.1509549652607423</v>
      </c>
      <c r="BF20" s="69">
        <v>1.027684066853874</v>
      </c>
      <c r="BG20" s="69">
        <v>1.0764872889020882</v>
      </c>
      <c r="BH20" s="69">
        <v>0.99013969755445397</v>
      </c>
      <c r="BI20" s="69">
        <v>0.34671759297940058</v>
      </c>
      <c r="BJ20" s="69"/>
      <c r="BK20" s="69">
        <f t="shared" si="41"/>
        <v>-0.72976969592268759</v>
      </c>
      <c r="BL20" s="69">
        <f>'RD T1'!E193</f>
        <v>0.37627513957038539</v>
      </c>
      <c r="BM20" s="69">
        <f t="shared" si="42"/>
        <v>-0.3534945563523022</v>
      </c>
      <c r="BO20" t="str">
        <f t="shared" si="43"/>
        <v>42 Secretarial and related occupations</v>
      </c>
      <c r="BP20" s="69">
        <v>1.4828107845135048</v>
      </c>
      <c r="BQ20" s="69">
        <v>1.2481438005354399</v>
      </c>
      <c r="BR20" s="69">
        <v>1.0994819491426702</v>
      </c>
      <c r="BS20" s="69">
        <v>0.89054974394231279</v>
      </c>
      <c r="BT20" s="69">
        <v>0.27108622044478825</v>
      </c>
      <c r="BU20" s="69"/>
      <c r="BV20" s="69">
        <f t="shared" si="44"/>
        <v>-0.82839572869788192</v>
      </c>
      <c r="BW20" s="69">
        <f>'RD T1'!E222</f>
        <v>0.30194981737434884</v>
      </c>
      <c r="BX20" s="69">
        <f t="shared" si="45"/>
        <v>-0.52644591132353313</v>
      </c>
      <c r="BZ20" t="str">
        <f t="shared" si="46"/>
        <v>42 Secretarial and related occupations</v>
      </c>
      <c r="CA20" s="69">
        <v>1.2361504509744108</v>
      </c>
      <c r="CB20" s="69">
        <v>1.087529100280652</v>
      </c>
      <c r="CC20" s="69">
        <v>1.0019890301729486</v>
      </c>
      <c r="CD20" s="69">
        <v>0.64718601191358405</v>
      </c>
      <c r="CE20" s="69">
        <v>0.1521518535989152</v>
      </c>
      <c r="CF20" s="69"/>
      <c r="CG20" s="69">
        <f t="shared" si="47"/>
        <v>-0.84983717657403335</v>
      </c>
      <c r="CH20" s="69">
        <f>'RD T1'!E251</f>
        <v>0.22825112307918644</v>
      </c>
      <c r="CI20" s="69">
        <f t="shared" si="48"/>
        <v>-0.62158605349484697</v>
      </c>
      <c r="CK20" t="str">
        <f t="shared" si="49"/>
        <v>42 Secretarial and related occupations</v>
      </c>
      <c r="CL20" s="69">
        <v>0.31858722536788586</v>
      </c>
      <c r="CM20" s="69">
        <v>0.26845097648829369</v>
      </c>
      <c r="CN20" s="69">
        <v>0.32468665983079681</v>
      </c>
      <c r="CO20" s="69">
        <v>0.31820892021832686</v>
      </c>
      <c r="CP20" s="69">
        <v>0.30367834988990511</v>
      </c>
      <c r="CQ20" s="69"/>
      <c r="CR20" s="69">
        <f t="shared" si="50"/>
        <v>-2.1008309940891701E-2</v>
      </c>
      <c r="CS20" s="69">
        <f>'RD T1'!E280</f>
        <v>0.12676657761287488</v>
      </c>
      <c r="CT20" s="69">
        <f t="shared" si="51"/>
        <v>0.10575826767198318</v>
      </c>
    </row>
    <row r="21" spans="1:98" x14ac:dyDescent="0.2">
      <c r="A21" s="10" t="str">
        <f>name!D17</f>
        <v>51 Skilled agricultural and related trades</v>
      </c>
      <c r="B21" s="69">
        <v>1.3154093421105247E-2</v>
      </c>
      <c r="C21" s="69">
        <v>7.4919736961366673E-3</v>
      </c>
      <c r="D21" s="69">
        <v>1.1025721950878644E-2</v>
      </c>
      <c r="E21" s="69">
        <v>1.283877435313492E-2</v>
      </c>
      <c r="F21" s="69">
        <v>1.7662080367406723E-2</v>
      </c>
      <c r="G21" s="11"/>
      <c r="H21" s="69">
        <f t="shared" si="26"/>
        <v>6.6363584165280796E-3</v>
      </c>
      <c r="I21" s="69">
        <f>'RD T1'!E49</f>
        <v>9.6540261046559502E-3</v>
      </c>
      <c r="J21" s="69">
        <f t="shared" si="27"/>
        <v>1.6290384521184031E-2</v>
      </c>
      <c r="L21" t="str">
        <f t="shared" si="28"/>
        <v>51 Skilled agricultural and related trades</v>
      </c>
      <c r="M21" s="69">
        <v>4.9423769674855698E-2</v>
      </c>
      <c r="N21" s="69">
        <v>4.7172280532168945E-2</v>
      </c>
      <c r="O21" s="69">
        <v>4.6203044738197294E-2</v>
      </c>
      <c r="P21" s="69">
        <v>4.5579944142089927E-2</v>
      </c>
      <c r="Q21" s="69">
        <v>6.5030365047289276E-2</v>
      </c>
      <c r="R21" s="11"/>
      <c r="S21" s="69">
        <f t="shared" si="29"/>
        <v>1.8827320309091983E-2</v>
      </c>
      <c r="T21" s="69">
        <f>'RD T1'!E78</f>
        <v>2.7004550806531531E-2</v>
      </c>
      <c r="U21" s="69">
        <f t="shared" si="30"/>
        <v>4.5831871115623514E-2</v>
      </c>
      <c r="W21" t="str">
        <f t="shared" si="31"/>
        <v>51 Skilled agricultural and related trades</v>
      </c>
      <c r="X21" s="69">
        <v>0.48858167195227059</v>
      </c>
      <c r="Y21" s="69">
        <v>0.54407345736393553</v>
      </c>
      <c r="Z21" s="69">
        <v>0.58994474506214944</v>
      </c>
      <c r="AA21" s="69">
        <v>0.66059746143635378</v>
      </c>
      <c r="AB21" s="69">
        <v>0.96284131958575281</v>
      </c>
      <c r="AC21" s="69"/>
      <c r="AD21" s="69">
        <f t="shared" si="32"/>
        <v>0.37289657452360336</v>
      </c>
      <c r="AE21" s="69">
        <f>'RD T1'!E107</f>
        <v>0.49016572087411431</v>
      </c>
      <c r="AF21" s="69">
        <f t="shared" si="33"/>
        <v>0.86306229539771762</v>
      </c>
      <c r="AH21" t="str">
        <f t="shared" si="34"/>
        <v>51 Skilled agricultural and related trades</v>
      </c>
      <c r="AI21" s="69">
        <v>0.19397238306534079</v>
      </c>
      <c r="AJ21" s="69">
        <v>0.23329975504530892</v>
      </c>
      <c r="AK21" s="69">
        <v>0.22034746788560736</v>
      </c>
      <c r="AL21" s="69">
        <v>0.23555697608209961</v>
      </c>
      <c r="AM21" s="69">
        <v>0.32109260700768588</v>
      </c>
      <c r="AN21" s="69"/>
      <c r="AO21" s="69">
        <f t="shared" si="35"/>
        <v>0.10074513912207853</v>
      </c>
      <c r="AP21" s="69">
        <f>'RD T1'!E136</f>
        <v>0.18208027007057176</v>
      </c>
      <c r="AQ21" s="69">
        <f t="shared" si="36"/>
        <v>0.28282540919265031</v>
      </c>
      <c r="AS21" t="str">
        <f t="shared" si="37"/>
        <v>51 Skilled agricultural and related trades</v>
      </c>
      <c r="AT21" s="69">
        <v>0.28556195332436296</v>
      </c>
      <c r="AU21" s="69">
        <v>0.37027282586576299</v>
      </c>
      <c r="AV21" s="69">
        <v>0.36562414855173975</v>
      </c>
      <c r="AW21" s="69">
        <v>0.38736403196362418</v>
      </c>
      <c r="AX21" s="69">
        <v>0.5455488131494538</v>
      </c>
      <c r="AY21" s="69"/>
      <c r="AZ21" s="69">
        <f t="shared" si="38"/>
        <v>0.17992466459771406</v>
      </c>
      <c r="BA21" s="69">
        <f>'RD T1'!E165</f>
        <v>0.28045589627787365</v>
      </c>
      <c r="BB21" s="69">
        <f t="shared" si="39"/>
        <v>0.46038056087558771</v>
      </c>
      <c r="BD21" t="str">
        <f t="shared" si="40"/>
        <v>51 Skilled agricultural and related trades</v>
      </c>
      <c r="BE21" s="69">
        <v>0.62225603240351202</v>
      </c>
      <c r="BF21" s="69">
        <v>0.59423308569202216</v>
      </c>
      <c r="BG21" s="69">
        <v>0.57824330286501358</v>
      </c>
      <c r="BH21" s="69">
        <v>0.52571355499882</v>
      </c>
      <c r="BI21" s="69">
        <v>0.52734682477096573</v>
      </c>
      <c r="BJ21" s="69"/>
      <c r="BK21" s="69">
        <f t="shared" si="41"/>
        <v>-5.0896478094047848E-2</v>
      </c>
      <c r="BL21" s="69">
        <f>'RD T1'!E194</f>
        <v>0.28670299274355848</v>
      </c>
      <c r="BM21" s="69">
        <f t="shared" si="42"/>
        <v>0.23580651464951063</v>
      </c>
      <c r="BO21" t="str">
        <f t="shared" si="43"/>
        <v>51 Skilled agricultural and related trades</v>
      </c>
      <c r="BP21" s="69">
        <v>1.0907338437985257</v>
      </c>
      <c r="BQ21" s="69">
        <v>1.0206082507388563</v>
      </c>
      <c r="BR21" s="69">
        <v>0.94272373727024694</v>
      </c>
      <c r="BS21" s="69">
        <v>0.88821761432926483</v>
      </c>
      <c r="BT21" s="69">
        <v>0.85190227747011515</v>
      </c>
      <c r="BU21" s="69"/>
      <c r="BV21" s="69">
        <f t="shared" si="44"/>
        <v>-9.0821459800131787E-2</v>
      </c>
      <c r="BW21" s="69">
        <f>'RD T1'!E223</f>
        <v>0.48271622396216557</v>
      </c>
      <c r="BX21" s="69">
        <f t="shared" si="45"/>
        <v>0.39189476416203378</v>
      </c>
      <c r="BZ21" t="str">
        <f t="shared" si="46"/>
        <v>51 Skilled agricultural and related trades</v>
      </c>
      <c r="CA21" s="69">
        <v>0.67442776656397307</v>
      </c>
      <c r="CB21" s="69">
        <v>0.66313620042714672</v>
      </c>
      <c r="CC21" s="69">
        <v>0.61848463735627757</v>
      </c>
      <c r="CD21" s="69">
        <v>0.49116659205324686</v>
      </c>
      <c r="CE21" s="69">
        <v>0.42946430245213207</v>
      </c>
      <c r="CF21" s="69"/>
      <c r="CG21" s="69">
        <f t="shared" si="47"/>
        <v>-0.18902033490414549</v>
      </c>
      <c r="CH21" s="69">
        <f>'RD T1'!E252</f>
        <v>0.23389361644273626</v>
      </c>
      <c r="CI21" s="69">
        <f t="shared" si="48"/>
        <v>4.487328153859077E-2</v>
      </c>
      <c r="CK21" t="str">
        <f t="shared" si="49"/>
        <v>51 Skilled agricultural and related trades</v>
      </c>
      <c r="CL21" s="69">
        <v>0.56819040711965552</v>
      </c>
      <c r="CM21" s="69">
        <v>0.56661635432573265</v>
      </c>
      <c r="CN21" s="69">
        <v>0.51738700997483644</v>
      </c>
      <c r="CO21" s="69">
        <v>0.51743605403799597</v>
      </c>
      <c r="CP21" s="69">
        <v>0.25474790157615229</v>
      </c>
      <c r="CQ21" s="69"/>
      <c r="CR21" s="69">
        <f t="shared" si="50"/>
        <v>-0.26263910839868415</v>
      </c>
      <c r="CS21" s="69">
        <f>'RD T1'!E281</f>
        <v>0.15831629291808666</v>
      </c>
      <c r="CT21" s="69">
        <f t="shared" si="51"/>
        <v>-0.10432281548059749</v>
      </c>
    </row>
    <row r="22" spans="1:98" x14ac:dyDescent="0.2">
      <c r="A22" s="10" t="str">
        <f>name!D18</f>
        <v>52 Skilled metal, electrical and electronic trades</v>
      </c>
      <c r="B22" s="69">
        <v>6.1067992458703028E-3</v>
      </c>
      <c r="C22" s="69">
        <v>6.2116437556178246E-3</v>
      </c>
      <c r="D22" s="69">
        <v>7.0913718536714807E-3</v>
      </c>
      <c r="E22" s="69">
        <v>8.8258370298526217E-3</v>
      </c>
      <c r="F22" s="69">
        <v>1.198571643493637E-2</v>
      </c>
      <c r="G22" s="11"/>
      <c r="H22" s="69">
        <f t="shared" si="26"/>
        <v>4.8943445812648896E-3</v>
      </c>
      <c r="I22" s="69">
        <f>'RD T1'!E50</f>
        <v>4.4468234280562978E-3</v>
      </c>
      <c r="J22" s="69">
        <f t="shared" si="27"/>
        <v>9.3411680093211866E-3</v>
      </c>
      <c r="L22" t="str">
        <f t="shared" si="28"/>
        <v>52 Skilled metal, electrical and electronic trades</v>
      </c>
      <c r="M22" s="69">
        <v>0.13771784634541348</v>
      </c>
      <c r="N22" s="69">
        <v>0.18630963436835968</v>
      </c>
      <c r="O22" s="69">
        <v>0.15956901990995562</v>
      </c>
      <c r="P22" s="69">
        <v>0.20703854955914022</v>
      </c>
      <c r="Q22" s="69">
        <v>0.29377195554082225</v>
      </c>
      <c r="R22" s="11"/>
      <c r="S22" s="69">
        <f t="shared" si="29"/>
        <v>0.13420293563086663</v>
      </c>
      <c r="T22" s="69">
        <f>'RD T1'!E79</f>
        <v>0.10978502362298011</v>
      </c>
      <c r="U22" s="69">
        <f t="shared" si="30"/>
        <v>0.24398795925384675</v>
      </c>
      <c r="W22" t="str">
        <f t="shared" si="31"/>
        <v>52 Skilled metal, electrical and electronic trades</v>
      </c>
      <c r="X22" s="69">
        <v>0.45578079471475991</v>
      </c>
      <c r="Y22" s="69">
        <v>0.61741592055470118</v>
      </c>
      <c r="Z22" s="69">
        <v>0.50092696633569922</v>
      </c>
      <c r="AA22" s="69">
        <v>0.58593860115075114</v>
      </c>
      <c r="AB22" s="69">
        <v>0.80485197456561841</v>
      </c>
      <c r="AC22" s="69"/>
      <c r="AD22" s="69">
        <f t="shared" si="32"/>
        <v>0.30392500822991919</v>
      </c>
      <c r="AE22" s="69">
        <f>'RD T1'!E108</f>
        <v>0.29910556889272399</v>
      </c>
      <c r="AF22" s="69">
        <f t="shared" si="33"/>
        <v>0.60303057712264319</v>
      </c>
      <c r="AH22" t="str">
        <f t="shared" si="34"/>
        <v>52 Skilled metal, electrical and electronic trades</v>
      </c>
      <c r="AI22" s="69">
        <v>0.17593249575159217</v>
      </c>
      <c r="AJ22" s="69">
        <v>0.22004354334511536</v>
      </c>
      <c r="AK22" s="69">
        <v>0.18748737438222479</v>
      </c>
      <c r="AL22" s="69">
        <v>0.20661870946946184</v>
      </c>
      <c r="AM22" s="69">
        <v>0.26965369953205587</v>
      </c>
      <c r="AN22" s="69"/>
      <c r="AO22" s="69">
        <f t="shared" si="35"/>
        <v>8.2166325149831076E-2</v>
      </c>
      <c r="AP22" s="69">
        <f>'RD T1'!E137</f>
        <v>9.646168862732056E-2</v>
      </c>
      <c r="AQ22" s="69">
        <f t="shared" si="36"/>
        <v>0.17862801377715165</v>
      </c>
      <c r="AS22" t="str">
        <f t="shared" si="37"/>
        <v>52 Skilled metal, electrical and electronic trades</v>
      </c>
      <c r="AT22" s="69">
        <v>0.80794243324713877</v>
      </c>
      <c r="AU22" s="69">
        <v>1.0139022590406062</v>
      </c>
      <c r="AV22" s="69">
        <v>0.87037883170909547</v>
      </c>
      <c r="AW22" s="69">
        <v>0.91215847188176136</v>
      </c>
      <c r="AX22" s="69">
        <v>1.1461693483647599</v>
      </c>
      <c r="AY22" s="69"/>
      <c r="AZ22" s="69">
        <f t="shared" si="38"/>
        <v>0.27579051665566445</v>
      </c>
      <c r="BA22" s="69">
        <f>'RD T1'!E166</f>
        <v>0.4134784847196149</v>
      </c>
      <c r="BB22" s="69">
        <f t="shared" si="39"/>
        <v>0.68926900137527936</v>
      </c>
      <c r="BD22" t="str">
        <f t="shared" si="40"/>
        <v>52 Skilled metal, electrical and electronic trades</v>
      </c>
      <c r="BE22" s="69">
        <v>5.0907204035274125</v>
      </c>
      <c r="BF22" s="69">
        <v>5.3728693395385285</v>
      </c>
      <c r="BG22" s="69">
        <v>4.4935659049222805</v>
      </c>
      <c r="BH22" s="69">
        <v>4.1612039824057119</v>
      </c>
      <c r="BI22" s="69">
        <v>3.5577176742303451</v>
      </c>
      <c r="BJ22" s="69"/>
      <c r="BK22" s="69">
        <f t="shared" si="41"/>
        <v>-0.93584823069193535</v>
      </c>
      <c r="BL22" s="69">
        <f>'RD T1'!E195</f>
        <v>1.3824677224468487</v>
      </c>
      <c r="BM22" s="69">
        <f t="shared" si="42"/>
        <v>0.44661949175491333</v>
      </c>
      <c r="BO22" t="str">
        <f t="shared" si="43"/>
        <v>52 Skilled metal, electrical and electronic trades</v>
      </c>
      <c r="BP22" s="69">
        <v>3.2003663818469552</v>
      </c>
      <c r="BQ22" s="69">
        <v>3.0799811199218756</v>
      </c>
      <c r="BR22" s="69">
        <v>2.543693951339042</v>
      </c>
      <c r="BS22" s="69">
        <v>2.3086462416004041</v>
      </c>
      <c r="BT22" s="69">
        <v>1.8967527008168259</v>
      </c>
      <c r="BU22" s="69"/>
      <c r="BV22" s="69">
        <f t="shared" si="44"/>
        <v>-0.64694125052221607</v>
      </c>
      <c r="BW22" s="69">
        <f>'RD T1'!E224</f>
        <v>0.79674339865807653</v>
      </c>
      <c r="BX22" s="69">
        <f t="shared" si="45"/>
        <v>0.14980214813586046</v>
      </c>
      <c r="BZ22" t="str">
        <f t="shared" si="46"/>
        <v>52 Skilled metal, electrical and electronic trades</v>
      </c>
      <c r="CA22" s="69">
        <v>1.3512296970030957</v>
      </c>
      <c r="CB22" s="69">
        <v>1.3510042812901752</v>
      </c>
      <c r="CC22" s="69">
        <v>1.1410590412178876</v>
      </c>
      <c r="CD22" s="69">
        <v>0.91608078269663384</v>
      </c>
      <c r="CE22" s="69">
        <v>0.49067583473420645</v>
      </c>
      <c r="CF22" s="69"/>
      <c r="CG22" s="69">
        <f t="shared" si="47"/>
        <v>-0.6503832064836812</v>
      </c>
      <c r="CH22" s="69">
        <f>'RD T1'!E253</f>
        <v>0.2905838925478873</v>
      </c>
      <c r="CI22" s="69">
        <f t="shared" si="48"/>
        <v>-0.3597993139357939</v>
      </c>
      <c r="CK22" t="str">
        <f t="shared" si="49"/>
        <v>52 Skilled metal, electrical and electronic trades</v>
      </c>
      <c r="CL22" s="69">
        <v>0.6712097389476237</v>
      </c>
      <c r="CM22" s="69">
        <v>0.61007025546028093</v>
      </c>
      <c r="CN22" s="69">
        <v>0.52127670473281906</v>
      </c>
      <c r="CO22" s="69">
        <v>0.45194312908469114</v>
      </c>
      <c r="CP22" s="69">
        <v>0.30983322269111463</v>
      </c>
      <c r="CQ22" s="69"/>
      <c r="CR22" s="69">
        <f t="shared" si="50"/>
        <v>-0.21144348204170443</v>
      </c>
      <c r="CS22" s="69">
        <f>'RD T1'!E282</f>
        <v>0.1347566261689635</v>
      </c>
      <c r="CT22" s="69">
        <f t="shared" si="51"/>
        <v>-7.6686855872740933E-2</v>
      </c>
    </row>
    <row r="23" spans="1:98" x14ac:dyDescent="0.2">
      <c r="A23" s="10" t="str">
        <f>name!D19</f>
        <v>53 Skilled construction and building trades</v>
      </c>
      <c r="B23" s="69">
        <v>2.311969317583624E-3</v>
      </c>
      <c r="C23" s="69">
        <v>1.9688691106476744E-3</v>
      </c>
      <c r="D23" s="69">
        <v>1.9413768001683381E-3</v>
      </c>
      <c r="E23" s="69">
        <v>3.094489915213789E-3</v>
      </c>
      <c r="F23" s="69">
        <v>3.0648938939568109E-3</v>
      </c>
      <c r="G23" s="11"/>
      <c r="H23" s="69">
        <f t="shared" si="26"/>
        <v>1.1235170937884727E-3</v>
      </c>
      <c r="I23" s="69">
        <f>'RD T1'!E51</f>
        <v>1.3852155407795895E-3</v>
      </c>
      <c r="J23" s="69">
        <f t="shared" si="27"/>
        <v>2.5087326345680622E-3</v>
      </c>
      <c r="L23" t="str">
        <f t="shared" si="28"/>
        <v>53 Skilled construction and building trades</v>
      </c>
      <c r="M23" s="69">
        <v>5.4916272764845356E-2</v>
      </c>
      <c r="N23" s="69">
        <v>6.5114965378165621E-2</v>
      </c>
      <c r="O23" s="69">
        <v>6.026384457245005E-2</v>
      </c>
      <c r="P23" s="69">
        <v>7.6249736338420346E-2</v>
      </c>
      <c r="Q23" s="69">
        <v>9.3134918596139579E-2</v>
      </c>
      <c r="R23" s="11"/>
      <c r="S23" s="69">
        <f t="shared" si="29"/>
        <v>3.287107402368953E-2</v>
      </c>
      <c r="T23" s="69">
        <f>'RD T1'!E80</f>
        <v>4.0869507424168096E-2</v>
      </c>
      <c r="U23" s="69">
        <f t="shared" si="30"/>
        <v>7.3740581447857625E-2</v>
      </c>
      <c r="W23" t="str">
        <f t="shared" si="31"/>
        <v>53 Skilled construction and building trades</v>
      </c>
      <c r="X23" s="69">
        <v>0.23287237812828104</v>
      </c>
      <c r="Y23" s="69">
        <v>0.3018800395742619</v>
      </c>
      <c r="Z23" s="69">
        <v>0.26613037709942389</v>
      </c>
      <c r="AA23" s="69">
        <v>0.3094042642812756</v>
      </c>
      <c r="AB23" s="69">
        <v>0.41031288436793789</v>
      </c>
      <c r="AC23" s="69"/>
      <c r="AD23" s="69">
        <f t="shared" si="32"/>
        <v>0.144182507268514</v>
      </c>
      <c r="AE23" s="69">
        <f>'RD T1'!E109</f>
        <v>0.16740007868335485</v>
      </c>
      <c r="AF23" s="69">
        <f t="shared" si="33"/>
        <v>0.31158258595186883</v>
      </c>
      <c r="AH23" t="str">
        <f t="shared" si="34"/>
        <v>53 Skilled construction and building trades</v>
      </c>
      <c r="AI23" s="69">
        <v>0.13906068611227748</v>
      </c>
      <c r="AJ23" s="69">
        <v>0.19988591067647074</v>
      </c>
      <c r="AK23" s="69">
        <v>0.17732543744980697</v>
      </c>
      <c r="AL23" s="69">
        <v>0.21271907776565976</v>
      </c>
      <c r="AM23" s="69">
        <v>0.29828421532467442</v>
      </c>
      <c r="AN23" s="69"/>
      <c r="AO23" s="69">
        <f t="shared" si="35"/>
        <v>0.12095877787486745</v>
      </c>
      <c r="AP23" s="69">
        <f>'RD T1'!E138</f>
        <v>0.12179197745337182</v>
      </c>
      <c r="AQ23" s="69">
        <f t="shared" si="36"/>
        <v>0.24275075532823925</v>
      </c>
      <c r="AS23" t="str">
        <f t="shared" si="37"/>
        <v>53 Skilled construction and building trades</v>
      </c>
      <c r="AT23" s="69">
        <v>0.24292487649504516</v>
      </c>
      <c r="AU23" s="69">
        <v>0.31496914475159932</v>
      </c>
      <c r="AV23" s="69">
        <v>0.27575269955960047</v>
      </c>
      <c r="AW23" s="69">
        <v>0.31728021036039944</v>
      </c>
      <c r="AX23" s="69">
        <v>0.38955000036525278</v>
      </c>
      <c r="AY23" s="69"/>
      <c r="AZ23" s="69">
        <f t="shared" si="38"/>
        <v>0.11379730080565231</v>
      </c>
      <c r="BA23" s="69">
        <f>'RD T1'!E167</f>
        <v>0.16652460733355179</v>
      </c>
      <c r="BB23" s="69">
        <f t="shared" si="39"/>
        <v>0.2803219081392041</v>
      </c>
      <c r="BD23" t="str">
        <f t="shared" si="40"/>
        <v>53 Skilled construction and building trades</v>
      </c>
      <c r="BE23" s="69">
        <v>3.3160603727899329</v>
      </c>
      <c r="BF23" s="69">
        <v>3.4101902964445805</v>
      </c>
      <c r="BG23" s="69">
        <v>2.878452070558648</v>
      </c>
      <c r="BH23" s="69">
        <v>2.7395948707273057</v>
      </c>
      <c r="BI23" s="69">
        <v>2.3800343446252841</v>
      </c>
      <c r="BJ23" s="69"/>
      <c r="BK23" s="69">
        <f t="shared" si="41"/>
        <v>-0.49841772593336398</v>
      </c>
      <c r="BL23" s="69">
        <f>'RD T1'!E196</f>
        <v>0.99078383947121562</v>
      </c>
      <c r="BM23" s="69">
        <f t="shared" si="42"/>
        <v>0.49236611353785165</v>
      </c>
      <c r="BO23" t="str">
        <f t="shared" si="43"/>
        <v>53 Skilled construction and building trades</v>
      </c>
      <c r="BP23" s="69">
        <v>3.1348444807998672</v>
      </c>
      <c r="BQ23" s="69">
        <v>3.3152795807212345</v>
      </c>
      <c r="BR23" s="69">
        <v>2.7685791690117671</v>
      </c>
      <c r="BS23" s="69">
        <v>2.8181081681975808</v>
      </c>
      <c r="BT23" s="69">
        <v>2.6925795060366187</v>
      </c>
      <c r="BU23" s="69"/>
      <c r="BV23" s="69">
        <f t="shared" si="44"/>
        <v>-7.5999662975148485E-2</v>
      </c>
      <c r="BW23" s="69">
        <f>'RD T1'!E225</f>
        <v>1.2143206954585897</v>
      </c>
      <c r="BX23" s="69">
        <f t="shared" si="45"/>
        <v>1.1383210324834412</v>
      </c>
      <c r="BZ23" t="str">
        <f t="shared" si="46"/>
        <v>53 Skilled construction and building trades</v>
      </c>
      <c r="CA23" s="69">
        <v>1.3663548586228951</v>
      </c>
      <c r="CB23" s="69">
        <v>1.454444897716463</v>
      </c>
      <c r="CC23" s="69">
        <v>1.2610964135691141</v>
      </c>
      <c r="CD23" s="69">
        <v>1.1098153353101528</v>
      </c>
      <c r="CE23" s="69">
        <v>0.90415276748990991</v>
      </c>
      <c r="CF23" s="69"/>
      <c r="CG23" s="69">
        <f t="shared" si="47"/>
        <v>-0.35694364607920415</v>
      </c>
      <c r="CH23" s="69">
        <f>'RD T1'!E254</f>
        <v>0.42964512163025603</v>
      </c>
      <c r="CI23" s="69">
        <f t="shared" si="48"/>
        <v>7.2701475551051886E-2</v>
      </c>
      <c r="CK23" t="str">
        <f t="shared" si="49"/>
        <v>53 Skilled construction and building trades</v>
      </c>
      <c r="CL23" s="69">
        <v>0.92285915310371214</v>
      </c>
      <c r="CM23" s="69">
        <v>0.77677816774356256</v>
      </c>
      <c r="CN23" s="69">
        <v>0.65198849416142179</v>
      </c>
      <c r="CO23" s="69">
        <v>0.46512736461508658</v>
      </c>
      <c r="CP23" s="69">
        <v>9.3164722643503339E-2</v>
      </c>
      <c r="CQ23" s="69"/>
      <c r="CR23" s="69">
        <f t="shared" si="50"/>
        <v>-0.55882377151791851</v>
      </c>
      <c r="CS23" s="69">
        <f>'RD T1'!E283</f>
        <v>9.4871138923930717E-2</v>
      </c>
      <c r="CT23" s="69">
        <f t="shared" si="51"/>
        <v>-0.46395263259398778</v>
      </c>
    </row>
    <row r="24" spans="1:98" x14ac:dyDescent="0.2">
      <c r="A24" s="10" t="str">
        <f>name!D20</f>
        <v>54 Textiles, printing and other skilled trades</v>
      </c>
      <c r="B24" s="69">
        <v>2.2201791121370714E-2</v>
      </c>
      <c r="C24" s="69">
        <v>2.0206549151824113E-2</v>
      </c>
      <c r="D24" s="69">
        <v>1.8871231595055812E-2</v>
      </c>
      <c r="E24" s="69">
        <v>2.6327216838052572E-2</v>
      </c>
      <c r="F24" s="69">
        <v>3.7245466066134089E-2</v>
      </c>
      <c r="G24" s="11"/>
      <c r="H24" s="69">
        <f t="shared" si="26"/>
        <v>1.8374234471078277E-2</v>
      </c>
      <c r="I24" s="69">
        <f>'RD T1'!E52</f>
        <v>1.532659231220633E-2</v>
      </c>
      <c r="J24" s="69">
        <f t="shared" si="27"/>
        <v>3.3700826783284607E-2</v>
      </c>
      <c r="L24" t="str">
        <f t="shared" si="28"/>
        <v>54 Textiles, printing and other skilled trades</v>
      </c>
      <c r="M24" s="69">
        <v>0.15022337863097804</v>
      </c>
      <c r="N24" s="69">
        <v>0.17871160255951185</v>
      </c>
      <c r="O24" s="69">
        <v>0.17576605550543062</v>
      </c>
      <c r="P24" s="69">
        <v>0.22491549898392729</v>
      </c>
      <c r="Q24" s="69">
        <v>0.33505841192210029</v>
      </c>
      <c r="R24" s="11"/>
      <c r="S24" s="69">
        <f t="shared" si="29"/>
        <v>0.15929235641666967</v>
      </c>
      <c r="T24" s="69">
        <f>'RD T1'!E81</f>
        <v>0.143190547137999</v>
      </c>
      <c r="U24" s="69">
        <f t="shared" si="30"/>
        <v>0.30248290355466867</v>
      </c>
      <c r="W24" t="str">
        <f t="shared" si="31"/>
        <v>54 Textiles, printing and other skilled trades</v>
      </c>
      <c r="X24" s="69">
        <v>0.45271262332036372</v>
      </c>
      <c r="Y24" s="69">
        <v>0.4829547004612027</v>
      </c>
      <c r="Z24" s="69">
        <v>0.45245120374046532</v>
      </c>
      <c r="AA24" s="69">
        <v>0.5784728423665817</v>
      </c>
      <c r="AB24" s="69">
        <v>0.77437882802194602</v>
      </c>
      <c r="AC24" s="69"/>
      <c r="AD24" s="69">
        <f t="shared" si="32"/>
        <v>0.3219276242814807</v>
      </c>
      <c r="AE24" s="69">
        <f>'RD T1'!E110</f>
        <v>0.34896831270906542</v>
      </c>
      <c r="AF24" s="69">
        <f t="shared" si="33"/>
        <v>0.67089593699054606</v>
      </c>
      <c r="AH24" t="str">
        <f t="shared" si="34"/>
        <v>54 Textiles, printing and other skilled trades</v>
      </c>
      <c r="AI24" s="69">
        <v>0.19821365044684783</v>
      </c>
      <c r="AJ24" s="69">
        <v>0.17772510401326447</v>
      </c>
      <c r="AK24" s="69">
        <v>0.18547885760453148</v>
      </c>
      <c r="AL24" s="69">
        <v>0.21708221748574827</v>
      </c>
      <c r="AM24" s="69">
        <v>0.28721432829534232</v>
      </c>
      <c r="AN24" s="69"/>
      <c r="AO24" s="69">
        <f t="shared" si="35"/>
        <v>0.10173547069081085</v>
      </c>
      <c r="AP24" s="69">
        <f>'RD T1'!E139</f>
        <v>0.1333207274964705</v>
      </c>
      <c r="AQ24" s="69">
        <f t="shared" si="36"/>
        <v>0.23505619818728135</v>
      </c>
      <c r="AS24" t="str">
        <f t="shared" si="37"/>
        <v>54 Textiles, printing and other skilled trades</v>
      </c>
      <c r="AT24" s="69">
        <v>0.20738905649265321</v>
      </c>
      <c r="AU24" s="69">
        <v>0.20902785492387338</v>
      </c>
      <c r="AV24" s="69">
        <v>0.19515553828236348</v>
      </c>
      <c r="AW24" s="69">
        <v>0.2386917340433905</v>
      </c>
      <c r="AX24" s="69">
        <v>0.31294653659999144</v>
      </c>
      <c r="AY24" s="69"/>
      <c r="AZ24" s="69">
        <f t="shared" si="38"/>
        <v>0.11779099831762796</v>
      </c>
      <c r="BA24" s="69">
        <f>'RD T1'!E168</f>
        <v>0.13626355417393005</v>
      </c>
      <c r="BB24" s="69">
        <f t="shared" si="39"/>
        <v>0.25405455249155801</v>
      </c>
      <c r="BD24" t="str">
        <f t="shared" si="40"/>
        <v>54 Textiles, printing and other skilled trades</v>
      </c>
      <c r="BE24" s="69">
        <v>1.7524084413015404</v>
      </c>
      <c r="BF24" s="69">
        <v>1.6081808365748753</v>
      </c>
      <c r="BG24" s="69">
        <v>1.4833761386851698</v>
      </c>
      <c r="BH24" s="69">
        <v>1.6179522519633134</v>
      </c>
      <c r="BI24" s="69">
        <v>1.6014512478236533</v>
      </c>
      <c r="BJ24" s="69"/>
      <c r="BK24" s="69">
        <f t="shared" si="41"/>
        <v>0.11807510913848351</v>
      </c>
      <c r="BL24" s="69">
        <f>'RD T1'!E197</f>
        <v>0.6612288460443726</v>
      </c>
      <c r="BM24" s="69">
        <f t="shared" si="42"/>
        <v>0.77930395518285611</v>
      </c>
      <c r="BO24" t="str">
        <f t="shared" si="43"/>
        <v>54 Textiles, printing and other skilled trades</v>
      </c>
      <c r="BP24" s="69">
        <v>2.1850411080288996</v>
      </c>
      <c r="BQ24" s="69">
        <v>1.7757483718545617</v>
      </c>
      <c r="BR24" s="69">
        <v>1.6898089684354711</v>
      </c>
      <c r="BS24" s="69">
        <v>1.7306558080130925</v>
      </c>
      <c r="BT24" s="69">
        <v>1.6280322791332753</v>
      </c>
      <c r="BU24" s="69"/>
      <c r="BV24" s="69">
        <f t="shared" si="44"/>
        <v>-6.177668930219582E-2</v>
      </c>
      <c r="BW24" s="69">
        <f>'RD T1'!E226</f>
        <v>0.62983386690407428</v>
      </c>
      <c r="BX24" s="69">
        <f t="shared" si="45"/>
        <v>0.56805717760187846</v>
      </c>
      <c r="BZ24" t="str">
        <f t="shared" si="46"/>
        <v>54 Textiles, printing and other skilled trades</v>
      </c>
      <c r="CA24" s="69">
        <v>1.5792501558068028</v>
      </c>
      <c r="CB24" s="69">
        <v>1.3644906309552893</v>
      </c>
      <c r="CC24" s="69">
        <v>1.3561011979279605</v>
      </c>
      <c r="CD24" s="69">
        <v>1.3004355375285537</v>
      </c>
      <c r="CE24" s="69">
        <v>0.90161478458497546</v>
      </c>
      <c r="CF24" s="69"/>
      <c r="CG24" s="69">
        <f t="shared" si="47"/>
        <v>-0.45448641334298501</v>
      </c>
      <c r="CH24" s="69">
        <f>'RD T1'!E255</f>
        <v>0.46313857565372485</v>
      </c>
      <c r="CI24" s="69">
        <f t="shared" si="48"/>
        <v>8.6521623107398415E-3</v>
      </c>
      <c r="CK24" t="str">
        <f t="shared" si="49"/>
        <v>54 Textiles, printing and other skilled trades</v>
      </c>
      <c r="CL24" s="69">
        <v>0.91638745906168451</v>
      </c>
      <c r="CM24" s="69">
        <v>0.60632939656251617</v>
      </c>
      <c r="CN24" s="69">
        <v>0.65524479861514029</v>
      </c>
      <c r="CO24" s="69">
        <v>0.44308883902222218</v>
      </c>
      <c r="CP24" s="69">
        <v>0.37942597778170511</v>
      </c>
      <c r="CQ24" s="69"/>
      <c r="CR24" s="69">
        <f t="shared" si="50"/>
        <v>-0.27581882083343517</v>
      </c>
      <c r="CS24" s="69">
        <f>'RD T1'!E284</f>
        <v>0.14581087143883936</v>
      </c>
      <c r="CT24" s="69">
        <f t="shared" si="51"/>
        <v>-0.13000794939459581</v>
      </c>
    </row>
    <row r="25" spans="1:98" x14ac:dyDescent="0.2">
      <c r="A25" s="10" t="str">
        <f>name!D21</f>
        <v>61 Caring personal service occupations</v>
      </c>
      <c r="B25" s="69">
        <v>1.3587110144078811E-2</v>
      </c>
      <c r="C25" s="69">
        <v>1.5938434015434558E-2</v>
      </c>
      <c r="D25" s="69">
        <v>1.6572913533397932E-2</v>
      </c>
      <c r="E25" s="69">
        <v>2.142758127101441E-2</v>
      </c>
      <c r="F25" s="69">
        <v>2.8872043177779656E-2</v>
      </c>
      <c r="G25" s="11"/>
      <c r="H25" s="69">
        <f t="shared" si="26"/>
        <v>1.2299129644381724E-2</v>
      </c>
      <c r="I25" s="69">
        <f>'RD T1'!E53</f>
        <v>1.3301669846082373E-2</v>
      </c>
      <c r="J25" s="69">
        <f t="shared" si="27"/>
        <v>2.5600799490464097E-2</v>
      </c>
      <c r="L25" t="str">
        <f t="shared" si="28"/>
        <v>61 Caring personal service occupations</v>
      </c>
      <c r="M25" s="69">
        <v>0.61567834625657991</v>
      </c>
      <c r="N25" s="69">
        <v>0.65129795151342251</v>
      </c>
      <c r="O25" s="69">
        <v>0.70016592115642318</v>
      </c>
      <c r="P25" s="69">
        <v>0.96132551152074674</v>
      </c>
      <c r="Q25" s="69">
        <v>1.407644786843804</v>
      </c>
      <c r="R25" s="11"/>
      <c r="S25" s="69">
        <f t="shared" si="29"/>
        <v>0.70747886568738083</v>
      </c>
      <c r="T25" s="69">
        <f>'RD T1'!E82</f>
        <v>0.64595182489501257</v>
      </c>
      <c r="U25" s="69">
        <f t="shared" si="30"/>
        <v>1.3534306905823934</v>
      </c>
      <c r="W25" t="str">
        <f t="shared" si="31"/>
        <v>61 Caring personal service occupations</v>
      </c>
      <c r="X25" s="69">
        <v>2.2147323295349364</v>
      </c>
      <c r="Y25" s="69">
        <v>2.2900907776777943</v>
      </c>
      <c r="Z25" s="69">
        <v>2.1889613402204677</v>
      </c>
      <c r="AA25" s="69">
        <v>2.6590999541901401</v>
      </c>
      <c r="AB25" s="69">
        <v>3.4230718937782534</v>
      </c>
      <c r="AC25" s="69"/>
      <c r="AD25" s="69">
        <f t="shared" si="32"/>
        <v>1.2341105535577857</v>
      </c>
      <c r="AE25" s="69">
        <f>'RD T1'!E111</f>
        <v>1.8656514550696797</v>
      </c>
      <c r="AF25" s="69">
        <f t="shared" si="33"/>
        <v>3.0997620086274651</v>
      </c>
      <c r="AH25" t="str">
        <f t="shared" si="34"/>
        <v>61 Caring personal service occupations</v>
      </c>
      <c r="AI25" s="69">
        <v>2.0321008798589211</v>
      </c>
      <c r="AJ25" s="69">
        <v>1.8438387681282729</v>
      </c>
      <c r="AK25" s="69">
        <v>1.7648742218555613</v>
      </c>
      <c r="AL25" s="69">
        <v>1.819479738368017</v>
      </c>
      <c r="AM25" s="69">
        <v>1.964411157459468</v>
      </c>
      <c r="AN25" s="69"/>
      <c r="AO25" s="69">
        <f t="shared" si="35"/>
        <v>0.19953693560390673</v>
      </c>
      <c r="AP25" s="69">
        <f>'RD T1'!E140</f>
        <v>1.0977294489416627</v>
      </c>
      <c r="AQ25" s="69">
        <f t="shared" si="36"/>
        <v>1.2972663845455694</v>
      </c>
      <c r="AS25" t="str">
        <f t="shared" si="37"/>
        <v>61 Caring personal service occupations</v>
      </c>
      <c r="AT25" s="69">
        <v>1.0906761797383406</v>
      </c>
      <c r="AU25" s="69">
        <v>1.0909019641853854</v>
      </c>
      <c r="AV25" s="69">
        <v>1.0680544897396473</v>
      </c>
      <c r="AW25" s="69">
        <v>1.1750330809178351</v>
      </c>
      <c r="AX25" s="69">
        <v>1.3906750598744551</v>
      </c>
      <c r="AY25" s="69"/>
      <c r="AZ25" s="69">
        <f t="shared" si="38"/>
        <v>0.32262057013480772</v>
      </c>
      <c r="BA25" s="69">
        <f>'RD T1'!E169</f>
        <v>0.74539085555734963</v>
      </c>
      <c r="BB25" s="69">
        <f t="shared" si="39"/>
        <v>1.0680114256921573</v>
      </c>
      <c r="BD25" t="str">
        <f t="shared" si="40"/>
        <v>61 Caring personal service occupations</v>
      </c>
      <c r="BE25" s="69">
        <v>6.9954391479177023</v>
      </c>
      <c r="BF25" s="69">
        <v>6.9791451690241662</v>
      </c>
      <c r="BG25" s="69">
        <v>7.4621508234393819</v>
      </c>
      <c r="BH25" s="69">
        <v>7.8447171519080481</v>
      </c>
      <c r="BI25" s="69">
        <v>9.2726576648831305</v>
      </c>
      <c r="BJ25" s="69"/>
      <c r="BK25" s="69">
        <f t="shared" si="41"/>
        <v>1.8105068414437486</v>
      </c>
      <c r="BL25" s="69">
        <f>'RD T1'!E198</f>
        <v>4.6243594740698457</v>
      </c>
      <c r="BM25" s="69">
        <f t="shared" si="42"/>
        <v>6.4348663155135943</v>
      </c>
      <c r="BO25" t="str">
        <f t="shared" si="43"/>
        <v>61 Caring personal service occupations</v>
      </c>
      <c r="BP25" s="69">
        <v>5.883679238166593</v>
      </c>
      <c r="BQ25" s="69">
        <v>5.4178842174420705</v>
      </c>
      <c r="BR25" s="69">
        <v>4.8996084337761969</v>
      </c>
      <c r="BS25" s="69">
        <v>5.0100937179670968</v>
      </c>
      <c r="BT25" s="69">
        <v>4.2927476484014839</v>
      </c>
      <c r="BU25" s="69"/>
      <c r="BV25" s="69">
        <f t="shared" si="44"/>
        <v>-0.606860785374713</v>
      </c>
      <c r="BW25" s="69">
        <f>'RD T1'!E227</f>
        <v>2.2940137134220819</v>
      </c>
      <c r="BX25" s="69">
        <f t="shared" si="45"/>
        <v>1.6871529280473689</v>
      </c>
      <c r="BZ25" t="str">
        <f t="shared" si="46"/>
        <v>61 Caring personal service occupations</v>
      </c>
      <c r="CA25" s="69">
        <v>1.5780090589424121</v>
      </c>
      <c r="CB25" s="69">
        <v>0.86552233058464567</v>
      </c>
      <c r="CC25" s="69">
        <v>0.74864590779553608</v>
      </c>
      <c r="CD25" s="69">
        <v>0.57800414567492209</v>
      </c>
      <c r="CE25" s="69">
        <v>0.50116549549888456</v>
      </c>
      <c r="CF25" s="69"/>
      <c r="CG25" s="69">
        <f t="shared" si="47"/>
        <v>-0.24748041229665152</v>
      </c>
      <c r="CH25" s="69">
        <f>'RD T1'!E256</f>
        <v>0.1834665267620835</v>
      </c>
      <c r="CI25" s="69">
        <f t="shared" si="48"/>
        <v>-6.4013885534568021E-2</v>
      </c>
      <c r="CK25" t="str">
        <f t="shared" si="49"/>
        <v>61 Caring personal service occupations</v>
      </c>
      <c r="CL25" s="69">
        <v>0.30128128795366405</v>
      </c>
      <c r="CM25" s="69">
        <v>0.22919386874602887</v>
      </c>
      <c r="CN25" s="69">
        <v>0.23682527796108083</v>
      </c>
      <c r="CO25" s="69">
        <v>0.28025353092712468</v>
      </c>
      <c r="CP25" s="69">
        <v>0.34936497788828108</v>
      </c>
      <c r="CQ25" s="69"/>
      <c r="CR25" s="69">
        <f t="shared" si="50"/>
        <v>0.11253969992720025</v>
      </c>
      <c r="CS25" s="69">
        <f>'RD T1'!E285</f>
        <v>8.0680695992369711E-2</v>
      </c>
      <c r="CT25" s="69">
        <f t="shared" si="51"/>
        <v>0.19322039591956996</v>
      </c>
    </row>
    <row r="26" spans="1:98" x14ac:dyDescent="0.2">
      <c r="A26" s="10" t="str">
        <f>name!D22</f>
        <v>62 Leisure, travel and related personal service occupations</v>
      </c>
      <c r="B26" s="69">
        <v>5.2883250455640985E-3</v>
      </c>
      <c r="C26" s="69">
        <v>1.1249169139824362E-2</v>
      </c>
      <c r="D26" s="69">
        <v>8.7862565312765845E-3</v>
      </c>
      <c r="E26" s="69">
        <v>1.0469156315700657E-2</v>
      </c>
      <c r="F26" s="69">
        <v>1.2839644794181489E-2</v>
      </c>
      <c r="G26" s="11"/>
      <c r="H26" s="69">
        <f t="shared" si="26"/>
        <v>4.0533882629049042E-3</v>
      </c>
      <c r="I26" s="69">
        <f>'RD T1'!E54</f>
        <v>6.3279148700827442E-3</v>
      </c>
      <c r="J26" s="69">
        <f t="shared" si="27"/>
        <v>1.0381303132987648E-2</v>
      </c>
      <c r="L26" t="str">
        <f t="shared" si="28"/>
        <v>62 Leisure, travel and related personal service occupations</v>
      </c>
      <c r="M26" s="69">
        <v>0.11717841303021996</v>
      </c>
      <c r="N26" s="69">
        <v>0.13434067148281814</v>
      </c>
      <c r="O26" s="69">
        <v>0.12442869784643615</v>
      </c>
      <c r="P26" s="69">
        <v>0.14165544627142995</v>
      </c>
      <c r="Q26" s="69">
        <v>0.19225589500149931</v>
      </c>
      <c r="R26" s="11"/>
      <c r="S26" s="69">
        <f t="shared" si="29"/>
        <v>6.7827197155063162E-2</v>
      </c>
      <c r="T26" s="69">
        <f>'RD T1'!E83</f>
        <v>8.9037608313447217E-2</v>
      </c>
      <c r="U26" s="69">
        <f t="shared" si="30"/>
        <v>0.15686480546851039</v>
      </c>
      <c r="W26" t="str">
        <f t="shared" si="31"/>
        <v>62 Leisure, travel and related personal service occupations</v>
      </c>
      <c r="X26" s="69">
        <v>0.49183692837479742</v>
      </c>
      <c r="Y26" s="69">
        <v>0.61502777852309909</v>
      </c>
      <c r="Z26" s="69">
        <v>0.50894880548543753</v>
      </c>
      <c r="AA26" s="69">
        <v>0.56460202381325708</v>
      </c>
      <c r="AB26" s="69">
        <v>0.75224834590383383</v>
      </c>
      <c r="AC26" s="69"/>
      <c r="AD26" s="69">
        <f t="shared" si="32"/>
        <v>0.2432995404183963</v>
      </c>
      <c r="AE26" s="69">
        <f>'RD T1'!E112</f>
        <v>0.38302219691984224</v>
      </c>
      <c r="AF26" s="69">
        <f t="shared" si="33"/>
        <v>0.62632173733823859</v>
      </c>
      <c r="AH26" t="str">
        <f t="shared" si="34"/>
        <v>62 Leisure, travel and related personal service occupations</v>
      </c>
      <c r="AI26" s="69">
        <v>0.35113358826218177</v>
      </c>
      <c r="AJ26" s="69">
        <v>0.41576945578559521</v>
      </c>
      <c r="AK26" s="69">
        <v>0.34182310737111754</v>
      </c>
      <c r="AL26" s="69">
        <v>0.37021736368736902</v>
      </c>
      <c r="AM26" s="69">
        <v>0.50734734172696416</v>
      </c>
      <c r="AN26" s="69"/>
      <c r="AO26" s="69">
        <f t="shared" si="35"/>
        <v>0.16552423435584662</v>
      </c>
      <c r="AP26" s="69">
        <f>'RD T1'!E141</f>
        <v>0.25692826953999537</v>
      </c>
      <c r="AQ26" s="69">
        <f t="shared" si="36"/>
        <v>0.42245250389584199</v>
      </c>
      <c r="AS26" t="str">
        <f t="shared" si="37"/>
        <v>62 Leisure, travel and related personal service occupations</v>
      </c>
      <c r="AT26" s="69">
        <v>0.43750467803707749</v>
      </c>
      <c r="AU26" s="69">
        <v>0.52381176275065189</v>
      </c>
      <c r="AV26" s="69">
        <v>0.48080909640591857</v>
      </c>
      <c r="AW26" s="69">
        <v>0.53183748777845785</v>
      </c>
      <c r="AX26" s="69">
        <v>0.76041369916445645</v>
      </c>
      <c r="AY26" s="69"/>
      <c r="AZ26" s="69">
        <f t="shared" si="38"/>
        <v>0.27960460275853788</v>
      </c>
      <c r="BA26" s="69">
        <f>'RD T1'!E170</f>
        <v>0.37600500051522034</v>
      </c>
      <c r="BB26" s="69">
        <f t="shared" si="39"/>
        <v>0.65560960327375817</v>
      </c>
      <c r="BD26" t="str">
        <f t="shared" si="40"/>
        <v>62 Leisure, travel and related personal service occupations</v>
      </c>
      <c r="BE26" s="69">
        <v>1.5944535422160599</v>
      </c>
      <c r="BF26" s="69">
        <v>1.5306747432797534</v>
      </c>
      <c r="BG26" s="69">
        <v>1.3741325376645279</v>
      </c>
      <c r="BH26" s="69">
        <v>1.142529849781343</v>
      </c>
      <c r="BI26" s="69">
        <v>0.99275642852890933</v>
      </c>
      <c r="BJ26" s="69"/>
      <c r="BK26" s="69">
        <f t="shared" si="41"/>
        <v>-0.38137610913561859</v>
      </c>
      <c r="BL26" s="69">
        <f>'RD T1'!E199</f>
        <v>0.50446596709556002</v>
      </c>
      <c r="BM26" s="69">
        <f t="shared" si="42"/>
        <v>0.12308985795994143</v>
      </c>
      <c r="BO26" t="str">
        <f t="shared" si="43"/>
        <v>62 Leisure, travel and related personal service occupations</v>
      </c>
      <c r="BP26" s="69">
        <v>1.7287997952524776</v>
      </c>
      <c r="BQ26" s="69">
        <v>1.6961100945492418</v>
      </c>
      <c r="BR26" s="69">
        <v>1.3369515718857321</v>
      </c>
      <c r="BS26" s="69">
        <v>1.1860636844822317</v>
      </c>
      <c r="BT26" s="69">
        <v>1.0080117378076539</v>
      </c>
      <c r="BU26" s="69"/>
      <c r="BV26" s="69">
        <f t="shared" si="44"/>
        <v>-0.32893983407807825</v>
      </c>
      <c r="BW26" s="69">
        <f>'RD T1'!E228</f>
        <v>0.51738949518091581</v>
      </c>
      <c r="BX26" s="69">
        <f t="shared" si="45"/>
        <v>0.18844966110283756</v>
      </c>
      <c r="BZ26" t="str">
        <f t="shared" si="46"/>
        <v>62 Leisure, travel and related personal service occupations</v>
      </c>
      <c r="CA26" s="69">
        <v>1.0429901455480186</v>
      </c>
      <c r="CB26" s="69">
        <v>1.0417521183168545</v>
      </c>
      <c r="CC26" s="69">
        <v>0.89494061139017456</v>
      </c>
      <c r="CD26" s="69">
        <v>0.73416346746498962</v>
      </c>
      <c r="CE26" s="69">
        <v>0.52225435083494653</v>
      </c>
      <c r="CF26" s="69"/>
      <c r="CG26" s="69">
        <f t="shared" si="47"/>
        <v>-0.37268626055522802</v>
      </c>
      <c r="CH26" s="69">
        <f>'RD T1'!E257</f>
        <v>0.29762047849242723</v>
      </c>
      <c r="CI26" s="69">
        <f t="shared" si="48"/>
        <v>-7.506578206280079E-2</v>
      </c>
      <c r="CK26" t="str">
        <f t="shared" si="49"/>
        <v>62 Leisure, travel and related personal service occupations</v>
      </c>
      <c r="CL26" s="69">
        <v>0.51015972004660526</v>
      </c>
      <c r="CM26" s="69">
        <v>0.36999913567268866</v>
      </c>
      <c r="CN26" s="69">
        <v>0.39069099367129007</v>
      </c>
      <c r="CO26" s="69">
        <v>0.26905789669213881</v>
      </c>
      <c r="CP26" s="69">
        <v>0.16998959946242143</v>
      </c>
      <c r="CQ26" s="69"/>
      <c r="CR26" s="69">
        <f t="shared" si="50"/>
        <v>-0.22070139420886864</v>
      </c>
      <c r="CS26" s="69">
        <f>'RD T1'!E286</f>
        <v>7.8328460390463372E-2</v>
      </c>
      <c r="CT26" s="69">
        <f t="shared" si="51"/>
        <v>-0.14237293381840527</v>
      </c>
    </row>
    <row r="27" spans="1:98" x14ac:dyDescent="0.2">
      <c r="A27" s="10" t="str">
        <f>name!D23</f>
        <v>63 Community and civil enforcement occupations</v>
      </c>
      <c r="B27" s="69">
        <v>3.7451317772044463E-4</v>
      </c>
      <c r="C27" s="69">
        <v>4.4837166244260043E-4</v>
      </c>
      <c r="D27" s="69">
        <v>4.8374348032139851E-4</v>
      </c>
      <c r="E27" s="69">
        <v>5.3003187452628205E-4</v>
      </c>
      <c r="F27" s="69">
        <v>6.9101344455646323E-4</v>
      </c>
      <c r="G27" s="11"/>
      <c r="H27" s="69">
        <f t="shared" si="26"/>
        <v>2.0726996423506473E-4</v>
      </c>
      <c r="I27" s="69">
        <f>'RD T1'!E55</f>
        <v>3.1915394615580504E-4</v>
      </c>
      <c r="J27" s="69">
        <f t="shared" si="27"/>
        <v>5.2642391039086972E-4</v>
      </c>
      <c r="L27" t="str">
        <f t="shared" si="28"/>
        <v>63 Community and civil enforcement occupations</v>
      </c>
      <c r="M27" s="69">
        <v>6.7125851640321638E-3</v>
      </c>
      <c r="N27" s="69">
        <v>6.6315327586354183E-3</v>
      </c>
      <c r="O27" s="69">
        <v>9.2253909849807705E-3</v>
      </c>
      <c r="P27" s="69">
        <v>7.5852731529118282E-3</v>
      </c>
      <c r="Q27" s="69">
        <v>1.0892152121376165E-2</v>
      </c>
      <c r="R27" s="11"/>
      <c r="S27" s="69">
        <f t="shared" si="29"/>
        <v>1.6667611363953942E-3</v>
      </c>
      <c r="T27" s="69">
        <f>'RD T1'!E84</f>
        <v>4.7794626456026485E-3</v>
      </c>
      <c r="U27" s="69">
        <f t="shared" si="30"/>
        <v>6.4462237819980428E-3</v>
      </c>
      <c r="W27" t="str">
        <f t="shared" si="31"/>
        <v>63 Community and civil enforcement occupations</v>
      </c>
      <c r="X27" s="69">
        <v>3.3705078092098349E-2</v>
      </c>
      <c r="Y27" s="69">
        <v>3.8180074430589454E-2</v>
      </c>
      <c r="Z27" s="69">
        <v>4.3095104805160302E-2</v>
      </c>
      <c r="AA27" s="69">
        <v>4.1454474161891457E-2</v>
      </c>
      <c r="AB27" s="69">
        <v>5.9638567127074632E-2</v>
      </c>
      <c r="AC27" s="69"/>
      <c r="AD27" s="69">
        <f t="shared" si="32"/>
        <v>1.654346232191433E-2</v>
      </c>
      <c r="AE27" s="69">
        <f>'RD T1'!E113</f>
        <v>2.8807411317456118E-2</v>
      </c>
      <c r="AF27" s="69">
        <f t="shared" si="33"/>
        <v>4.5350873639370445E-2</v>
      </c>
      <c r="AH27" t="str">
        <f t="shared" si="34"/>
        <v>63 Community and civil enforcement occupations</v>
      </c>
      <c r="AI27" s="69">
        <v>1.0290792045814054E-2</v>
      </c>
      <c r="AJ27" s="69">
        <v>1.131025920042128E-2</v>
      </c>
      <c r="AK27" s="69">
        <v>1.4407863460646637E-2</v>
      </c>
      <c r="AL27" s="69">
        <v>1.0876451594447268E-2</v>
      </c>
      <c r="AM27" s="69">
        <v>1.5059531627285494E-2</v>
      </c>
      <c r="AN27" s="69"/>
      <c r="AO27" s="69">
        <f t="shared" si="35"/>
        <v>6.5166816663885657E-4</v>
      </c>
      <c r="AP27" s="69">
        <f>'RD T1'!E142</f>
        <v>7.0302709682625551E-3</v>
      </c>
      <c r="AQ27" s="69">
        <f t="shared" si="36"/>
        <v>7.6819391349014117E-3</v>
      </c>
      <c r="AS27" t="str">
        <f t="shared" si="37"/>
        <v>63 Community and civil enforcement occupations</v>
      </c>
      <c r="AT27" s="69">
        <v>1.0701410676092515E-2</v>
      </c>
      <c r="AU27" s="69">
        <v>1.0583699290992057E-2</v>
      </c>
      <c r="AV27" s="69">
        <v>1.3424159205033644E-2</v>
      </c>
      <c r="AW27" s="69">
        <v>9.3542841774366704E-3</v>
      </c>
      <c r="AX27" s="69">
        <v>1.185154151292484E-2</v>
      </c>
      <c r="AY27" s="69"/>
      <c r="AZ27" s="69">
        <f t="shared" si="38"/>
        <v>-1.5726176921088044E-3</v>
      </c>
      <c r="BA27" s="69">
        <f>'RD T1'!E171</f>
        <v>6.058483851710093E-3</v>
      </c>
      <c r="BB27" s="69">
        <f t="shared" si="39"/>
        <v>4.4858661596012886E-3</v>
      </c>
      <c r="BD27" t="str">
        <f t="shared" si="40"/>
        <v>63 Community and civil enforcement occupations</v>
      </c>
      <c r="BE27" s="69">
        <v>4.917285926228919E-2</v>
      </c>
      <c r="BF27" s="69">
        <v>3.5443318761520785E-2</v>
      </c>
      <c r="BG27" s="69">
        <v>4.7904291906962618E-2</v>
      </c>
      <c r="BH27" s="69">
        <v>2.9784515945444498E-2</v>
      </c>
      <c r="BI27" s="69">
        <v>3.3364943411855856E-2</v>
      </c>
      <c r="BJ27" s="69"/>
      <c r="BK27" s="69">
        <f t="shared" si="41"/>
        <v>-1.4539348495106762E-2</v>
      </c>
      <c r="BL27" s="69">
        <f>'RD T1'!E200</f>
        <v>1.2157644134382511E-2</v>
      </c>
      <c r="BM27" s="69">
        <f t="shared" si="42"/>
        <v>-2.3817043607242509E-3</v>
      </c>
      <c r="BO27" t="str">
        <f t="shared" si="43"/>
        <v>63 Community and civil enforcement occupations</v>
      </c>
      <c r="BP27" s="69">
        <v>7.2615640793959865E-2</v>
      </c>
      <c r="BQ27" s="69">
        <v>5.8656704093480887E-2</v>
      </c>
      <c r="BR27" s="69">
        <v>7.0990776967311361E-2</v>
      </c>
      <c r="BS27" s="69">
        <v>4.7559284672872203E-2</v>
      </c>
      <c r="BT27" s="69">
        <v>4.7902257560447283E-2</v>
      </c>
      <c r="BU27" s="69"/>
      <c r="BV27" s="69">
        <f t="shared" si="44"/>
        <v>-2.3088519406864079E-2</v>
      </c>
      <c r="BW27" s="69">
        <f>'RD T1'!E229</f>
        <v>2.0954453051226282E-2</v>
      </c>
      <c r="BX27" s="69">
        <f t="shared" si="45"/>
        <v>-2.1340663556377974E-3</v>
      </c>
      <c r="BZ27" t="str">
        <f t="shared" si="46"/>
        <v>63 Community and civil enforcement occupations</v>
      </c>
      <c r="CA27" s="69">
        <v>4.8487946940995501E-2</v>
      </c>
      <c r="CB27" s="69">
        <v>4.4424559083906613E-2</v>
      </c>
      <c r="CC27" s="69">
        <v>5.4748273689136435E-2</v>
      </c>
      <c r="CD27" s="69">
        <v>3.4748451040379609E-2</v>
      </c>
      <c r="CE27" s="69">
        <v>2.8267937256759339E-2</v>
      </c>
      <c r="CF27" s="69"/>
      <c r="CG27" s="69">
        <f t="shared" si="47"/>
        <v>-2.6480336432377096E-2</v>
      </c>
      <c r="CH27" s="69">
        <f>'RD T1'!E258</f>
        <v>1.4278224244279299E-2</v>
      </c>
      <c r="CI27" s="69">
        <f t="shared" si="48"/>
        <v>-1.2202112188097797E-2</v>
      </c>
      <c r="CK27" t="str">
        <f t="shared" si="49"/>
        <v>63 Community and civil enforcement occupations</v>
      </c>
      <c r="CL27" s="69">
        <v>2.3683033545342756E-2</v>
      </c>
      <c r="CM27" s="69">
        <v>1.4885748675144375E-2</v>
      </c>
      <c r="CN27" s="69">
        <v>2.120688036665928E-2</v>
      </c>
      <c r="CO27" s="69">
        <v>1.0367602044884426E-2</v>
      </c>
      <c r="CP27" s="69">
        <v>8.4320391708394785E-3</v>
      </c>
      <c r="CQ27" s="69"/>
      <c r="CR27" s="69">
        <f t="shared" si="50"/>
        <v>-1.2774841195819802E-2</v>
      </c>
      <c r="CS27" s="69">
        <f>'RD T1'!E287</f>
        <v>2.6684002970561232E-3</v>
      </c>
      <c r="CT27" s="69">
        <f t="shared" si="51"/>
        <v>-1.0106440898763679E-2</v>
      </c>
    </row>
    <row r="28" spans="1:98" x14ac:dyDescent="0.2">
      <c r="A28" s="10" t="str">
        <f>name!D24</f>
        <v>71 Sales occupations</v>
      </c>
      <c r="B28" s="69">
        <v>4.186099094388445E-2</v>
      </c>
      <c r="C28" s="69">
        <v>4.5329285528947411E-2</v>
      </c>
      <c r="D28" s="69">
        <v>4.462937514017843E-2</v>
      </c>
      <c r="E28" s="69">
        <v>5.1425773734425452E-2</v>
      </c>
      <c r="F28" s="69">
        <v>6.3820662877804482E-2</v>
      </c>
      <c r="G28" s="11"/>
      <c r="H28" s="69">
        <f t="shared" si="26"/>
        <v>1.9191287737626052E-2</v>
      </c>
      <c r="I28" s="69">
        <f>'RD T1'!E56</f>
        <v>2.7172655336457484E-2</v>
      </c>
      <c r="J28" s="69">
        <f t="shared" si="27"/>
        <v>4.6363943074083536E-2</v>
      </c>
      <c r="L28" t="str">
        <f t="shared" si="28"/>
        <v>71 Sales occupations</v>
      </c>
      <c r="M28" s="69">
        <v>0.4940081581990296</v>
      </c>
      <c r="N28" s="69">
        <v>0.55696719551652341</v>
      </c>
      <c r="O28" s="69">
        <v>0.59996010394678856</v>
      </c>
      <c r="P28" s="69">
        <v>0.75728101769819089</v>
      </c>
      <c r="Q28" s="69">
        <v>1.1059373734855078</v>
      </c>
      <c r="R28" s="11"/>
      <c r="S28" s="69">
        <f t="shared" si="29"/>
        <v>0.50597726953871924</v>
      </c>
      <c r="T28" s="69">
        <f>'RD T1'!E85</f>
        <v>0.42933097887734162</v>
      </c>
      <c r="U28" s="69">
        <f t="shared" si="30"/>
        <v>0.93530824841606086</v>
      </c>
      <c r="W28" t="str">
        <f t="shared" si="31"/>
        <v>71 Sales occupations</v>
      </c>
      <c r="X28" s="69">
        <v>2.2013690907570034</v>
      </c>
      <c r="Y28" s="69">
        <v>2.6067873667839345</v>
      </c>
      <c r="Z28" s="69">
        <v>2.5476002965304634</v>
      </c>
      <c r="AA28" s="69">
        <v>2.9946847311488969</v>
      </c>
      <c r="AB28" s="69">
        <v>4.1285651583397192</v>
      </c>
      <c r="AC28" s="69"/>
      <c r="AD28" s="69">
        <f t="shared" si="32"/>
        <v>1.5809648618092558</v>
      </c>
      <c r="AE28" s="69">
        <f>'RD T1'!E114</f>
        <v>1.8010485991436025</v>
      </c>
      <c r="AF28" s="69">
        <f t="shared" si="33"/>
        <v>3.3820134609528583</v>
      </c>
      <c r="AH28" t="str">
        <f t="shared" si="34"/>
        <v>71 Sales occupations</v>
      </c>
      <c r="AI28" s="69">
        <v>0.79459349037411242</v>
      </c>
      <c r="AJ28" s="69">
        <v>0.8839098032761562</v>
      </c>
      <c r="AK28" s="69">
        <v>0.87181667383054529</v>
      </c>
      <c r="AL28" s="69">
        <v>0.97531509728200971</v>
      </c>
      <c r="AM28" s="69">
        <v>1.2976858862059499</v>
      </c>
      <c r="AN28" s="69"/>
      <c r="AO28" s="69">
        <f t="shared" si="35"/>
        <v>0.42586921237540465</v>
      </c>
      <c r="AP28" s="69">
        <f>'RD T1'!E143</f>
        <v>0.60196569194576055</v>
      </c>
      <c r="AQ28" s="69">
        <f t="shared" si="36"/>
        <v>1.0278349043211652</v>
      </c>
      <c r="AS28" t="str">
        <f t="shared" si="37"/>
        <v>71 Sales occupations</v>
      </c>
      <c r="AT28" s="69">
        <v>0.65475597661498308</v>
      </c>
      <c r="AU28" s="69">
        <v>0.71039623294345511</v>
      </c>
      <c r="AV28" s="69">
        <v>0.68816474277097894</v>
      </c>
      <c r="AW28" s="69">
        <v>0.75226376935874717</v>
      </c>
      <c r="AX28" s="69">
        <v>0.97978985541223662</v>
      </c>
      <c r="AY28" s="69"/>
      <c r="AZ28" s="69">
        <f t="shared" si="38"/>
        <v>0.29162511264125768</v>
      </c>
      <c r="BA28" s="69">
        <f>'RD T1'!E172</f>
        <v>0.4029611208729057</v>
      </c>
      <c r="BB28" s="69">
        <f t="shared" si="39"/>
        <v>0.69458623351416338</v>
      </c>
      <c r="BD28" t="str">
        <f t="shared" si="40"/>
        <v>71 Sales occupations</v>
      </c>
      <c r="BE28" s="69">
        <v>5.3376438323833977</v>
      </c>
      <c r="BF28" s="69">
        <v>5.6582180053590259</v>
      </c>
      <c r="BG28" s="69">
        <v>5.7295552841446638</v>
      </c>
      <c r="BH28" s="69">
        <v>5.6768521114451103</v>
      </c>
      <c r="BI28" s="69">
        <v>5.8276889888306815</v>
      </c>
      <c r="BJ28" s="69"/>
      <c r="BK28" s="69">
        <f t="shared" si="41"/>
        <v>9.8133704686017786E-2</v>
      </c>
      <c r="BL28" s="69">
        <f>'RD T1'!E201</f>
        <v>2.6665520070041979</v>
      </c>
      <c r="BM28" s="69">
        <f t="shared" si="42"/>
        <v>2.7646857116902157</v>
      </c>
      <c r="BO28" t="str">
        <f t="shared" si="43"/>
        <v>71 Sales occupations</v>
      </c>
      <c r="BP28" s="69">
        <v>5.9401655732532639</v>
      </c>
      <c r="BQ28" s="69">
        <v>5.8116896048663884</v>
      </c>
      <c r="BR28" s="69">
        <v>5.2634530515131583</v>
      </c>
      <c r="BS28" s="69">
        <v>5.4656954907104822</v>
      </c>
      <c r="BT28" s="69">
        <v>4.9395098346825188</v>
      </c>
      <c r="BU28" s="69"/>
      <c r="BV28" s="69">
        <f t="shared" si="44"/>
        <v>-0.32394321683063954</v>
      </c>
      <c r="BW28" s="69">
        <f>'RD T1'!E230</f>
        <v>2.4382909507677439</v>
      </c>
      <c r="BX28" s="69">
        <f t="shared" si="45"/>
        <v>2.1143477339371044</v>
      </c>
      <c r="BZ28" t="str">
        <f t="shared" si="46"/>
        <v>71 Sales occupations</v>
      </c>
      <c r="CA28" s="69">
        <v>3.693782561905989</v>
      </c>
      <c r="CB28" s="69">
        <v>3.7986694620926529</v>
      </c>
      <c r="CC28" s="69">
        <v>3.4969272769687261</v>
      </c>
      <c r="CD28" s="69">
        <v>2.9616441890733012</v>
      </c>
      <c r="CE28" s="69">
        <v>1.2698768957291393</v>
      </c>
      <c r="CF28" s="69"/>
      <c r="CG28" s="69">
        <f t="shared" si="47"/>
        <v>-2.2270503812395868</v>
      </c>
      <c r="CH28" s="69">
        <f>'RD T1'!E259</f>
        <v>1.0000576074471919</v>
      </c>
      <c r="CI28" s="69">
        <f t="shared" si="48"/>
        <v>-1.2269927737923949</v>
      </c>
      <c r="CK28" t="str">
        <f t="shared" si="49"/>
        <v>71 Sales occupations</v>
      </c>
      <c r="CL28" s="69">
        <v>2.0873226659700657</v>
      </c>
      <c r="CM28" s="69">
        <v>1.5359376519509493</v>
      </c>
      <c r="CN28" s="69">
        <v>1.6328331473590483</v>
      </c>
      <c r="CO28" s="69">
        <v>1.1656564397495208</v>
      </c>
      <c r="CP28" s="69">
        <v>0.81381216889182129</v>
      </c>
      <c r="CQ28" s="69"/>
      <c r="CR28" s="69">
        <f t="shared" si="50"/>
        <v>-0.81902097846722699</v>
      </c>
      <c r="CS28" s="69">
        <f>'RD T1'!E288</f>
        <v>0.29047039075447673</v>
      </c>
      <c r="CT28" s="69">
        <f t="shared" si="51"/>
        <v>-0.52855058771275032</v>
      </c>
    </row>
    <row r="29" spans="1:98" x14ac:dyDescent="0.2">
      <c r="A29" s="10" t="str">
        <f>name!D25</f>
        <v>72 Customer service occupations</v>
      </c>
      <c r="B29" s="69">
        <v>1.2510818009356875E-2</v>
      </c>
      <c r="C29" s="69">
        <v>1.3949561453028798E-2</v>
      </c>
      <c r="D29" s="69">
        <v>1.6725459845457941E-2</v>
      </c>
      <c r="E29" s="69">
        <v>2.504717991476723E-2</v>
      </c>
      <c r="F29" s="69">
        <v>3.4277562593128835E-2</v>
      </c>
      <c r="G29" s="11"/>
      <c r="H29" s="69">
        <f>F29-D29</f>
        <v>1.7552102747670894E-2</v>
      </c>
      <c r="I29" s="69">
        <f>'RD T1'!E57</f>
        <v>1.2104672099393162E-2</v>
      </c>
      <c r="J29" s="69">
        <f t="shared" si="27"/>
        <v>2.9656774847064055E-2</v>
      </c>
      <c r="L29" t="str">
        <f t="shared" si="28"/>
        <v>72 Customer service occupations</v>
      </c>
      <c r="M29" s="69">
        <v>0.12719860261637811</v>
      </c>
      <c r="N29" s="69">
        <v>0.14701421508191298</v>
      </c>
      <c r="O29" s="69">
        <v>0.16104047766399032</v>
      </c>
      <c r="P29" s="69">
        <v>0.21685394385341747</v>
      </c>
      <c r="Q29" s="69">
        <v>0.29833431058250243</v>
      </c>
      <c r="R29" s="11"/>
      <c r="S29" s="69">
        <f t="shared" si="29"/>
        <v>0.1372938329185121</v>
      </c>
      <c r="T29" s="69">
        <f>'RD T1'!E86</f>
        <v>0.11739293772363318</v>
      </c>
      <c r="U29" s="69">
        <f t="shared" si="30"/>
        <v>0.25468677064214529</v>
      </c>
      <c r="W29" t="str">
        <f t="shared" si="31"/>
        <v>72 Customer service occupations</v>
      </c>
      <c r="X29" s="69">
        <v>0.64675689275658887</v>
      </c>
      <c r="Y29" s="69">
        <v>0.79027982205141989</v>
      </c>
      <c r="Z29" s="69">
        <v>0.81074714381667867</v>
      </c>
      <c r="AA29" s="69">
        <v>1.0322974047922922</v>
      </c>
      <c r="AB29" s="69">
        <v>1.4389512213074349</v>
      </c>
      <c r="AC29" s="69"/>
      <c r="AD29" s="69">
        <f t="shared" si="32"/>
        <v>0.62820407749075624</v>
      </c>
      <c r="AE29" s="69">
        <f>'RD T1'!E115</f>
        <v>0.55983970172043074</v>
      </c>
      <c r="AF29" s="69">
        <f t="shared" si="33"/>
        <v>1.1880437792111871</v>
      </c>
      <c r="AH29" t="str">
        <f t="shared" si="34"/>
        <v>72 Customer service occupations</v>
      </c>
      <c r="AI29" s="69">
        <v>0.19443549288359632</v>
      </c>
      <c r="AJ29" s="69">
        <v>0.24451926322035905</v>
      </c>
      <c r="AK29" s="69">
        <v>0.25054958032674629</v>
      </c>
      <c r="AL29" s="69">
        <v>0.30028100820579989</v>
      </c>
      <c r="AM29" s="69">
        <v>0.38998042158496049</v>
      </c>
      <c r="AN29" s="69"/>
      <c r="AO29" s="69">
        <f t="shared" si="35"/>
        <v>0.1394308412582142</v>
      </c>
      <c r="AP29" s="69">
        <f>'RD T1'!E144</f>
        <v>0.16980856431467603</v>
      </c>
      <c r="AQ29" s="69">
        <f t="shared" si="36"/>
        <v>0.3092394055728902</v>
      </c>
      <c r="AS29" t="str">
        <f t="shared" si="37"/>
        <v>72 Customer service occupations</v>
      </c>
      <c r="AT29" s="69">
        <v>0.27626743884786481</v>
      </c>
      <c r="AU29" s="69">
        <v>0.34782029945908832</v>
      </c>
      <c r="AV29" s="69">
        <v>0.34414579521612693</v>
      </c>
      <c r="AW29" s="69">
        <v>0.42047387715365303</v>
      </c>
      <c r="AX29" s="69">
        <v>0.52787254153712293</v>
      </c>
      <c r="AY29" s="69"/>
      <c r="AZ29" s="69">
        <f t="shared" si="38"/>
        <v>0.183726746320996</v>
      </c>
      <c r="BA29" s="69">
        <f>'RD T1'!E173</f>
        <v>0.20392796904598978</v>
      </c>
      <c r="BB29" s="69">
        <f t="shared" si="39"/>
        <v>0.38765471536698581</v>
      </c>
      <c r="BD29" t="str">
        <f t="shared" si="40"/>
        <v>72 Customer service occupations</v>
      </c>
      <c r="BE29" s="69">
        <v>1.1211419579773205</v>
      </c>
      <c r="BF29" s="69">
        <v>1.2356505414495376</v>
      </c>
      <c r="BG29" s="69">
        <v>1.2877303413556476</v>
      </c>
      <c r="BH29" s="69">
        <v>1.3824991327503156</v>
      </c>
      <c r="BI29" s="69">
        <v>1.5444825433905549</v>
      </c>
      <c r="BJ29" s="69"/>
      <c r="BK29" s="69">
        <f t="shared" si="41"/>
        <v>0.25675220203490734</v>
      </c>
      <c r="BL29" s="69">
        <f>'RD T1'!E202</f>
        <v>0.61526399399777043</v>
      </c>
      <c r="BM29" s="69">
        <f t="shared" si="42"/>
        <v>0.87201619603267777</v>
      </c>
      <c r="BO29" t="str">
        <f t="shared" si="43"/>
        <v>72 Customer service occupations</v>
      </c>
      <c r="BP29" s="69">
        <v>1.1465633296749356</v>
      </c>
      <c r="BQ29" s="69">
        <v>1.246870872122976</v>
      </c>
      <c r="BR29" s="69">
        <v>1.1488901251866217</v>
      </c>
      <c r="BS29" s="69">
        <v>1.2187082843041002</v>
      </c>
      <c r="BT29" s="69">
        <v>1.1400530218709943</v>
      </c>
      <c r="BU29" s="69"/>
      <c r="BV29" s="69">
        <f t="shared" si="44"/>
        <v>-8.8371033156273704E-3</v>
      </c>
      <c r="BW29" s="69">
        <f>'RD T1'!E231</f>
        <v>0.53227358816252957</v>
      </c>
      <c r="BX29" s="69">
        <f t="shared" si="45"/>
        <v>0.52343648484690219</v>
      </c>
      <c r="BZ29" t="str">
        <f t="shared" si="46"/>
        <v>72 Customer service occupations</v>
      </c>
      <c r="CA29" s="69">
        <v>0.60770095221138132</v>
      </c>
      <c r="CB29" s="69">
        <v>0.63308196921169546</v>
      </c>
      <c r="CC29" s="69">
        <v>0.62712147236687421</v>
      </c>
      <c r="CD29" s="69">
        <v>0.5946662246141402</v>
      </c>
      <c r="CE29" s="69">
        <v>0.54609623927814255</v>
      </c>
      <c r="CF29" s="69"/>
      <c r="CG29" s="69">
        <f t="shared" si="47"/>
        <v>-8.1025233088731663E-2</v>
      </c>
      <c r="CH29" s="69">
        <f>'RD T1'!E260</f>
        <v>0.20418852382966912</v>
      </c>
      <c r="CI29" s="69">
        <f t="shared" si="48"/>
        <v>0.12316329074093746</v>
      </c>
      <c r="CK29" t="str">
        <f t="shared" si="49"/>
        <v>72 Customer service occupations</v>
      </c>
      <c r="CL29" s="69">
        <v>0.21126185178727214</v>
      </c>
      <c r="CM29" s="69">
        <v>0.21193434048671264</v>
      </c>
      <c r="CN29" s="69">
        <v>0.25427614920321928</v>
      </c>
      <c r="CO29" s="69">
        <v>0.30394513966453462</v>
      </c>
      <c r="CP29" s="69">
        <v>0.38547552194485413</v>
      </c>
      <c r="CQ29" s="69"/>
      <c r="CR29" s="69">
        <f t="shared" si="50"/>
        <v>0.13119937274163485</v>
      </c>
      <c r="CS29" s="69">
        <f>'RD T1'!E289</f>
        <v>0.10384207971964823</v>
      </c>
      <c r="CT29" s="69">
        <f t="shared" si="51"/>
        <v>0.23504145246128308</v>
      </c>
    </row>
    <row r="30" spans="1:98" x14ac:dyDescent="0.2">
      <c r="A30" s="10" t="str">
        <f>name!D26</f>
        <v>81 Process, plant and machine operatives</v>
      </c>
      <c r="B30" s="69">
        <v>1.0781279455313366E-2</v>
      </c>
      <c r="C30" s="69">
        <v>1.3866372868228711E-2</v>
      </c>
      <c r="D30" s="69">
        <v>1.2057798417855233E-2</v>
      </c>
      <c r="E30" s="69">
        <v>2.1640441753143436E-2</v>
      </c>
      <c r="F30" s="69">
        <v>4.2459270541438249E-2</v>
      </c>
      <c r="G30" s="11"/>
      <c r="H30" s="69">
        <f t="shared" si="26"/>
        <v>3.0401472123583018E-2</v>
      </c>
      <c r="I30" s="69">
        <f>'RD T1'!E58</f>
        <v>1.4405556777536374E-2</v>
      </c>
      <c r="J30" s="69">
        <f t="shared" si="27"/>
        <v>4.4807028901119393E-2</v>
      </c>
      <c r="L30" t="str">
        <f t="shared" si="28"/>
        <v>81 Process, plant and machine operatives</v>
      </c>
      <c r="M30" s="69">
        <v>0.10074288426483854</v>
      </c>
      <c r="N30" s="69">
        <v>0.12017543079869968</v>
      </c>
      <c r="O30" s="69">
        <v>0.10878564972125096</v>
      </c>
      <c r="P30" s="69">
        <v>0.15481454221634369</v>
      </c>
      <c r="Q30" s="69">
        <v>0.27058806900109933</v>
      </c>
      <c r="R30" s="11"/>
      <c r="S30" s="69">
        <f t="shared" si="29"/>
        <v>0.16180241927984837</v>
      </c>
      <c r="T30" s="69">
        <f>'RD T1'!E87</f>
        <v>9.8404849658762408E-2</v>
      </c>
      <c r="U30" s="69">
        <f t="shared" si="30"/>
        <v>0.26020726893861079</v>
      </c>
      <c r="W30" t="str">
        <f t="shared" si="31"/>
        <v>81 Process, plant and machine operatives</v>
      </c>
      <c r="X30" s="69">
        <v>0.26787037753721121</v>
      </c>
      <c r="Y30" s="69">
        <v>0.31145742075679661</v>
      </c>
      <c r="Z30" s="69">
        <v>0.26299616265199566</v>
      </c>
      <c r="AA30" s="69">
        <v>0.39905943060640697</v>
      </c>
      <c r="AB30" s="69">
        <v>0.68073404876806176</v>
      </c>
      <c r="AC30" s="69"/>
      <c r="AD30" s="69">
        <f t="shared" si="32"/>
        <v>0.4177378861160661</v>
      </c>
      <c r="AE30" s="69">
        <f>'RD T1'!E116</f>
        <v>0.24896294461419063</v>
      </c>
      <c r="AF30" s="69">
        <f t="shared" si="33"/>
        <v>0.66670083073025677</v>
      </c>
      <c r="AH30" t="str">
        <f t="shared" si="34"/>
        <v>81 Process, plant and machine operatives</v>
      </c>
      <c r="AI30" s="69">
        <v>0.14171978973260899</v>
      </c>
      <c r="AJ30" s="69">
        <v>0.15618890202404836</v>
      </c>
      <c r="AK30" s="69">
        <v>0.13954730645702906</v>
      </c>
      <c r="AL30" s="69">
        <v>0.19429746719917934</v>
      </c>
      <c r="AM30" s="69">
        <v>0.30030519961785085</v>
      </c>
      <c r="AN30" s="69"/>
      <c r="AO30" s="69">
        <f t="shared" si="35"/>
        <v>0.16075789316082179</v>
      </c>
      <c r="AP30" s="69">
        <f>'RD T1'!E145</f>
        <v>0.10507806020400121</v>
      </c>
      <c r="AQ30" s="69">
        <f t="shared" si="36"/>
        <v>0.26583595336482302</v>
      </c>
      <c r="AS30" t="str">
        <f t="shared" si="37"/>
        <v>81 Process, plant and machine operatives</v>
      </c>
      <c r="AT30" s="69">
        <v>0.27857532113188349</v>
      </c>
      <c r="AU30" s="69">
        <v>0.33335938130064174</v>
      </c>
      <c r="AV30" s="69">
        <v>0.29141866218821694</v>
      </c>
      <c r="AW30" s="69">
        <v>0.35262831007225665</v>
      </c>
      <c r="AX30" s="69">
        <v>0.47443442458446972</v>
      </c>
      <c r="AY30" s="69"/>
      <c r="AZ30" s="69">
        <f t="shared" si="38"/>
        <v>0.18301576239625278</v>
      </c>
      <c r="BA30" s="69">
        <f>'RD T1'!E174</f>
        <v>0.17393772356542406</v>
      </c>
      <c r="BB30" s="69">
        <f t="shared" si="39"/>
        <v>0.35695348596167686</v>
      </c>
      <c r="BD30" t="str">
        <f t="shared" si="40"/>
        <v>81 Process, plant and machine operatives</v>
      </c>
      <c r="BE30" s="69">
        <v>2.2464649880117435</v>
      </c>
      <c r="BF30" s="69">
        <v>2.3396149258775507</v>
      </c>
      <c r="BG30" s="69">
        <v>2.0095709406173676</v>
      </c>
      <c r="BH30" s="69">
        <v>2.1634541429323737</v>
      </c>
      <c r="BI30" s="69">
        <v>2.1130851600756797</v>
      </c>
      <c r="BJ30" s="69"/>
      <c r="BK30" s="69">
        <f t="shared" si="41"/>
        <v>0.10351421945831207</v>
      </c>
      <c r="BL30" s="69">
        <f>'RD T1'!E203</f>
        <v>0.76781145668594353</v>
      </c>
      <c r="BM30" s="69">
        <f t="shared" si="42"/>
        <v>0.8713256761442556</v>
      </c>
      <c r="BO30" t="str">
        <f t="shared" si="43"/>
        <v>81 Process, plant and machine operatives</v>
      </c>
      <c r="BP30" s="69">
        <v>3.0052408805460677</v>
      </c>
      <c r="BQ30" s="69">
        <v>2.824723577683637</v>
      </c>
      <c r="BR30" s="69">
        <v>2.3329040309480491</v>
      </c>
      <c r="BS30" s="69">
        <v>2.4717118941613716</v>
      </c>
      <c r="BT30" s="69">
        <v>2.1570650731466907</v>
      </c>
      <c r="BU30" s="69"/>
      <c r="BV30" s="69">
        <f t="shared" si="44"/>
        <v>-0.17583895780135839</v>
      </c>
      <c r="BW30" s="69">
        <f>'RD T1'!E232</f>
        <v>0.91907773225212364</v>
      </c>
      <c r="BX30" s="69">
        <f t="shared" si="45"/>
        <v>0.74323877445076525</v>
      </c>
      <c r="BZ30" t="str">
        <f t="shared" si="46"/>
        <v>81 Process, plant and machine operatives</v>
      </c>
      <c r="CA30" s="69">
        <v>2.2382068163916369</v>
      </c>
      <c r="CB30" s="69">
        <v>2.1518855866360238</v>
      </c>
      <c r="CC30" s="69">
        <v>1.8151678173413635</v>
      </c>
      <c r="CD30" s="69">
        <v>1.5385084040913553</v>
      </c>
      <c r="CE30" s="69">
        <v>0.50636063275931498</v>
      </c>
      <c r="CF30" s="69"/>
      <c r="CG30" s="69">
        <f t="shared" si="47"/>
        <v>-1.3088071845820486</v>
      </c>
      <c r="CH30" s="69">
        <f>'RD T1'!E261</f>
        <v>0.44440532001397975</v>
      </c>
      <c r="CI30" s="69">
        <f t="shared" si="48"/>
        <v>-0.86440186456806889</v>
      </c>
      <c r="CK30" t="str">
        <f t="shared" si="49"/>
        <v>81 Process, plant and machine operatives</v>
      </c>
      <c r="CL30" s="69">
        <v>1.4420113051113863</v>
      </c>
      <c r="CM30" s="69">
        <v>0.94424283800314357</v>
      </c>
      <c r="CN30" s="69">
        <v>0.870196119831389</v>
      </c>
      <c r="CO30" s="69">
        <v>0.42095537138753053</v>
      </c>
      <c r="CP30" s="69">
        <v>0.1942056311984291</v>
      </c>
      <c r="CQ30" s="69"/>
      <c r="CR30" s="69">
        <f t="shared" si="50"/>
        <v>-0.67599048863295996</v>
      </c>
      <c r="CS30" s="69">
        <f>'RD T1'!E290</f>
        <v>9.7113469012464732E-2</v>
      </c>
      <c r="CT30" s="69">
        <f t="shared" si="51"/>
        <v>-0.5788770196204952</v>
      </c>
    </row>
    <row r="31" spans="1:98" x14ac:dyDescent="0.2">
      <c r="A31" s="10" t="str">
        <f>name!D27</f>
        <v>82 Transport and mobile machine drivers and operatives</v>
      </c>
      <c r="B31" s="69">
        <v>1.5509063784180762E-2</v>
      </c>
      <c r="C31" s="69">
        <v>2.1416773190365637E-2</v>
      </c>
      <c r="D31" s="69">
        <v>2.2488598552095802E-2</v>
      </c>
      <c r="E31" s="69">
        <v>3.1213848230972865E-2</v>
      </c>
      <c r="F31" s="69">
        <v>4.4823078051922691E-2</v>
      </c>
      <c r="G31" s="11"/>
      <c r="H31" s="69">
        <f t="shared" si="26"/>
        <v>2.2334479499826889E-2</v>
      </c>
      <c r="I31" s="69">
        <f>'RD T1'!E59</f>
        <v>2.3292984773040239E-2</v>
      </c>
      <c r="J31" s="69">
        <f t="shared" si="27"/>
        <v>4.5627464272867124E-2</v>
      </c>
      <c r="L31" t="str">
        <f t="shared" si="28"/>
        <v>82 Transport and mobile machine drivers and operatives</v>
      </c>
      <c r="M31" s="69">
        <v>0.1001068321680692</v>
      </c>
      <c r="N31" s="69">
        <v>0.13884214772188219</v>
      </c>
      <c r="O31" s="69">
        <v>0.1448029563237673</v>
      </c>
      <c r="P31" s="69">
        <v>0.18479126721517009</v>
      </c>
      <c r="Q31" s="69">
        <v>0.25754258456319506</v>
      </c>
      <c r="R31" s="11"/>
      <c r="S31" s="69">
        <f t="shared" si="29"/>
        <v>0.11273962823942776</v>
      </c>
      <c r="T31" s="69">
        <f>'RD T1'!E88</f>
        <v>0.12974207316474809</v>
      </c>
      <c r="U31" s="69">
        <f t="shared" si="30"/>
        <v>0.24248170140417585</v>
      </c>
      <c r="W31" t="str">
        <f t="shared" si="31"/>
        <v>82 Transport and mobile machine drivers and operatives</v>
      </c>
      <c r="X31" s="69">
        <v>0.39759043179086462</v>
      </c>
      <c r="Y31" s="69">
        <v>0.59951308424048422</v>
      </c>
      <c r="Z31" s="69">
        <v>0.59808181625440993</v>
      </c>
      <c r="AA31" s="69">
        <v>0.75927643778717424</v>
      </c>
      <c r="AB31" s="69">
        <v>1.1741893149819225</v>
      </c>
      <c r="AC31" s="69"/>
      <c r="AD31" s="69">
        <f t="shared" si="32"/>
        <v>0.57610749872751255</v>
      </c>
      <c r="AE31" s="69">
        <f>'RD T1'!E117</f>
        <v>0.5671816936275651</v>
      </c>
      <c r="AF31" s="69">
        <f t="shared" si="33"/>
        <v>1.1432891923550776</v>
      </c>
      <c r="AH31" t="str">
        <f t="shared" si="34"/>
        <v>82 Transport and mobile machine drivers and operatives</v>
      </c>
      <c r="AI31" s="69">
        <v>0.19847646477883615</v>
      </c>
      <c r="AJ31" s="69">
        <v>0.29369727891002079</v>
      </c>
      <c r="AK31" s="69">
        <v>0.27559085307680486</v>
      </c>
      <c r="AL31" s="69">
        <v>0.33914634777863928</v>
      </c>
      <c r="AM31" s="69">
        <v>0.48139844024904987</v>
      </c>
      <c r="AN31" s="69"/>
      <c r="AO31" s="69">
        <f t="shared" si="35"/>
        <v>0.20580758717224501</v>
      </c>
      <c r="AP31" s="69">
        <f>'RD T1'!E146</f>
        <v>0.23668735841453165</v>
      </c>
      <c r="AQ31" s="69">
        <f t="shared" si="36"/>
        <v>0.44249494558677666</v>
      </c>
      <c r="AS31" t="str">
        <f t="shared" si="37"/>
        <v>82 Transport and mobile machine drivers and operatives</v>
      </c>
      <c r="AT31" s="69">
        <v>0.31215734434965847</v>
      </c>
      <c r="AU31" s="69">
        <v>0.43885230400271347</v>
      </c>
      <c r="AV31" s="69">
        <v>0.4346705307034906</v>
      </c>
      <c r="AW31" s="69">
        <v>0.52279611965032491</v>
      </c>
      <c r="AX31" s="69">
        <v>0.72397779509794991</v>
      </c>
      <c r="AY31" s="69"/>
      <c r="AZ31" s="69">
        <f t="shared" si="38"/>
        <v>0.28930726439445931</v>
      </c>
      <c r="BA31" s="69">
        <f>'RD T1'!E175</f>
        <v>0.3680777349217757</v>
      </c>
      <c r="BB31" s="69">
        <f t="shared" si="39"/>
        <v>0.65738499931623506</v>
      </c>
      <c r="BD31" t="str">
        <f t="shared" si="40"/>
        <v>82 Transport and mobile machine drivers and operatives</v>
      </c>
      <c r="BE31" s="69">
        <v>2.1787626379944713</v>
      </c>
      <c r="BF31" s="69">
        <v>2.4716515069789917</v>
      </c>
      <c r="BG31" s="69">
        <v>2.1823214659033754</v>
      </c>
      <c r="BH31" s="69">
        <v>2.3035954285123661</v>
      </c>
      <c r="BI31" s="69">
        <v>2.3897977338484213</v>
      </c>
      <c r="BJ31" s="69"/>
      <c r="BK31" s="69">
        <f t="shared" si="41"/>
        <v>0.20747626794504592</v>
      </c>
      <c r="BL31" s="69">
        <f>'RD T1'!E204</f>
        <v>1.1549206413602677</v>
      </c>
      <c r="BM31" s="69">
        <f t="shared" si="42"/>
        <v>1.3623969093053137</v>
      </c>
      <c r="BO31" t="str">
        <f t="shared" si="43"/>
        <v>82 Transport and mobile machine drivers and operatives</v>
      </c>
      <c r="BP31" s="69">
        <v>3.8932469432481422</v>
      </c>
      <c r="BQ31" s="69">
        <v>4.2424280809880655</v>
      </c>
      <c r="BR31" s="69">
        <v>3.6682589927970874</v>
      </c>
      <c r="BS31" s="69">
        <v>3.788201627742831</v>
      </c>
      <c r="BT31" s="69">
        <v>3.7902254383815945</v>
      </c>
      <c r="BU31" s="69"/>
      <c r="BV31" s="69">
        <f t="shared" si="44"/>
        <v>0.12196644558450709</v>
      </c>
      <c r="BW31" s="69">
        <f>'RD T1'!E233</f>
        <v>2.0219061042516397</v>
      </c>
      <c r="BX31" s="69">
        <f t="shared" si="45"/>
        <v>2.1438725498361468</v>
      </c>
      <c r="BZ31" t="str">
        <f t="shared" si="46"/>
        <v>82 Transport and mobile machine drivers and operatives</v>
      </c>
      <c r="CA31" s="69">
        <v>2.9873274892884498</v>
      </c>
      <c r="CB31" s="69">
        <v>3.1188060590706206</v>
      </c>
      <c r="CC31" s="69">
        <v>2.8017249956147507</v>
      </c>
      <c r="CD31" s="69">
        <v>2.4002997621748015</v>
      </c>
      <c r="CE31" s="69">
        <v>1.8387083719254029</v>
      </c>
      <c r="CF31" s="69"/>
      <c r="CG31" s="69">
        <f t="shared" si="47"/>
        <v>-0.96301662368934782</v>
      </c>
      <c r="CH31" s="69">
        <f>'RD T1'!E262</f>
        <v>1.0797807723800386</v>
      </c>
      <c r="CI31" s="69">
        <f t="shared" si="48"/>
        <v>0.11676414869069074</v>
      </c>
      <c r="CK31" t="str">
        <f t="shared" si="49"/>
        <v>82 Transport and mobile machine drivers and operatives</v>
      </c>
      <c r="CL31" s="69">
        <v>1.6282633121953289</v>
      </c>
      <c r="CM31" s="69">
        <v>1.6152305347967424</v>
      </c>
      <c r="CN31" s="69">
        <v>1.5102832157459707</v>
      </c>
      <c r="CO31" s="69">
        <v>1.368271231151758</v>
      </c>
      <c r="CP31" s="69">
        <v>0.9294025907113147</v>
      </c>
      <c r="CQ31" s="69"/>
      <c r="CR31" s="69">
        <f t="shared" si="50"/>
        <v>-0.58088062503465598</v>
      </c>
      <c r="CS31" s="69">
        <f>'RD T1'!E291</f>
        <v>0.45100909598104555</v>
      </c>
      <c r="CT31" s="69">
        <f t="shared" si="51"/>
        <v>-0.12987152905361043</v>
      </c>
    </row>
    <row r="32" spans="1:98" x14ac:dyDescent="0.2">
      <c r="A32" s="10" t="str">
        <f>name!D28</f>
        <v>91 Elementary trades and related occupations</v>
      </c>
      <c r="B32" s="69">
        <v>2.1722076336853926E-4</v>
      </c>
      <c r="C32" s="69">
        <v>1.9739279235919338E-4</v>
      </c>
      <c r="D32" s="69">
        <v>1.6198968039661836E-4</v>
      </c>
      <c r="E32" s="69">
        <v>8.5307649280101628E-4</v>
      </c>
      <c r="F32" s="69">
        <v>1.3314021323394788E-3</v>
      </c>
      <c r="G32" s="11"/>
      <c r="H32" s="69">
        <f t="shared" si="26"/>
        <v>1.1694124519428604E-3</v>
      </c>
      <c r="I32" s="69">
        <f>'RD T1'!E60</f>
        <v>7.0847325916450273E-4</v>
      </c>
      <c r="J32" s="69">
        <f t="shared" si="27"/>
        <v>1.8778857111073632E-3</v>
      </c>
      <c r="L32" t="str">
        <f t="shared" si="28"/>
        <v>91 Elementary trades and related occupations</v>
      </c>
      <c r="M32" s="69">
        <v>5.9051585532043371E-2</v>
      </c>
      <c r="N32" s="69">
        <v>8.0498237327594105E-2</v>
      </c>
      <c r="O32" s="69">
        <v>6.5740039999841404E-2</v>
      </c>
      <c r="P32" s="69">
        <v>0.12110822245414034</v>
      </c>
      <c r="Q32" s="69">
        <v>0.19655561123801232</v>
      </c>
      <c r="R32" s="11"/>
      <c r="S32" s="69">
        <f t="shared" si="29"/>
        <v>0.13081557123817092</v>
      </c>
      <c r="T32" s="69">
        <f>'RD T1'!E89</f>
        <v>7.6802318826181493E-2</v>
      </c>
      <c r="U32" s="69">
        <f t="shared" si="30"/>
        <v>0.20761789006435241</v>
      </c>
      <c r="W32" t="str">
        <f t="shared" si="31"/>
        <v>91 Elementary trades and related occupations</v>
      </c>
      <c r="X32" s="69">
        <v>0.20478179286063436</v>
      </c>
      <c r="Y32" s="69">
        <v>0.26966047285547456</v>
      </c>
      <c r="Z32" s="69">
        <v>0.20485509643551703</v>
      </c>
      <c r="AA32" s="69">
        <v>0.47621696770284067</v>
      </c>
      <c r="AB32" s="69">
        <v>0.71311914507185192</v>
      </c>
      <c r="AC32" s="69"/>
      <c r="AD32" s="69">
        <f t="shared" si="32"/>
        <v>0.5082640486363349</v>
      </c>
      <c r="AE32" s="69">
        <f>'RD T1'!E118</f>
        <v>0.33393594026416723</v>
      </c>
      <c r="AF32" s="69">
        <f t="shared" si="33"/>
        <v>0.84219998890050207</v>
      </c>
      <c r="AH32" t="str">
        <f t="shared" si="34"/>
        <v>91 Elementary trades and related occupations</v>
      </c>
      <c r="AI32" s="69">
        <v>0.136678421603107</v>
      </c>
      <c r="AJ32" s="69">
        <v>0.15881576586268573</v>
      </c>
      <c r="AK32" s="69">
        <v>0.12760907477877237</v>
      </c>
      <c r="AL32" s="69">
        <v>0.30289838930640012</v>
      </c>
      <c r="AM32" s="69">
        <v>0.49760179811088667</v>
      </c>
      <c r="AN32" s="69"/>
      <c r="AO32" s="69">
        <f t="shared" si="35"/>
        <v>0.3699927233321143</v>
      </c>
      <c r="AP32" s="69">
        <f>'RD T1'!E147</f>
        <v>0.23354110907089232</v>
      </c>
      <c r="AQ32" s="69">
        <f t="shared" si="36"/>
        <v>0.60353383240300662</v>
      </c>
      <c r="AS32" t="str">
        <f t="shared" si="37"/>
        <v>91 Elementary trades and related occupations</v>
      </c>
      <c r="AT32" s="69">
        <v>0.1401478739366252</v>
      </c>
      <c r="AU32" s="69">
        <v>0.18019869481045003</v>
      </c>
      <c r="AV32" s="69">
        <v>0.14570468248746107</v>
      </c>
      <c r="AW32" s="69">
        <v>0.31004519176881307</v>
      </c>
      <c r="AX32" s="69">
        <v>0.43456051725903672</v>
      </c>
      <c r="AY32" s="69"/>
      <c r="AZ32" s="69">
        <f t="shared" si="38"/>
        <v>0.28885583477157561</v>
      </c>
      <c r="BA32" s="69">
        <f>'RD T1'!E176</f>
        <v>0.18998033868868189</v>
      </c>
      <c r="BB32" s="69">
        <f t="shared" si="39"/>
        <v>0.47883617346025753</v>
      </c>
      <c r="BD32" t="str">
        <f t="shared" si="40"/>
        <v>91 Elementary trades and related occupations</v>
      </c>
      <c r="BE32" s="69">
        <v>0.77482111441122758</v>
      </c>
      <c r="BF32" s="69">
        <v>0.70737974091553757</v>
      </c>
      <c r="BG32" s="69">
        <v>0.58091883007876932</v>
      </c>
      <c r="BH32" s="69">
        <v>1.04445736605402</v>
      </c>
      <c r="BI32" s="69">
        <v>1.2384311519047686</v>
      </c>
      <c r="BJ32" s="69"/>
      <c r="BK32" s="69">
        <f t="shared" si="41"/>
        <v>0.65751232182599928</v>
      </c>
      <c r="BL32" s="69">
        <f>'RD T1'!E205</f>
        <v>0.49517784563416972</v>
      </c>
      <c r="BM32" s="69">
        <f t="shared" si="42"/>
        <v>1.1526901674601691</v>
      </c>
      <c r="BO32" t="str">
        <f t="shared" si="43"/>
        <v>91 Elementary trades and related occupations</v>
      </c>
      <c r="BP32" s="69">
        <v>1.442217680431745</v>
      </c>
      <c r="BQ32" s="69">
        <v>1.2179289518241092</v>
      </c>
      <c r="BR32" s="69">
        <v>1.0074891144226585</v>
      </c>
      <c r="BS32" s="69">
        <v>1.7664493851375465</v>
      </c>
      <c r="BT32" s="69">
        <v>1.8821391624100192</v>
      </c>
      <c r="BU32" s="69"/>
      <c r="BV32" s="69">
        <f t="shared" si="44"/>
        <v>0.87465004798736068</v>
      </c>
      <c r="BW32" s="69">
        <f>'RD T1'!E234</f>
        <v>0.71856917827437627</v>
      </c>
      <c r="BX32" s="69">
        <f t="shared" si="45"/>
        <v>1.5932192262617368</v>
      </c>
      <c r="BZ32" t="str">
        <f t="shared" si="46"/>
        <v>91 Elementary trades and related occupations</v>
      </c>
      <c r="CA32" s="69">
        <v>1.6085282368465001</v>
      </c>
      <c r="CB32" s="69">
        <v>1.5071330421425515</v>
      </c>
      <c r="CC32" s="69">
        <v>1.2598789752374573</v>
      </c>
      <c r="CD32" s="69">
        <v>1.9215051011919611</v>
      </c>
      <c r="CE32" s="69">
        <v>1.8409419521669659</v>
      </c>
      <c r="CF32" s="69"/>
      <c r="CG32" s="69">
        <f t="shared" si="47"/>
        <v>0.58106297692950859</v>
      </c>
      <c r="CH32" s="69">
        <f>'RD T1'!E263</f>
        <v>0.81430086649413735</v>
      </c>
      <c r="CI32" s="69">
        <f t="shared" si="48"/>
        <v>1.3953638434236459</v>
      </c>
      <c r="CK32" t="str">
        <f t="shared" si="49"/>
        <v>91 Elementary trades and related occupations</v>
      </c>
      <c r="CL32" s="69">
        <v>1.0731573141327073</v>
      </c>
      <c r="CM32" s="69">
        <v>0.87050390214312545</v>
      </c>
      <c r="CN32" s="69">
        <v>0.75118540623352081</v>
      </c>
      <c r="CO32" s="69">
        <v>1.1928837405677615</v>
      </c>
      <c r="CP32" s="69">
        <v>1.173634822470957</v>
      </c>
      <c r="CQ32" s="69"/>
      <c r="CR32" s="69">
        <f t="shared" si="50"/>
        <v>0.42244941623743615</v>
      </c>
      <c r="CS32" s="69">
        <f>'RD T1'!E292</f>
        <v>0.36124766889772852</v>
      </c>
      <c r="CT32" s="69">
        <f t="shared" si="51"/>
        <v>0.78369708513516467</v>
      </c>
    </row>
    <row r="33" spans="1:98" x14ac:dyDescent="0.2">
      <c r="A33" s="10" t="str">
        <f>name!D29</f>
        <v>92 Elementary administration and service occupations</v>
      </c>
      <c r="B33" s="69">
        <v>1.4628547130273018E-2</v>
      </c>
      <c r="C33" s="69">
        <v>1.7244621323314172E-2</v>
      </c>
      <c r="D33" s="69">
        <v>1.5580585956078113E-2</v>
      </c>
      <c r="E33" s="69">
        <v>1.7639195193413375E-2</v>
      </c>
      <c r="F33" s="69">
        <v>2.2920995741053302E-2</v>
      </c>
      <c r="G33" s="11"/>
      <c r="H33" s="69">
        <f t="shared" ref="H33" si="52">F33-D33</f>
        <v>7.3404097849751881E-3</v>
      </c>
      <c r="I33" s="69">
        <f>'RD T1'!E61</f>
        <v>1.0803977671274435E-2</v>
      </c>
      <c r="J33" s="69">
        <f t="shared" ref="J33" si="53">SUM(H33:I33)</f>
        <v>1.8144387456249623E-2</v>
      </c>
      <c r="L33" t="str">
        <f t="shared" ref="L33" si="54">A33</f>
        <v>92 Elementary administration and service occupations</v>
      </c>
      <c r="M33" s="69">
        <v>0.44916596977330459</v>
      </c>
      <c r="N33" s="69">
        <v>0.56994011692869539</v>
      </c>
      <c r="O33" s="69">
        <v>0.59701425127513275</v>
      </c>
      <c r="P33" s="69">
        <v>0.75638631956990099</v>
      </c>
      <c r="Q33" s="69">
        <v>1.0626773190791627</v>
      </c>
      <c r="R33" s="11"/>
      <c r="S33" s="69">
        <f t="shared" ref="S33" si="55">Q33-O33</f>
        <v>0.46566306780403</v>
      </c>
      <c r="T33" s="69">
        <f>'RD T1'!E90</f>
        <v>0.49571296270125931</v>
      </c>
      <c r="U33" s="69">
        <f t="shared" ref="U33" si="56">SUM(S33:T33)</f>
        <v>0.9613760305052893</v>
      </c>
      <c r="W33" t="str">
        <f t="shared" ref="W33" si="57">A33</f>
        <v>92 Elementary administration and service occupations</v>
      </c>
      <c r="X33" s="69">
        <v>1.9674346416853503</v>
      </c>
      <c r="Y33" s="69">
        <v>2.5144447386105879</v>
      </c>
      <c r="Z33" s="69">
        <v>2.3895329839042048</v>
      </c>
      <c r="AA33" s="69">
        <v>2.8474457523978427</v>
      </c>
      <c r="AB33" s="69">
        <v>3.8751161583085505</v>
      </c>
      <c r="AC33" s="69"/>
      <c r="AD33" s="69">
        <f t="shared" ref="AD33" si="58">AB33-Z33</f>
        <v>1.4855831744043457</v>
      </c>
      <c r="AE33" s="69">
        <f>'RD T1'!E119</f>
        <v>1.9450360908070989</v>
      </c>
      <c r="AF33" s="69">
        <f t="shared" ref="AF33" si="59">SUM(AD33:AE33)</f>
        <v>3.4306192652114449</v>
      </c>
      <c r="AH33" t="str">
        <f t="shared" ref="AH33" si="60">L33</f>
        <v>92 Elementary administration and service occupations</v>
      </c>
      <c r="AI33" s="69">
        <v>0.83323718373414113</v>
      </c>
      <c r="AJ33" s="69">
        <v>1.0979156069253317</v>
      </c>
      <c r="AK33" s="69">
        <v>1.0359404313744045</v>
      </c>
      <c r="AL33" s="69">
        <v>1.1979851641626722</v>
      </c>
      <c r="AM33" s="69">
        <v>1.629343593261843</v>
      </c>
      <c r="AN33" s="69"/>
      <c r="AO33" s="69">
        <f t="shared" ref="AO33" si="61">AM33-AK33</f>
        <v>0.59340316188743847</v>
      </c>
      <c r="AP33" s="69">
        <f>'RD T1'!E148</f>
        <v>0.77845969847100638</v>
      </c>
      <c r="AQ33" s="69">
        <f t="shared" ref="AQ33" si="62">SUM(AO33:AP33)</f>
        <v>1.3718628603584448</v>
      </c>
      <c r="AS33" t="str">
        <f t="shared" ref="AS33" si="63">W33</f>
        <v>92 Elementary administration and service occupations</v>
      </c>
      <c r="AT33" s="69">
        <v>0.84196586355860725</v>
      </c>
      <c r="AU33" s="69">
        <v>1.0411934810799734</v>
      </c>
      <c r="AV33" s="69">
        <v>1.0370540709745015</v>
      </c>
      <c r="AW33" s="69">
        <v>1.1818228556806654</v>
      </c>
      <c r="AX33" s="69">
        <v>1.6003120830712474</v>
      </c>
      <c r="AY33" s="69"/>
      <c r="AZ33" s="69">
        <f t="shared" ref="AZ33" si="64">AX33-AV33</f>
        <v>0.56325801209674586</v>
      </c>
      <c r="BA33" s="69">
        <f>'RD T1'!E177</f>
        <v>0.76705428050878655</v>
      </c>
      <c r="BB33" s="69">
        <f t="shared" ref="BB33" si="65">SUM(AZ33:BA33)</f>
        <v>1.3303122926055324</v>
      </c>
      <c r="BD33" t="str">
        <f t="shared" ref="BD33" si="66">AH33</f>
        <v>92 Elementary administration and service occupations</v>
      </c>
      <c r="BE33" s="69">
        <v>5.6448118979709045</v>
      </c>
      <c r="BF33" s="69">
        <v>5.5128981848967271</v>
      </c>
      <c r="BG33" s="69">
        <v>5.2243951709644314</v>
      </c>
      <c r="BH33" s="69">
        <v>4.6101573122651471</v>
      </c>
      <c r="BI33" s="69">
        <v>4.541019893742499</v>
      </c>
      <c r="BJ33" s="69"/>
      <c r="BK33" s="69">
        <f t="shared" ref="BK33" si="67">BI33-BG33</f>
        <v>-0.68337527722193236</v>
      </c>
      <c r="BL33" s="69">
        <f>'RD T1'!E206</f>
        <v>2.2573357875095645</v>
      </c>
      <c r="BM33" s="69">
        <f t="shared" ref="BM33" si="68">SUM(BK33:BL33)</f>
        <v>1.5739605102876322</v>
      </c>
      <c r="BO33" t="str">
        <f t="shared" ref="BO33" si="69">AS33</f>
        <v>92 Elementary administration and service occupations</v>
      </c>
      <c r="BP33" s="69">
        <v>8.9130258059153658</v>
      </c>
      <c r="BQ33" s="69">
        <v>9.1068014616368629</v>
      </c>
      <c r="BR33" s="69">
        <v>7.6898827506335437</v>
      </c>
      <c r="BS33" s="69">
        <v>7.4793403438189463</v>
      </c>
      <c r="BT33" s="69">
        <v>6.5568902072732058</v>
      </c>
      <c r="BU33" s="69"/>
      <c r="BV33" s="69">
        <f t="shared" ref="BV33" si="70">BT33-BR33</f>
        <v>-1.1329925433603378</v>
      </c>
      <c r="BW33" s="69">
        <f>'RD T1'!E235</f>
        <v>3.3728367008456499</v>
      </c>
      <c r="BX33" s="69">
        <f t="shared" ref="BX33" si="71">SUM(BV33:BW33)</f>
        <v>2.2398441574853121</v>
      </c>
      <c r="BZ33" t="str">
        <f t="shared" ref="BZ33" si="72">BD33</f>
        <v>92 Elementary administration and service occupations</v>
      </c>
      <c r="CA33" s="69">
        <v>6.6198734109239314</v>
      </c>
      <c r="CB33" s="69">
        <v>6.9075865102324778</v>
      </c>
      <c r="CC33" s="69">
        <v>5.9966525483827935</v>
      </c>
      <c r="CD33" s="69">
        <v>4.8935604580220424</v>
      </c>
      <c r="CE33" s="69">
        <v>2.7850032572337522</v>
      </c>
      <c r="CF33" s="69"/>
      <c r="CG33" s="69">
        <f t="shared" ref="CG33" si="73">CE33-CC33</f>
        <v>-3.2116492911490413</v>
      </c>
      <c r="CH33" s="69">
        <f>'RD T1'!E264</f>
        <v>1.8100051454355959</v>
      </c>
      <c r="CI33" s="69">
        <f t="shared" ref="CI33" si="74">SUM(CG33:CH33)</f>
        <v>-1.4016441457134454</v>
      </c>
      <c r="CK33" t="str">
        <f t="shared" ref="CK33" si="75">BO33</f>
        <v>92 Elementary administration and service occupations</v>
      </c>
      <c r="CL33" s="69">
        <v>4.0833343309284071</v>
      </c>
      <c r="CM33" s="69">
        <v>2.8782769279344516</v>
      </c>
      <c r="CN33" s="69">
        <v>2.7750490323459371</v>
      </c>
      <c r="CO33" s="69">
        <v>2.0183455414195097</v>
      </c>
      <c r="CP33" s="69">
        <v>1.6722104622606049</v>
      </c>
      <c r="CQ33" s="69"/>
      <c r="CR33" s="69">
        <f t="shared" ref="CR33" si="76">CP33-CN33</f>
        <v>-1.1028385700853323</v>
      </c>
      <c r="CS33" s="69">
        <f>'RD T1'!E293</f>
        <v>0.51497069503894255</v>
      </c>
      <c r="CT33" s="69">
        <f t="shared" ref="CT33" si="77">SUM(CR33:CS33)</f>
        <v>-0.58786787504638971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3.0852415250798142</v>
      </c>
      <c r="C35" s="67">
        <f t="shared" ref="C35:F35" si="78">SUM(C8:C33)</f>
        <v>3.3699443657690638</v>
      </c>
      <c r="D35" s="67">
        <f t="shared" si="78"/>
        <v>3.7971433708674347</v>
      </c>
      <c r="E35" s="67">
        <f t="shared" si="78"/>
        <v>4.5984967659639624</v>
      </c>
      <c r="F35" s="67">
        <f t="shared" si="78"/>
        <v>5.9773198817455846</v>
      </c>
      <c r="G35" s="11"/>
      <c r="H35" s="67">
        <f>F35-D35</f>
        <v>2.1801765108781499</v>
      </c>
      <c r="I35" s="67">
        <f>SUM(I8:I33)</f>
        <v>2.4166556140334543</v>
      </c>
      <c r="J35" s="67">
        <f>SUM(H35:I35)</f>
        <v>4.5968321249116038</v>
      </c>
      <c r="L35" s="24" t="str">
        <f>A35</f>
        <v>All occupations</v>
      </c>
      <c r="M35" s="67">
        <f>SUM(M8:M33)</f>
        <v>19.437475003132644</v>
      </c>
      <c r="N35" s="67">
        <f t="shared" ref="N35:Q35" si="79">SUM(N8:N33)</f>
        <v>21.652201589376183</v>
      </c>
      <c r="O35" s="67">
        <f t="shared" si="79"/>
        <v>24.191389855058581</v>
      </c>
      <c r="P35" s="67">
        <f t="shared" si="79"/>
        <v>29.178511487709279</v>
      </c>
      <c r="Q35" s="67">
        <f t="shared" si="79"/>
        <v>38.630088321704129</v>
      </c>
      <c r="R35" s="11"/>
      <c r="S35" s="67">
        <f t="shared" si="29"/>
        <v>14.438698466645548</v>
      </c>
      <c r="T35" s="67">
        <f>SUM(T8:T33)</f>
        <v>16.46961503035503</v>
      </c>
      <c r="U35" s="67">
        <f>SUM(S35:T35)</f>
        <v>30.908313497000577</v>
      </c>
      <c r="W35" s="24" t="str">
        <f>A35</f>
        <v>All occupations</v>
      </c>
      <c r="X35" s="67">
        <f>SUM(X8:X33)</f>
        <v>42.930167804566281</v>
      </c>
      <c r="Y35" s="67">
        <f t="shared" ref="Y35:AB35" si="80">SUM(Y8:Y33)</f>
        <v>49.529046905393898</v>
      </c>
      <c r="Z35" s="67">
        <f t="shared" si="80"/>
        <v>49.330693489580078</v>
      </c>
      <c r="AA35" s="67">
        <f t="shared" si="80"/>
        <v>55.237374439594255</v>
      </c>
      <c r="AB35" s="67">
        <f t="shared" si="80"/>
        <v>68.289684017655986</v>
      </c>
      <c r="AC35" s="69"/>
      <c r="AD35" s="67">
        <f t="shared" ref="AD35" si="81">AB35-Z35</f>
        <v>18.958990528075908</v>
      </c>
      <c r="AE35" s="67">
        <f>SUM(AE8:AE33)</f>
        <v>31.795810285434314</v>
      </c>
      <c r="AF35" s="67">
        <f>SUM(AD35:AE35)</f>
        <v>50.754800813510222</v>
      </c>
      <c r="AH35" s="24" t="str">
        <f>L35</f>
        <v>All occupations</v>
      </c>
      <c r="AI35" s="67">
        <f>SUM(AI8:AI33)</f>
        <v>14.389200033887166</v>
      </c>
      <c r="AJ35" s="67">
        <f t="shared" ref="AJ35:AM35" si="82">SUM(AJ8:AJ33)</f>
        <v>14.649282893017686</v>
      </c>
      <c r="AK35" s="67">
        <f t="shared" si="82"/>
        <v>14.267334262737705</v>
      </c>
      <c r="AL35" s="67">
        <f t="shared" si="82"/>
        <v>14.766770175736458</v>
      </c>
      <c r="AM35" s="67">
        <f t="shared" si="82"/>
        <v>17.147666028784421</v>
      </c>
      <c r="AN35" s="69"/>
      <c r="AO35" s="67">
        <f t="shared" ref="AO35" si="83">AM35-AK35</f>
        <v>2.8803317660467158</v>
      </c>
      <c r="AP35" s="67">
        <f>SUM(AP8:AP33)</f>
        <v>8.2273901244793564</v>
      </c>
      <c r="AQ35" s="67">
        <f>SUM(AO35:AP35)</f>
        <v>11.107721890526072</v>
      </c>
      <c r="AS35" s="24" t="str">
        <f>W35</f>
        <v>All occupations</v>
      </c>
      <c r="AT35" s="67">
        <f>SUM(AT8:AT33)</f>
        <v>13.289221285317137</v>
      </c>
      <c r="AU35" s="67">
        <f t="shared" ref="AU35:AX35" si="84">SUM(AU8:AU33)</f>
        <v>15.420797740298331</v>
      </c>
      <c r="AV35" s="67">
        <f t="shared" si="84"/>
        <v>15.331326110580878</v>
      </c>
      <c r="AW35" s="67">
        <f t="shared" si="84"/>
        <v>16.539583299226685</v>
      </c>
      <c r="AX35" s="67">
        <f t="shared" si="84"/>
        <v>20.270152643792112</v>
      </c>
      <c r="AY35" s="69"/>
      <c r="AZ35" s="67">
        <f t="shared" ref="AZ35" si="85">AX35-AV35</f>
        <v>4.938826533211234</v>
      </c>
      <c r="BA35" s="67">
        <f>SUM(BA8:BA33)</f>
        <v>8.8978768471135172</v>
      </c>
      <c r="BB35" s="67">
        <f>SUM(AZ35:BA35)</f>
        <v>13.836703380324751</v>
      </c>
      <c r="BD35" s="24" t="str">
        <f>AH35</f>
        <v>All occupations</v>
      </c>
      <c r="BE35" s="67">
        <f>SUM(BE8:BE33)</f>
        <v>58.538538000781507</v>
      </c>
      <c r="BF35" s="67">
        <f t="shared" ref="BF35:BI35" si="86">SUM(BF8:BF33)</f>
        <v>59.992693212370277</v>
      </c>
      <c r="BG35" s="67">
        <f t="shared" si="86"/>
        <v>59.325283864574146</v>
      </c>
      <c r="BH35" s="67">
        <f t="shared" si="86"/>
        <v>58.114619855143204</v>
      </c>
      <c r="BI35" s="67">
        <f t="shared" si="86"/>
        <v>57.8047837387887</v>
      </c>
      <c r="BJ35" s="69"/>
      <c r="BK35" s="67">
        <f t="shared" ref="BK35" si="87">BI35-BG35</f>
        <v>-1.5205001257854462</v>
      </c>
      <c r="BL35" s="67">
        <f>SUM(BL8:BL33)</f>
        <v>26.325478889979014</v>
      </c>
      <c r="BM35" s="67">
        <f>SUM(BK35:BL35)</f>
        <v>24.804978764193567</v>
      </c>
      <c r="BO35" s="24" t="str">
        <f>AS35</f>
        <v>All occupations</v>
      </c>
      <c r="BP35" s="67">
        <f>SUM(BP8:BP33)</f>
        <v>62.442567509569621</v>
      </c>
      <c r="BQ35" s="67">
        <f t="shared" ref="BQ35:BT35" si="88">SUM(BQ8:BQ33)</f>
        <v>61.247083649375547</v>
      </c>
      <c r="BR35" s="67">
        <f t="shared" si="88"/>
        <v>55.441961931744949</v>
      </c>
      <c r="BS35" s="67">
        <f t="shared" si="88"/>
        <v>55.350140202866072</v>
      </c>
      <c r="BT35" s="67">
        <f t="shared" si="88"/>
        <v>48.237354845509643</v>
      </c>
      <c r="BU35" s="69"/>
      <c r="BV35" s="67">
        <f t="shared" ref="BV35" si="89">BT35-BR35</f>
        <v>-7.2046070862353062</v>
      </c>
      <c r="BW35" s="67">
        <f>SUM(BW8:BW33)</f>
        <v>23.57028254392096</v>
      </c>
      <c r="BX35" s="67">
        <f>SUM(BV35:BW35)</f>
        <v>16.365675457685654</v>
      </c>
      <c r="BZ35" s="24" t="str">
        <f>BD35</f>
        <v>All occupations</v>
      </c>
      <c r="CA35" s="67">
        <f>SUM(CA8:CA33)</f>
        <v>36.991353022234854</v>
      </c>
      <c r="CB35" s="67">
        <f t="shared" ref="CB35:CE35" si="90">SUM(CB8:CB33)</f>
        <v>36.399857208856673</v>
      </c>
      <c r="CC35" s="67">
        <f t="shared" si="90"/>
        <v>33.75827377240315</v>
      </c>
      <c r="CD35" s="67">
        <f t="shared" si="90"/>
        <v>28.850327174738062</v>
      </c>
      <c r="CE35" s="67">
        <f t="shared" si="90"/>
        <v>18.385740588055562</v>
      </c>
      <c r="CF35" s="69"/>
      <c r="CG35" s="67">
        <f t="shared" ref="CG35" si="91">CE35-CC35</f>
        <v>-15.372533184347589</v>
      </c>
      <c r="CH35" s="67">
        <f>SUM(CH8:CH33)</f>
        <v>10.718348910248546</v>
      </c>
      <c r="CI35" s="67">
        <f>SUM(CG35:CH35)</f>
        <v>-4.6541842740990429</v>
      </c>
      <c r="CK35" s="24" t="str">
        <f>BO35</f>
        <v>All occupations</v>
      </c>
      <c r="CL35" s="67">
        <f>SUM(CL8:CL33)</f>
        <v>17.583235815431074</v>
      </c>
      <c r="CM35" s="67">
        <f t="shared" ref="CM35:CP35" si="92">SUM(CM8:CM33)</f>
        <v>13.900092435542394</v>
      </c>
      <c r="CN35" s="67">
        <f t="shared" si="92"/>
        <v>14.044593342453069</v>
      </c>
      <c r="CO35" s="67">
        <f t="shared" si="92"/>
        <v>12.235176599022044</v>
      </c>
      <c r="CP35" s="67">
        <f t="shared" si="92"/>
        <v>10.686209933964076</v>
      </c>
      <c r="CQ35" s="69"/>
      <c r="CR35" s="67">
        <f t="shared" ref="CR35" si="93">CP35-CN35</f>
        <v>-3.3583834084889936</v>
      </c>
      <c r="CS35" s="67">
        <f>SUM(CS8:CS33)</f>
        <v>3.7350449202933502</v>
      </c>
      <c r="CT35" s="67">
        <f>SUM(CR35:CS35)</f>
        <v>0.37666151180435659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Cumbria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Cumbria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Cumbria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Cumbria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Cumbria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Cumbria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Cumbria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Cumbria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Cumbria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4.9364654844137714</v>
      </c>
      <c r="C45" s="18">
        <f t="shared" si="104"/>
        <v>5.4410597695358556</v>
      </c>
      <c r="D45" s="18">
        <f t="shared" si="104"/>
        <v>5.9657890118290755</v>
      </c>
      <c r="E45" s="18">
        <f t="shared" si="104"/>
        <v>5.1065648075449257</v>
      </c>
      <c r="F45" s="18">
        <f t="shared" si="104"/>
        <v>5.0202402670815189</v>
      </c>
      <c r="H45" s="68">
        <f t="shared" ref="H45:H70" si="105">IF(D8&gt;0,(H8/D8)*100,0)</f>
        <v>32.46651649761413</v>
      </c>
      <c r="I45" s="69">
        <f t="shared" ref="I45:I70" si="106">IF(D8&gt;0,I8/D8*100,0)</f>
        <v>61.294652406566833</v>
      </c>
      <c r="J45" s="69">
        <f t="shared" ref="J45:J70" si="107">IF(D8&gt;0,(J8/D8)*100,0)</f>
        <v>93.761168904180963</v>
      </c>
      <c r="L45" t="str">
        <f>A45</f>
        <v>11 Corporate managers and directors</v>
      </c>
      <c r="M45" s="18">
        <f t="shared" ref="M45:Q54" si="108">M8/M$35*100</f>
        <v>6.6996653297770212</v>
      </c>
      <c r="N45" s="18">
        <f t="shared" si="108"/>
        <v>7.5171774021231084</v>
      </c>
      <c r="O45" s="18">
        <f t="shared" si="108"/>
        <v>7.5184926947891668</v>
      </c>
      <c r="P45" s="18">
        <f t="shared" si="108"/>
        <v>6.3712557414301694</v>
      </c>
      <c r="Q45" s="18">
        <f t="shared" si="108"/>
        <v>6.0332237982694927</v>
      </c>
      <c r="S45" s="68">
        <f t="shared" ref="S45:S70" si="109">IF(O8&gt;0,(S8/O8)*100,0)</f>
        <v>28.139650200031312</v>
      </c>
      <c r="T45" s="69">
        <f t="shared" ref="T45:T70" si="110">IF(O8&gt;0,T8/O8*100,0)</f>
        <v>61.245563475449892</v>
      </c>
      <c r="U45" s="69">
        <f t="shared" ref="U45:U70" si="111">IF(O8&gt;0,(U8/O8)*100,0)</f>
        <v>89.385213675481211</v>
      </c>
      <c r="W45" t="str">
        <f>A45</f>
        <v>11 Corporate managers and directors</v>
      </c>
      <c r="X45" s="18">
        <f t="shared" ref="X45:AB54" si="112">X8/X$35*100</f>
        <v>8.276644356955579</v>
      </c>
      <c r="Y45" s="18">
        <f t="shared" si="112"/>
        <v>9.2537141252511823</v>
      </c>
      <c r="Z45" s="18">
        <f t="shared" si="112"/>
        <v>9.2652743634850214</v>
      </c>
      <c r="AA45" s="18">
        <f t="shared" si="112"/>
        <v>7.8655578021906853</v>
      </c>
      <c r="AB45" s="18">
        <f t="shared" si="112"/>
        <v>7.6715278110589136</v>
      </c>
      <c r="AD45" s="68">
        <f t="shared" ref="AD45:AD70" si="113">IF(Z8&gt;0,(AD8/Z8)*100,0)</f>
        <v>14.620279201823264</v>
      </c>
      <c r="AE45" s="69">
        <f t="shared" ref="AE45:AE70" si="114">IF(Z8&gt;0,AE8/Z8*100,0)</f>
        <v>57.672194218238204</v>
      </c>
      <c r="AF45" s="69">
        <f t="shared" ref="AF45:AF70" si="115">IF(Z8&gt;0,(AF8/Z8)*100,0)</f>
        <v>72.292473420061469</v>
      </c>
      <c r="AH45" t="str">
        <f>L45</f>
        <v>11 Corporate managers and directors</v>
      </c>
      <c r="AI45" s="18">
        <f t="shared" ref="AI45:AM54" si="116">AI8/AI$35*100</f>
        <v>5.397593330028597</v>
      </c>
      <c r="AJ45" s="18">
        <f t="shared" si="116"/>
        <v>6.4165380532363603</v>
      </c>
      <c r="AK45" s="18">
        <f t="shared" si="116"/>
        <v>6.6873909548476771</v>
      </c>
      <c r="AL45" s="18">
        <f t="shared" si="116"/>
        <v>5.8679621966209474</v>
      </c>
      <c r="AM45" s="18">
        <f t="shared" si="116"/>
        <v>5.722912192524765</v>
      </c>
      <c r="AO45" s="68">
        <f t="shared" ref="AO45:AO70" si="117">IF(AK8&gt;0,(AO8/AK8)*100,0)</f>
        <v>2.85432285667485</v>
      </c>
      <c r="AP45" s="69">
        <f t="shared" ref="AP45:AP70" si="118">IF(AK8&gt;0,AP8/AK8*100,0)</f>
        <v>49.791656371821567</v>
      </c>
      <c r="AQ45" s="69">
        <f t="shared" ref="AQ45:AQ70" si="119">IF(AK8&gt;0,(AQ8/AK8)*100,0)</f>
        <v>52.645979228496408</v>
      </c>
      <c r="AS45" t="str">
        <f>W45</f>
        <v>11 Corporate managers and directors</v>
      </c>
      <c r="AT45" s="18">
        <f t="shared" ref="AT45:AX54" si="120">AT8/AT$35*100</f>
        <v>8.6474957262089109</v>
      </c>
      <c r="AU45" s="18">
        <f t="shared" si="120"/>
        <v>9.2123607042368221</v>
      </c>
      <c r="AV45" s="18">
        <f t="shared" si="120"/>
        <v>9.5032674676424325</v>
      </c>
      <c r="AW45" s="18">
        <f t="shared" si="120"/>
        <v>7.8256278091986768</v>
      </c>
      <c r="AX45" s="18">
        <f t="shared" si="120"/>
        <v>7.4801545166433101</v>
      </c>
      <c r="AZ45" s="68">
        <f t="shared" ref="AZ45:AZ70" si="121">IF(AV8&gt;0,(AZ8/AV8)*100,0)</f>
        <v>4.0674502668606474</v>
      </c>
      <c r="BA45" s="69">
        <f t="shared" ref="BA45:BA70" si="122">IF(AV8&gt;0,BA8/AV8*100,0)</f>
        <v>48.642560375440311</v>
      </c>
      <c r="BB45" s="69">
        <f t="shared" ref="BB45:BB70" si="123">IF(AV8&gt;0,(BB8/AV8)*100,0)</f>
        <v>52.710010642300951</v>
      </c>
      <c r="BD45" t="str">
        <f>AH45</f>
        <v>11 Corporate managers and directors</v>
      </c>
      <c r="BE45" s="18">
        <f t="shared" ref="BE45:BI54" si="124">BE8/BE$35*100</f>
        <v>4.8160765641566456</v>
      </c>
      <c r="BF45" s="18">
        <f t="shared" si="124"/>
        <v>5.1716911920338839</v>
      </c>
      <c r="BG45" s="18">
        <f t="shared" si="124"/>
        <v>5.4094691290189063</v>
      </c>
      <c r="BH45" s="18">
        <f t="shared" si="124"/>
        <v>4.5142535363873595</v>
      </c>
      <c r="BI45" s="18">
        <f t="shared" si="124"/>
        <v>4.4269202637715566</v>
      </c>
      <c r="BK45" s="68">
        <f t="shared" ref="BK45:BK70" si="125">IF(BG8&gt;0,(BK8/BG8)*100,0)</f>
        <v>-20.260958896457122</v>
      </c>
      <c r="BL45" s="69">
        <f t="shared" ref="BL45:BL70" si="126">IF(BG8&gt;0,BL8/BG8*100,0)</f>
        <v>36.489036682408901</v>
      </c>
      <c r="BM45" s="69">
        <f t="shared" ref="BM45:BM70" si="127">IF(BG8&gt;0,(BM8/BG8)*100,0)</f>
        <v>16.228077785951779</v>
      </c>
      <c r="BO45" t="str">
        <f>AS45</f>
        <v>11 Corporate managers and directors</v>
      </c>
      <c r="BP45" s="18">
        <f t="shared" ref="BP45:BT54" si="128">BP8/BP$35*100</f>
        <v>3.9894284255324362</v>
      </c>
      <c r="BQ45" s="18">
        <f t="shared" si="128"/>
        <v>4.2009699932036266</v>
      </c>
      <c r="BR45" s="18">
        <f t="shared" si="128"/>
        <v>4.5290001916396418</v>
      </c>
      <c r="BS45" s="18">
        <f t="shared" si="128"/>
        <v>3.6217588501180411</v>
      </c>
      <c r="BT45" s="18">
        <f t="shared" si="128"/>
        <v>3.437717350542528</v>
      </c>
      <c r="BV45" s="68">
        <f t="shared" ref="BV45:BV70" si="129">IF(BR8&gt;0,(BV8/BR8)*100,0)</f>
        <v>-33.959139800124447</v>
      </c>
      <c r="BW45" s="69">
        <f t="shared" ref="BW45:BW70" si="130">IF(BR8&gt;0,BW8/BR8*100,0)</f>
        <v>34.86848669446178</v>
      </c>
      <c r="BX45" s="69">
        <f t="shared" ref="BX45:BX70" si="131">IF(BR8&gt;0,(BX8/BR8)*100,0)</f>
        <v>0.90934689433733706</v>
      </c>
      <c r="BZ45" t="str">
        <f>BD45</f>
        <v>11 Corporate managers and directors</v>
      </c>
      <c r="CA45" s="18">
        <f t="shared" ref="CA45:CE54" si="132">CA8/CA$35*100</f>
        <v>3.9342715087601419</v>
      </c>
      <c r="CB45" s="18">
        <f t="shared" si="132"/>
        <v>4.4090012726580206</v>
      </c>
      <c r="CC45" s="18">
        <f t="shared" si="132"/>
        <v>4.9679158855505916</v>
      </c>
      <c r="CD45" s="18">
        <f t="shared" si="132"/>
        <v>4.3915529379756197</v>
      </c>
      <c r="CE45" s="18">
        <f t="shared" si="132"/>
        <v>5.1697618752721848</v>
      </c>
      <c r="CG45" s="68">
        <f t="shared" ref="CG45:CG70" si="133">IF(CC8&gt;0,(CG8/CC8)*100,0)</f>
        <v>-43.324259540840586</v>
      </c>
      <c r="CH45" s="69">
        <f t="shared" ref="CH45:CH70" si="134">IF(CC8&gt;0,CH8/CC8*100,0)</f>
        <v>32.763071853243233</v>
      </c>
      <c r="CI45" s="69">
        <f t="shared" ref="CI45:CI70" si="135">IF(CC8&gt;0,(CI8/CC8)*100,0)</f>
        <v>-10.561187687597355</v>
      </c>
      <c r="CK45" t="str">
        <f>BO45</f>
        <v>11 Corporate managers and directors</v>
      </c>
      <c r="CL45" s="18">
        <f t="shared" ref="CL45:CP54" si="136">CL8/CL$35*100</f>
        <v>2.1372111208592148</v>
      </c>
      <c r="CM45" s="18">
        <f t="shared" si="136"/>
        <v>2.5104951309775734</v>
      </c>
      <c r="CN45" s="18">
        <f t="shared" si="136"/>
        <v>2.8542685368097063</v>
      </c>
      <c r="CO45" s="18">
        <f t="shared" si="136"/>
        <v>3.1461513064312858</v>
      </c>
      <c r="CP45" s="18">
        <f t="shared" si="136"/>
        <v>4.6533276444174172</v>
      </c>
      <c r="CR45" s="68">
        <f t="shared" ref="CR45:CR70" si="137">IF(CN8&gt;0,(CR8/CN8)*100,0)</f>
        <v>24.046163039688853</v>
      </c>
      <c r="CS45" s="69">
        <f t="shared" ref="CS45:CS70" si="138">IF(CN8&gt;0,CS8/CN8*100,0)</f>
        <v>35.707886246461527</v>
      </c>
      <c r="CT45" s="69">
        <f t="shared" ref="CT45:CT70" si="139">IF(CN8&gt;0,(CT8/CN8)*100,0)</f>
        <v>59.754049286150376</v>
      </c>
    </row>
    <row r="46" spans="1:98" x14ac:dyDescent="0.2">
      <c r="A46" t="str">
        <f t="shared" si="103"/>
        <v>12 Other managers and proprietors</v>
      </c>
      <c r="B46" s="18">
        <f t="shared" si="104"/>
        <v>2.3366862330911342</v>
      </c>
      <c r="C46" s="18">
        <f t="shared" si="104"/>
        <v>2.5076917675570431</v>
      </c>
      <c r="D46" s="18">
        <f t="shared" si="104"/>
        <v>2.5203369974655483</v>
      </c>
      <c r="E46" s="18">
        <f t="shared" si="104"/>
        <v>2.4828730010389397</v>
      </c>
      <c r="F46" s="18">
        <f t="shared" si="104"/>
        <v>2.5623166418140793</v>
      </c>
      <c r="H46" s="68">
        <f t="shared" si="105"/>
        <v>60.038210030065429</v>
      </c>
      <c r="I46" s="69">
        <f t="shared" si="106"/>
        <v>80.858631712961511</v>
      </c>
      <c r="J46" s="69">
        <f t="shared" si="107"/>
        <v>140.89684174302693</v>
      </c>
      <c r="L46" t="str">
        <f t="shared" ref="L46:L69" si="140">A46</f>
        <v>12 Other managers and proprietors</v>
      </c>
      <c r="M46" s="18">
        <f t="shared" si="108"/>
        <v>3.1948320905870622</v>
      </c>
      <c r="N46" s="18">
        <f t="shared" si="108"/>
        <v>3.2367708891730711</v>
      </c>
      <c r="O46" s="18">
        <f t="shared" si="108"/>
        <v>3.362907994937161</v>
      </c>
      <c r="P46" s="18">
        <f t="shared" si="108"/>
        <v>3.2928331809926061</v>
      </c>
      <c r="Q46" s="18">
        <f t="shared" si="108"/>
        <v>3.4171652873233338</v>
      </c>
      <c r="S46" s="68">
        <f t="shared" si="109"/>
        <v>62.261647430285883</v>
      </c>
      <c r="T46" s="69">
        <f t="shared" si="110"/>
        <v>79.987088468366636</v>
      </c>
      <c r="U46" s="69">
        <f t="shared" si="111"/>
        <v>142.24873589865251</v>
      </c>
      <c r="W46" t="str">
        <f t="shared" ref="W46:W69" si="141">A46</f>
        <v>12 Other managers and proprietors</v>
      </c>
      <c r="X46" s="18">
        <f t="shared" si="112"/>
        <v>3.8191211608505702</v>
      </c>
      <c r="Y46" s="18">
        <f t="shared" si="112"/>
        <v>3.8401666886217907</v>
      </c>
      <c r="Z46" s="18">
        <f t="shared" si="112"/>
        <v>4.0413098635122955</v>
      </c>
      <c r="AA46" s="18">
        <f t="shared" si="112"/>
        <v>4.1513044482449422</v>
      </c>
      <c r="AB46" s="18">
        <f t="shared" si="112"/>
        <v>4.5845605845474484</v>
      </c>
      <c r="AD46" s="68">
        <f t="shared" si="113"/>
        <v>57.041143103964309</v>
      </c>
      <c r="AE46" s="69">
        <f t="shared" si="114"/>
        <v>77.762483132919883</v>
      </c>
      <c r="AF46" s="69">
        <f t="shared" si="115"/>
        <v>134.80362623688418</v>
      </c>
      <c r="AH46" t="str">
        <f t="shared" ref="AH46:AH69" si="142">L46</f>
        <v>12 Other managers and proprietors</v>
      </c>
      <c r="AI46" s="18">
        <f t="shared" si="116"/>
        <v>3.3578441201927136</v>
      </c>
      <c r="AJ46" s="18">
        <f t="shared" si="116"/>
        <v>3.5761961992530988</v>
      </c>
      <c r="AK46" s="18">
        <f t="shared" si="116"/>
        <v>4.1828026709312089</v>
      </c>
      <c r="AL46" s="18">
        <f t="shared" si="116"/>
        <v>4.3235002440558041</v>
      </c>
      <c r="AM46" s="18">
        <f t="shared" si="116"/>
        <v>4.91469682219447</v>
      </c>
      <c r="AO46" s="68">
        <f t="shared" si="117"/>
        <v>41.21848103223531</v>
      </c>
      <c r="AP46" s="69">
        <f t="shared" si="118"/>
        <v>71.694455046221961</v>
      </c>
      <c r="AQ46" s="69">
        <f t="shared" si="119"/>
        <v>112.91293607845728</v>
      </c>
      <c r="AS46" t="str">
        <f t="shared" ref="AS46:AS69" si="143">W46</f>
        <v>12 Other managers and proprietors</v>
      </c>
      <c r="AT46" s="18">
        <f t="shared" si="120"/>
        <v>4.0782345839542788</v>
      </c>
      <c r="AU46" s="18">
        <f t="shared" si="120"/>
        <v>3.9898877156183779</v>
      </c>
      <c r="AV46" s="18">
        <f t="shared" si="120"/>
        <v>4.1585270897001481</v>
      </c>
      <c r="AW46" s="18">
        <f t="shared" si="120"/>
        <v>4.269771272277632</v>
      </c>
      <c r="AX46" s="18">
        <f t="shared" si="120"/>
        <v>4.3542170399439399</v>
      </c>
      <c r="AZ46" s="68">
        <f t="shared" si="121"/>
        <v>38.435615416374077</v>
      </c>
      <c r="BA46" s="69">
        <f t="shared" si="122"/>
        <v>69.707762165375215</v>
      </c>
      <c r="BB46" s="69">
        <f t="shared" si="123"/>
        <v>108.14337758174931</v>
      </c>
      <c r="BD46" t="str">
        <f t="shared" ref="BD46:BD69" si="144">AH46</f>
        <v>12 Other managers and proprietors</v>
      </c>
      <c r="BE46" s="18">
        <f t="shared" si="124"/>
        <v>3.0061013511683217</v>
      </c>
      <c r="BF46" s="18">
        <f t="shared" si="124"/>
        <v>2.6686079394211362</v>
      </c>
      <c r="BG46" s="18">
        <f t="shared" si="124"/>
        <v>2.8777260318673989</v>
      </c>
      <c r="BH46" s="18">
        <f t="shared" si="124"/>
        <v>2.6307658926764619</v>
      </c>
      <c r="BI46" s="18">
        <f t="shared" si="124"/>
        <v>2.694936188377731</v>
      </c>
      <c r="BK46" s="68">
        <f t="shared" si="125"/>
        <v>-8.7520751378556092</v>
      </c>
      <c r="BL46" s="69">
        <f t="shared" si="126"/>
        <v>43.757614820374947</v>
      </c>
      <c r="BM46" s="69">
        <f t="shared" si="127"/>
        <v>35.005539682519341</v>
      </c>
      <c r="BO46" t="str">
        <f t="shared" ref="BO46:BO69" si="145">AS46</f>
        <v>12 Other managers and proprietors</v>
      </c>
      <c r="BP46" s="18">
        <f t="shared" si="128"/>
        <v>2.8931525790576611</v>
      </c>
      <c r="BQ46" s="18">
        <f t="shared" si="128"/>
        <v>2.8267557689321707</v>
      </c>
      <c r="BR46" s="18">
        <f t="shared" si="128"/>
        <v>3.1917775989494537</v>
      </c>
      <c r="BS46" s="18">
        <f t="shared" si="128"/>
        <v>3.1544626668170657</v>
      </c>
      <c r="BT46" s="18">
        <f t="shared" si="128"/>
        <v>3.2865072249368041</v>
      </c>
      <c r="BV46" s="68">
        <f t="shared" si="129"/>
        <v>-10.412614298228224</v>
      </c>
      <c r="BW46" s="69">
        <f t="shared" si="130"/>
        <v>49.786254312698915</v>
      </c>
      <c r="BX46" s="69">
        <f t="shared" si="131"/>
        <v>39.373640014470688</v>
      </c>
      <c r="BZ46" t="str">
        <f t="shared" ref="BZ46:BZ69" si="146">BD46</f>
        <v>12 Other managers and proprietors</v>
      </c>
      <c r="CA46" s="18">
        <f t="shared" si="132"/>
        <v>3.0422761148597646</v>
      </c>
      <c r="CB46" s="18">
        <f t="shared" si="132"/>
        <v>2.960523806291798</v>
      </c>
      <c r="CC46" s="18">
        <f t="shared" si="132"/>
        <v>3.4236055705181392</v>
      </c>
      <c r="CD46" s="18">
        <f t="shared" si="132"/>
        <v>3.4996788334926898</v>
      </c>
      <c r="CE46" s="18">
        <f t="shared" si="132"/>
        <v>3.9332497649301175</v>
      </c>
      <c r="CG46" s="68">
        <f t="shared" si="133"/>
        <v>-37.429633571564203</v>
      </c>
      <c r="CH46" s="69">
        <f t="shared" si="134"/>
        <v>39.326241279134649</v>
      </c>
      <c r="CI46" s="69">
        <f t="shared" si="135"/>
        <v>1.8966077075704464</v>
      </c>
      <c r="CK46" t="str">
        <f t="shared" ref="CK46:CK69" si="147">BO46</f>
        <v>12 Other managers and proprietors</v>
      </c>
      <c r="CL46" s="18">
        <f t="shared" si="136"/>
        <v>2.9556599656566278</v>
      </c>
      <c r="CM46" s="18">
        <f t="shared" si="136"/>
        <v>2.7817853143377027</v>
      </c>
      <c r="CN46" s="18">
        <f t="shared" si="136"/>
        <v>3.2979024986966565</v>
      </c>
      <c r="CO46" s="18">
        <f t="shared" si="136"/>
        <v>3.8304657268461404</v>
      </c>
      <c r="CP46" s="18">
        <f t="shared" si="136"/>
        <v>5.2835776187164303</v>
      </c>
      <c r="CR46" s="68">
        <f t="shared" si="137"/>
        <v>21.900310838461902</v>
      </c>
      <c r="CS46" s="69">
        <f t="shared" si="138"/>
        <v>41.439845038806858</v>
      </c>
      <c r="CT46" s="69">
        <f t="shared" si="139"/>
        <v>63.340155877268757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18.684888430469567</v>
      </c>
      <c r="C47" s="18">
        <f t="shared" si="104"/>
        <v>19.65129008867828</v>
      </c>
      <c r="D47" s="18">
        <f t="shared" si="104"/>
        <v>19.998281755788341</v>
      </c>
      <c r="E47" s="18">
        <f t="shared" si="104"/>
        <v>21.464003875553967</v>
      </c>
      <c r="F47" s="18">
        <f t="shared" si="104"/>
        <v>21.012382610298047</v>
      </c>
      <c r="H47" s="68">
        <f t="shared" si="105"/>
        <v>65.398710790079548</v>
      </c>
      <c r="I47" s="69">
        <f t="shared" si="106"/>
        <v>54.172913417391108</v>
      </c>
      <c r="J47" s="69">
        <f t="shared" si="107"/>
        <v>119.57162420747065</v>
      </c>
      <c r="L47" t="str">
        <f t="shared" si="140"/>
        <v>21 Science, research, engineering and technology professionals</v>
      </c>
      <c r="M47" s="18">
        <f t="shared" si="108"/>
        <v>9.5324463435373339</v>
      </c>
      <c r="N47" s="18">
        <f t="shared" si="108"/>
        <v>10.067264177659753</v>
      </c>
      <c r="O47" s="18">
        <f t="shared" si="108"/>
        <v>10.352206755604447</v>
      </c>
      <c r="P47" s="18">
        <f t="shared" si="108"/>
        <v>12.019044357192573</v>
      </c>
      <c r="Q47" s="18">
        <f t="shared" si="108"/>
        <v>12.029135144194543</v>
      </c>
      <c r="S47" s="68">
        <f t="shared" si="109"/>
        <v>85.552302410348148</v>
      </c>
      <c r="T47" s="69">
        <f t="shared" si="110"/>
        <v>63.318323429475498</v>
      </c>
      <c r="U47" s="69">
        <f t="shared" si="111"/>
        <v>148.87062583982365</v>
      </c>
      <c r="W47" t="str">
        <f t="shared" si="141"/>
        <v>21 Science, research, engineering and technology professionals</v>
      </c>
      <c r="X47" s="18">
        <f t="shared" si="112"/>
        <v>9.1153704348668541</v>
      </c>
      <c r="Y47" s="18">
        <f t="shared" si="112"/>
        <v>9.4919226624300705</v>
      </c>
      <c r="Z47" s="18">
        <f t="shared" si="112"/>
        <v>9.4166056695864508</v>
      </c>
      <c r="AA47" s="18">
        <f t="shared" si="112"/>
        <v>10.175296575472165</v>
      </c>
      <c r="AB47" s="18">
        <f t="shared" si="112"/>
        <v>9.6680314011319997</v>
      </c>
      <c r="AD47" s="68">
        <f t="shared" si="113"/>
        <v>42.128623656563178</v>
      </c>
      <c r="AE47" s="69">
        <f t="shared" si="114"/>
        <v>48.321277254901609</v>
      </c>
      <c r="AF47" s="69">
        <f t="shared" si="115"/>
        <v>90.449900911464781</v>
      </c>
      <c r="AH47" t="str">
        <f t="shared" si="142"/>
        <v>21 Science, research, engineering and technology professionals</v>
      </c>
      <c r="AI47" s="18">
        <f t="shared" si="116"/>
        <v>3.0169888501207893</v>
      </c>
      <c r="AJ47" s="18">
        <f t="shared" si="116"/>
        <v>3.3520095612051555</v>
      </c>
      <c r="AK47" s="18">
        <f t="shared" si="116"/>
        <v>3.5378455708201346</v>
      </c>
      <c r="AL47" s="18">
        <f t="shared" si="116"/>
        <v>3.9720640631234607</v>
      </c>
      <c r="AM47" s="18">
        <f t="shared" si="116"/>
        <v>3.9730654757411639</v>
      </c>
      <c r="AO47" s="68">
        <f t="shared" si="117"/>
        <v>34.97366193020828</v>
      </c>
      <c r="AP47" s="69">
        <f t="shared" si="118"/>
        <v>45.271803795675062</v>
      </c>
      <c r="AQ47" s="69">
        <f t="shared" si="119"/>
        <v>80.245465725883363</v>
      </c>
      <c r="AS47" t="str">
        <f t="shared" si="143"/>
        <v>21 Science, research, engineering and technology professionals</v>
      </c>
      <c r="AT47" s="18">
        <f t="shared" si="120"/>
        <v>10.259615310575526</v>
      </c>
      <c r="AU47" s="18">
        <f t="shared" si="120"/>
        <v>10.324268482605428</v>
      </c>
      <c r="AV47" s="18">
        <f t="shared" si="120"/>
        <v>10.244529668089315</v>
      </c>
      <c r="AW47" s="18">
        <f t="shared" si="120"/>
        <v>10.455738426634566</v>
      </c>
      <c r="AX47" s="18">
        <f t="shared" si="120"/>
        <v>9.5284511408912511</v>
      </c>
      <c r="AZ47" s="68">
        <f t="shared" si="121"/>
        <v>22.972381710437215</v>
      </c>
      <c r="BA47" s="69">
        <f t="shared" si="122"/>
        <v>37.478309159327885</v>
      </c>
      <c r="BB47" s="69">
        <f t="shared" si="123"/>
        <v>60.450690869765097</v>
      </c>
      <c r="BD47" t="str">
        <f t="shared" si="144"/>
        <v>21 Science, research, engineering and technology professionals</v>
      </c>
      <c r="BE47" s="18">
        <f t="shared" si="124"/>
        <v>3.5347945131155156</v>
      </c>
      <c r="BF47" s="18">
        <f t="shared" si="124"/>
        <v>3.55728325213635</v>
      </c>
      <c r="BG47" s="18">
        <f t="shared" si="124"/>
        <v>3.6262213988143874</v>
      </c>
      <c r="BH47" s="18">
        <f t="shared" si="124"/>
        <v>3.9365474041670026</v>
      </c>
      <c r="BI47" s="18">
        <f t="shared" si="124"/>
        <v>3.4332313992552201</v>
      </c>
      <c r="BK47" s="68">
        <f t="shared" si="125"/>
        <v>-7.7486532157533023</v>
      </c>
      <c r="BL47" s="69">
        <f t="shared" si="126"/>
        <v>29.488038283790857</v>
      </c>
      <c r="BM47" s="69">
        <f t="shared" si="127"/>
        <v>21.739385068037553</v>
      </c>
      <c r="BO47" t="str">
        <f t="shared" si="145"/>
        <v>21 Science, research, engineering and technology professionals</v>
      </c>
      <c r="BP47" s="18">
        <f t="shared" si="128"/>
        <v>2.4380222131857576</v>
      </c>
      <c r="BQ47" s="18">
        <f t="shared" si="128"/>
        <v>2.4976799048277512</v>
      </c>
      <c r="BR47" s="18">
        <f t="shared" si="128"/>
        <v>2.762838588497627</v>
      </c>
      <c r="BS47" s="18">
        <f t="shared" si="128"/>
        <v>3.0902605260364093</v>
      </c>
      <c r="BT47" s="18">
        <f t="shared" si="128"/>
        <v>3.2061420468339215</v>
      </c>
      <c r="BV47" s="68">
        <f t="shared" si="129"/>
        <v>0.96530020779569337</v>
      </c>
      <c r="BW47" s="69">
        <f t="shared" si="130"/>
        <v>35.987674533970065</v>
      </c>
      <c r="BX47" s="69">
        <f t="shared" si="131"/>
        <v>36.952974741765757</v>
      </c>
      <c r="BZ47" t="str">
        <f t="shared" si="146"/>
        <v>21 Science, research, engineering and technology professionals</v>
      </c>
      <c r="CA47" s="18">
        <f t="shared" si="132"/>
        <v>2.0510287510019447</v>
      </c>
      <c r="CB47" s="18">
        <f t="shared" si="132"/>
        <v>2.3046589866371283</v>
      </c>
      <c r="CC47" s="18">
        <f t="shared" si="132"/>
        <v>2.5535912570407446</v>
      </c>
      <c r="CD47" s="18">
        <f t="shared" si="132"/>
        <v>3.0428844218485955</v>
      </c>
      <c r="CE47" s="18">
        <f t="shared" si="132"/>
        <v>3.5305787107489488</v>
      </c>
      <c r="CG47" s="68">
        <f t="shared" si="133"/>
        <v>-24.699924325854674</v>
      </c>
      <c r="CH47" s="69">
        <f t="shared" si="134"/>
        <v>29.817561761732346</v>
      </c>
      <c r="CI47" s="69">
        <f t="shared" si="135"/>
        <v>5.1176374358776711</v>
      </c>
      <c r="CK47" t="str">
        <f t="shared" si="147"/>
        <v>21 Science, research, engineering and technology professionals</v>
      </c>
      <c r="CL47" s="18">
        <f t="shared" si="136"/>
        <v>0.97289239693508833</v>
      </c>
      <c r="CM47" s="18">
        <f t="shared" si="136"/>
        <v>1.1316549368562048</v>
      </c>
      <c r="CN47" s="18">
        <f t="shared" si="136"/>
        <v>1.3403489614083279</v>
      </c>
      <c r="CO47" s="18">
        <f t="shared" si="136"/>
        <v>2.2663459002583615</v>
      </c>
      <c r="CP47" s="18">
        <f t="shared" si="136"/>
        <v>3.432884057915949</v>
      </c>
      <c r="CR47" s="68">
        <f t="shared" si="137"/>
        <v>94.874846727891409</v>
      </c>
      <c r="CS47" s="69">
        <f t="shared" si="138"/>
        <v>49.169320957524157</v>
      </c>
      <c r="CT47" s="69">
        <f t="shared" si="139"/>
        <v>144.04416768541557</v>
      </c>
    </row>
    <row r="48" spans="1:98" x14ac:dyDescent="0.2">
      <c r="A48" t="str">
        <f t="shared" si="103"/>
        <v>22 Health professionals</v>
      </c>
      <c r="B48" s="18">
        <f t="shared" si="104"/>
        <v>19.662729722273561</v>
      </c>
      <c r="C48" s="18">
        <f t="shared" si="104"/>
        <v>19.847203257686743</v>
      </c>
      <c r="D48" s="18">
        <f t="shared" si="104"/>
        <v>19.757991751275313</v>
      </c>
      <c r="E48" s="18">
        <f t="shared" si="104"/>
        <v>20.018213204754218</v>
      </c>
      <c r="F48" s="18">
        <f t="shared" si="104"/>
        <v>20.19913851796889</v>
      </c>
      <c r="H48" s="68">
        <f t="shared" si="105"/>
        <v>60.93094089016563</v>
      </c>
      <c r="I48" s="69">
        <f t="shared" si="106"/>
        <v>66.03251913294082</v>
      </c>
      <c r="J48" s="69">
        <f t="shared" si="107"/>
        <v>126.96346002310645</v>
      </c>
      <c r="L48" t="str">
        <f t="shared" si="140"/>
        <v>22 Health professionals</v>
      </c>
      <c r="M48" s="18">
        <f t="shared" si="108"/>
        <v>8.6261884780341962</v>
      </c>
      <c r="N48" s="18">
        <f t="shared" si="108"/>
        <v>8.757539286990065</v>
      </c>
      <c r="O48" s="18">
        <f t="shared" si="108"/>
        <v>8.7174219237822328</v>
      </c>
      <c r="P48" s="18">
        <f t="shared" si="108"/>
        <v>8.071269367437333</v>
      </c>
      <c r="Q48" s="18">
        <f t="shared" si="108"/>
        <v>7.7595558582397848</v>
      </c>
      <c r="S48" s="68">
        <f t="shared" si="109"/>
        <v>42.139138265137454</v>
      </c>
      <c r="T48" s="69">
        <f t="shared" si="110"/>
        <v>62.918795663773878</v>
      </c>
      <c r="U48" s="69">
        <f t="shared" si="111"/>
        <v>105.05793392891132</v>
      </c>
      <c r="W48" t="str">
        <f t="shared" si="141"/>
        <v>22 Health professionals</v>
      </c>
      <c r="X48" s="18">
        <f t="shared" si="112"/>
        <v>8.8936323369662365</v>
      </c>
      <c r="Y48" s="18">
        <f t="shared" si="112"/>
        <v>8.8346316022603535</v>
      </c>
      <c r="Z48" s="18">
        <f t="shared" si="112"/>
        <v>8.8299268581683279</v>
      </c>
      <c r="AA48" s="18">
        <f t="shared" si="112"/>
        <v>8.2580438066984776</v>
      </c>
      <c r="AB48" s="18">
        <f t="shared" si="112"/>
        <v>7.7242717202349223</v>
      </c>
      <c r="AD48" s="68">
        <f t="shared" si="113"/>
        <v>21.09837598731745</v>
      </c>
      <c r="AE48" s="69">
        <f t="shared" si="114"/>
        <v>61.158024057976334</v>
      </c>
      <c r="AF48" s="69">
        <f t="shared" si="115"/>
        <v>82.256400045293788</v>
      </c>
      <c r="AH48" t="str">
        <f t="shared" si="142"/>
        <v>22 Health professionals</v>
      </c>
      <c r="AI48" s="18">
        <f t="shared" si="116"/>
        <v>14.297642618217685</v>
      </c>
      <c r="AJ48" s="18">
        <f t="shared" si="116"/>
        <v>10.731574803559106</v>
      </c>
      <c r="AK48" s="18">
        <f t="shared" si="116"/>
        <v>9.7102513871348446</v>
      </c>
      <c r="AL48" s="18">
        <f t="shared" si="116"/>
        <v>4.9424420242104432</v>
      </c>
      <c r="AM48" s="18">
        <f t="shared" si="116"/>
        <v>1.6069215682583964</v>
      </c>
      <c r="AO48" s="68">
        <f t="shared" si="117"/>
        <v>-80.110384535801117</v>
      </c>
      <c r="AP48" s="69">
        <f t="shared" si="118"/>
        <v>17.122661770522587</v>
      </c>
      <c r="AQ48" s="69">
        <f t="shared" si="119"/>
        <v>-62.987722765278534</v>
      </c>
      <c r="AS48" t="str">
        <f t="shared" si="143"/>
        <v>22 Health professionals</v>
      </c>
      <c r="AT48" s="18">
        <f t="shared" si="120"/>
        <v>1.7220484187456013</v>
      </c>
      <c r="AU48" s="18">
        <f t="shared" si="120"/>
        <v>1.7450762647048867</v>
      </c>
      <c r="AV48" s="18">
        <f t="shared" si="120"/>
        <v>1.8256817609000626</v>
      </c>
      <c r="AW48" s="18">
        <f t="shared" si="120"/>
        <v>1.7977988229295736</v>
      </c>
      <c r="AX48" s="18">
        <f t="shared" si="120"/>
        <v>1.7740453610130082</v>
      </c>
      <c r="AZ48" s="68">
        <f t="shared" si="121"/>
        <v>28.474501418641125</v>
      </c>
      <c r="BA48" s="69">
        <f t="shared" si="122"/>
        <v>54.924929396364611</v>
      </c>
      <c r="BB48" s="69">
        <f t="shared" si="123"/>
        <v>83.399430815005744</v>
      </c>
      <c r="BD48" t="str">
        <f t="shared" si="144"/>
        <v>22 Health professionals</v>
      </c>
      <c r="BE48" s="18">
        <f t="shared" si="124"/>
        <v>1.5559787849133568</v>
      </c>
      <c r="BF48" s="18">
        <f t="shared" si="124"/>
        <v>1.871445193995247</v>
      </c>
      <c r="BG48" s="18">
        <f t="shared" si="124"/>
        <v>2.0076772135490599</v>
      </c>
      <c r="BH48" s="18">
        <f t="shared" si="124"/>
        <v>2.0324648442763387</v>
      </c>
      <c r="BI48" s="18">
        <f t="shared" si="124"/>
        <v>2.2495199564831108</v>
      </c>
      <c r="BK48" s="68">
        <f t="shared" si="125"/>
        <v>9.1741743558472191</v>
      </c>
      <c r="BL48" s="69">
        <f t="shared" si="126"/>
        <v>54.520537229847008</v>
      </c>
      <c r="BM48" s="69">
        <f t="shared" si="127"/>
        <v>63.694711585694229</v>
      </c>
      <c r="BO48" t="str">
        <f t="shared" si="145"/>
        <v>22 Health professionals</v>
      </c>
      <c r="BP48" s="18">
        <f t="shared" si="128"/>
        <v>1.149547299693187</v>
      </c>
      <c r="BQ48" s="18">
        <f t="shared" si="128"/>
        <v>1.3234966282098481</v>
      </c>
      <c r="BR48" s="18">
        <f t="shared" si="128"/>
        <v>1.3976221383019722</v>
      </c>
      <c r="BS48" s="18">
        <f t="shared" si="128"/>
        <v>1.3521153519803173</v>
      </c>
      <c r="BT48" s="18">
        <f t="shared" si="128"/>
        <v>1.252891722327083</v>
      </c>
      <c r="BV48" s="68">
        <f t="shared" si="129"/>
        <v>-22.004658655992966</v>
      </c>
      <c r="BW48" s="69">
        <f t="shared" si="130"/>
        <v>40.869441516077806</v>
      </c>
      <c r="BX48" s="69">
        <f t="shared" si="131"/>
        <v>18.864782860084837</v>
      </c>
      <c r="BZ48" t="str">
        <f t="shared" si="146"/>
        <v>22 Health professionals</v>
      </c>
      <c r="CA48" s="18">
        <f t="shared" si="132"/>
        <v>1.1286261538164113</v>
      </c>
      <c r="CB48" s="18">
        <f t="shared" si="132"/>
        <v>1.3022792155019727</v>
      </c>
      <c r="CC48" s="18">
        <f t="shared" si="132"/>
        <v>1.3255660429178426</v>
      </c>
      <c r="CD48" s="18">
        <f t="shared" si="132"/>
        <v>1.3500771292948794</v>
      </c>
      <c r="CE48" s="18">
        <f t="shared" si="132"/>
        <v>1.5500971194843651</v>
      </c>
      <c r="CG48" s="68">
        <f t="shared" si="133"/>
        <v>-36.311878958831819</v>
      </c>
      <c r="CH48" s="69">
        <f t="shared" si="134"/>
        <v>36.513899591864565</v>
      </c>
      <c r="CI48" s="69">
        <f t="shared" si="135"/>
        <v>0.20202063303274881</v>
      </c>
      <c r="CK48" t="str">
        <f t="shared" si="147"/>
        <v>22 Health professionals</v>
      </c>
      <c r="CL48" s="18">
        <f t="shared" si="136"/>
        <v>0.33515991751270374</v>
      </c>
      <c r="CM48" s="18">
        <f t="shared" si="136"/>
        <v>0.44600288907461472</v>
      </c>
      <c r="CN48" s="18">
        <f t="shared" si="136"/>
        <v>0.57715219354085401</v>
      </c>
      <c r="CO48" s="18">
        <f t="shared" si="136"/>
        <v>0.72130583114776414</v>
      </c>
      <c r="CP48" s="18">
        <f t="shared" si="136"/>
        <v>1.1818332727757368</v>
      </c>
      <c r="CR48" s="68">
        <f t="shared" si="137"/>
        <v>55.804642831141571</v>
      </c>
      <c r="CS48" s="69">
        <f t="shared" si="138"/>
        <v>45.988820703173573</v>
      </c>
      <c r="CT48" s="69">
        <f t="shared" si="139"/>
        <v>101.79346353431514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32.126323555062726</v>
      </c>
      <c r="C49" s="18">
        <f t="shared" si="104"/>
        <v>28.501289703430377</v>
      </c>
      <c r="D49" s="18">
        <f t="shared" si="104"/>
        <v>27.687072865428259</v>
      </c>
      <c r="E49" s="18">
        <f t="shared" si="104"/>
        <v>26.406471300993324</v>
      </c>
      <c r="F49" s="18">
        <f t="shared" si="104"/>
        <v>25.390035320405001</v>
      </c>
      <c r="H49" s="68">
        <f t="shared" si="105"/>
        <v>44.356307319482738</v>
      </c>
      <c r="I49" s="69">
        <f t="shared" si="106"/>
        <v>61.279729003799396</v>
      </c>
      <c r="J49" s="69">
        <f t="shared" si="107"/>
        <v>105.63603632328213</v>
      </c>
      <c r="L49" t="str">
        <f t="shared" si="140"/>
        <v>23 Teaching and other educational professionals</v>
      </c>
      <c r="M49" s="18">
        <f t="shared" si="108"/>
        <v>28.160228687737153</v>
      </c>
      <c r="N49" s="18">
        <f t="shared" si="108"/>
        <v>24.387069928296825</v>
      </c>
      <c r="O49" s="18">
        <f t="shared" si="108"/>
        <v>24.234048712981341</v>
      </c>
      <c r="P49" s="18">
        <f t="shared" si="108"/>
        <v>23.03447978226674</v>
      </c>
      <c r="Q49" s="18">
        <f t="shared" si="108"/>
        <v>21.833214516572745</v>
      </c>
      <c r="S49" s="68">
        <f t="shared" si="109"/>
        <v>43.865475687244491</v>
      </c>
      <c r="T49" s="69">
        <f t="shared" si="110"/>
        <v>63.166839523957293</v>
      </c>
      <c r="U49" s="69">
        <f t="shared" si="111"/>
        <v>107.03231521120181</v>
      </c>
      <c r="W49" t="str">
        <f t="shared" si="141"/>
        <v>23 Teaching and other educational professionals</v>
      </c>
      <c r="X49" s="18">
        <f t="shared" si="112"/>
        <v>9.0712954533907073</v>
      </c>
      <c r="Y49" s="18">
        <f t="shared" si="112"/>
        <v>6.6374398147177747</v>
      </c>
      <c r="Z49" s="18">
        <f t="shared" si="112"/>
        <v>6.6177150932869964</v>
      </c>
      <c r="AA49" s="18">
        <f t="shared" si="112"/>
        <v>5.1683138897540957</v>
      </c>
      <c r="AB49" s="18">
        <f t="shared" si="112"/>
        <v>3.4797670935598206</v>
      </c>
      <c r="AD49" s="68">
        <f t="shared" si="113"/>
        <v>-27.208613224750028</v>
      </c>
      <c r="AE49" s="69">
        <f t="shared" si="114"/>
        <v>43.039912226746935</v>
      </c>
      <c r="AF49" s="69">
        <f t="shared" si="115"/>
        <v>15.831299001996907</v>
      </c>
      <c r="AH49" t="str">
        <f t="shared" si="142"/>
        <v>23 Teaching and other educational professionals</v>
      </c>
      <c r="AI49" s="18">
        <f t="shared" si="116"/>
        <v>3.511336568557208</v>
      </c>
      <c r="AJ49" s="18">
        <f t="shared" si="116"/>
        <v>2.1639594625512601</v>
      </c>
      <c r="AK49" s="18">
        <f t="shared" si="116"/>
        <v>2.0471940906500263</v>
      </c>
      <c r="AL49" s="18">
        <f t="shared" si="116"/>
        <v>1.3475652895611823</v>
      </c>
      <c r="AM49" s="18">
        <f t="shared" si="116"/>
        <v>1.255123333273408</v>
      </c>
      <c r="AO49" s="68">
        <f t="shared" si="117"/>
        <v>-26.313222468791153</v>
      </c>
      <c r="AP49" s="69">
        <f t="shared" si="118"/>
        <v>22.559320994700947</v>
      </c>
      <c r="AQ49" s="69">
        <f t="shared" si="119"/>
        <v>-3.7539014740902106</v>
      </c>
      <c r="AS49" t="str">
        <f t="shared" si="143"/>
        <v>23 Teaching and other educational professionals</v>
      </c>
      <c r="AT49" s="18">
        <f t="shared" si="120"/>
        <v>1.0141275602938158</v>
      </c>
      <c r="AU49" s="18">
        <f t="shared" si="120"/>
        <v>0.90463592635164625</v>
      </c>
      <c r="AV49" s="18">
        <f t="shared" si="120"/>
        <v>0.88341237660143868</v>
      </c>
      <c r="AW49" s="18">
        <f t="shared" si="120"/>
        <v>0.70482725717058192</v>
      </c>
      <c r="AX49" s="18">
        <f t="shared" si="120"/>
        <v>0.55293038546368845</v>
      </c>
      <c r="AZ49" s="68">
        <f t="shared" si="121"/>
        <v>-17.246899433434184</v>
      </c>
      <c r="BA49" s="69">
        <f t="shared" si="122"/>
        <v>41.716304157927823</v>
      </c>
      <c r="BB49" s="69">
        <f t="shared" si="123"/>
        <v>24.469404724493639</v>
      </c>
      <c r="BD49" t="str">
        <f t="shared" si="144"/>
        <v>23 Teaching and other educational professionals</v>
      </c>
      <c r="BE49" s="18">
        <f t="shared" si="124"/>
        <v>1.0820167225680148</v>
      </c>
      <c r="BF49" s="18">
        <f t="shared" si="124"/>
        <v>1.046993205424942</v>
      </c>
      <c r="BG49" s="18">
        <f t="shared" si="124"/>
        <v>1.1971519656070233</v>
      </c>
      <c r="BH49" s="18">
        <f t="shared" si="124"/>
        <v>1.0982359986500074</v>
      </c>
      <c r="BI49" s="18">
        <f t="shared" si="124"/>
        <v>1.2157869017100014</v>
      </c>
      <c r="BK49" s="68">
        <f t="shared" si="125"/>
        <v>-1.0462782628230567</v>
      </c>
      <c r="BL49" s="69">
        <f t="shared" si="126"/>
        <v>40.485134451822816</v>
      </c>
      <c r="BM49" s="69">
        <f t="shared" si="127"/>
        <v>39.438856188999758</v>
      </c>
      <c r="BO49" t="str">
        <f t="shared" si="145"/>
        <v>23 Teaching and other educational professionals</v>
      </c>
      <c r="BP49" s="18">
        <f t="shared" si="128"/>
        <v>0.69046170059550704</v>
      </c>
      <c r="BQ49" s="18">
        <f t="shared" si="128"/>
        <v>0.67647613012451657</v>
      </c>
      <c r="BR49" s="18">
        <f t="shared" si="128"/>
        <v>0.74637448581402011</v>
      </c>
      <c r="BS49" s="18">
        <f t="shared" si="128"/>
        <v>0.67508918577976418</v>
      </c>
      <c r="BT49" s="18">
        <f t="shared" si="128"/>
        <v>0.687898051014318</v>
      </c>
      <c r="BV49" s="68">
        <f t="shared" si="129"/>
        <v>-19.81148177216609</v>
      </c>
      <c r="BW49" s="69">
        <f t="shared" si="130"/>
        <v>39.90832123660558</v>
      </c>
      <c r="BX49" s="69">
        <f t="shared" si="131"/>
        <v>20.096839464439494</v>
      </c>
      <c r="BZ49" t="str">
        <f t="shared" si="146"/>
        <v>23 Teaching and other educational professionals</v>
      </c>
      <c r="CA49" s="18">
        <f t="shared" si="132"/>
        <v>0.87114954449456361</v>
      </c>
      <c r="CB49" s="18">
        <f t="shared" si="132"/>
        <v>0.85325454228963404</v>
      </c>
      <c r="CC49" s="18">
        <f t="shared" si="132"/>
        <v>0.98144371087111903</v>
      </c>
      <c r="CD49" s="18">
        <f t="shared" si="132"/>
        <v>0.98459566712044277</v>
      </c>
      <c r="CE49" s="18">
        <f t="shared" si="132"/>
        <v>1.1545293229213878</v>
      </c>
      <c r="CG49" s="68">
        <f t="shared" si="133"/>
        <v>-35.932103018767428</v>
      </c>
      <c r="CH49" s="69">
        <f t="shared" si="134"/>
        <v>35.985398014447931</v>
      </c>
      <c r="CI49" s="69">
        <f t="shared" si="135"/>
        <v>5.3294995680506607E-2</v>
      </c>
      <c r="CK49" t="str">
        <f t="shared" si="147"/>
        <v>23 Teaching and other educational professionals</v>
      </c>
      <c r="CL49" s="18">
        <f t="shared" si="136"/>
        <v>0.47221964552040729</v>
      </c>
      <c r="CM49" s="18">
        <f t="shared" si="136"/>
        <v>0.54048088824788298</v>
      </c>
      <c r="CN49" s="18">
        <f t="shared" si="136"/>
        <v>0.80643168072663618</v>
      </c>
      <c r="CO49" s="18">
        <f t="shared" si="136"/>
        <v>0.99883181667985921</v>
      </c>
      <c r="CP49" s="18">
        <f t="shared" si="136"/>
        <v>1.5081169974442719</v>
      </c>
      <c r="CR49" s="68">
        <f t="shared" si="137"/>
        <v>42.292492536905911</v>
      </c>
      <c r="CS49" s="69">
        <f t="shared" si="138"/>
        <v>46.872078793487916</v>
      </c>
      <c r="CT49" s="69">
        <f t="shared" si="139"/>
        <v>89.164571330393827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5.3744582119742041</v>
      </c>
      <c r="C50" s="18">
        <f t="shared" si="104"/>
        <v>6.0591286012233043</v>
      </c>
      <c r="D50" s="18">
        <f t="shared" si="104"/>
        <v>6.4626005508053144</v>
      </c>
      <c r="E50" s="18">
        <f t="shared" si="104"/>
        <v>6.2896402923442629</v>
      </c>
      <c r="F50" s="18">
        <f t="shared" si="104"/>
        <v>6.2653628892905484</v>
      </c>
      <c r="H50" s="68">
        <f t="shared" si="105"/>
        <v>52.61190721901319</v>
      </c>
      <c r="I50" s="69">
        <f t="shared" si="106"/>
        <v>65.463289727047496</v>
      </c>
      <c r="J50" s="69">
        <f t="shared" si="107"/>
        <v>118.07519694606069</v>
      </c>
      <c r="L50" t="str">
        <f t="shared" si="140"/>
        <v>24 Business, media and public service professionals</v>
      </c>
      <c r="M50" s="18">
        <f t="shared" si="108"/>
        <v>10.549372665447242</v>
      </c>
      <c r="N50" s="18">
        <f t="shared" si="108"/>
        <v>11.628480725892116</v>
      </c>
      <c r="O50" s="18">
        <f t="shared" si="108"/>
        <v>12.166480268351512</v>
      </c>
      <c r="P50" s="18">
        <f t="shared" si="108"/>
        <v>11.556155196287019</v>
      </c>
      <c r="Q50" s="18">
        <f t="shared" si="108"/>
        <v>11.010297389325444</v>
      </c>
      <c r="S50" s="68">
        <f t="shared" si="109"/>
        <v>44.510357052431644</v>
      </c>
      <c r="T50" s="69">
        <f t="shared" si="110"/>
        <v>62.68164760210697</v>
      </c>
      <c r="U50" s="69">
        <f t="shared" si="111"/>
        <v>107.19200465453862</v>
      </c>
      <c r="W50" t="str">
        <f t="shared" si="141"/>
        <v>24 Business, media and public service professionals</v>
      </c>
      <c r="X50" s="18">
        <f t="shared" si="112"/>
        <v>9.3976530904150373</v>
      </c>
      <c r="Y50" s="18">
        <f t="shared" si="112"/>
        <v>9.9102985651011188</v>
      </c>
      <c r="Z50" s="18">
        <f t="shared" si="112"/>
        <v>10.61687960597445</v>
      </c>
      <c r="AA50" s="18">
        <f t="shared" si="112"/>
        <v>9.8257558995238874</v>
      </c>
      <c r="AB50" s="18">
        <f t="shared" si="112"/>
        <v>9.0356176432035582</v>
      </c>
      <c r="AD50" s="68">
        <f t="shared" si="113"/>
        <v>17.814524457763021</v>
      </c>
      <c r="AE50" s="69">
        <f t="shared" si="114"/>
        <v>55.121578308980233</v>
      </c>
      <c r="AF50" s="69">
        <f t="shared" si="115"/>
        <v>72.936102766743261</v>
      </c>
      <c r="AH50" t="str">
        <f t="shared" si="142"/>
        <v>24 Business, media and public service professionals</v>
      </c>
      <c r="AI50" s="18">
        <f t="shared" si="116"/>
        <v>3.182929725704462</v>
      </c>
      <c r="AJ50" s="18">
        <f t="shared" si="116"/>
        <v>3.0583338515038268</v>
      </c>
      <c r="AK50" s="18">
        <f t="shared" si="116"/>
        <v>3.3294170094189792</v>
      </c>
      <c r="AL50" s="18">
        <f t="shared" si="116"/>
        <v>2.9956770095976317</v>
      </c>
      <c r="AM50" s="18">
        <f t="shared" si="116"/>
        <v>2.9057330745838579</v>
      </c>
      <c r="AO50" s="68">
        <f t="shared" si="117"/>
        <v>4.8937720288422915</v>
      </c>
      <c r="AP50" s="69">
        <f t="shared" si="118"/>
        <v>34.1684496271805</v>
      </c>
      <c r="AQ50" s="69">
        <f t="shared" si="119"/>
        <v>39.062221656022793</v>
      </c>
      <c r="AS50" t="str">
        <f t="shared" si="143"/>
        <v>24 Business, media and public service professionals</v>
      </c>
      <c r="AT50" s="18">
        <f t="shared" si="120"/>
        <v>5.2336800907818022</v>
      </c>
      <c r="AU50" s="18">
        <f t="shared" si="120"/>
        <v>5.3839034407286492</v>
      </c>
      <c r="AV50" s="18">
        <f t="shared" si="120"/>
        <v>5.8999306301559553</v>
      </c>
      <c r="AW50" s="18">
        <f t="shared" si="120"/>
        <v>5.7501377829254077</v>
      </c>
      <c r="AX50" s="18">
        <f t="shared" si="120"/>
        <v>5.6377129417197098</v>
      </c>
      <c r="AZ50" s="68">
        <f t="shared" si="121"/>
        <v>26.337811974501779</v>
      </c>
      <c r="BA50" s="69">
        <f t="shared" si="122"/>
        <v>52.958386483367924</v>
      </c>
      <c r="BB50" s="69">
        <f t="shared" si="123"/>
        <v>79.296198457869707</v>
      </c>
      <c r="BD50" t="str">
        <f t="shared" si="144"/>
        <v>24 Business, media and public service professionals</v>
      </c>
      <c r="BE50" s="18">
        <f t="shared" si="124"/>
        <v>2.9132387444154491</v>
      </c>
      <c r="BF50" s="18">
        <f t="shared" si="124"/>
        <v>3.2366585333052553</v>
      </c>
      <c r="BG50" s="18">
        <f t="shared" si="124"/>
        <v>3.6244181216774778</v>
      </c>
      <c r="BH50" s="18">
        <f t="shared" si="124"/>
        <v>3.6493789475684166</v>
      </c>
      <c r="BI50" s="18">
        <f t="shared" si="124"/>
        <v>3.7249913465254676</v>
      </c>
      <c r="BK50" s="68">
        <f t="shared" si="125"/>
        <v>0.14077100627202568</v>
      </c>
      <c r="BL50" s="69">
        <f t="shared" si="126"/>
        <v>41.082959435184634</v>
      </c>
      <c r="BM50" s="69">
        <f t="shared" si="127"/>
        <v>41.223730441456659</v>
      </c>
      <c r="BO50" t="str">
        <f t="shared" si="145"/>
        <v>24 Business, media and public service professionals</v>
      </c>
      <c r="BP50" s="18">
        <f t="shared" si="128"/>
        <v>2.0363338067565362</v>
      </c>
      <c r="BQ50" s="18">
        <f t="shared" si="128"/>
        <v>2.1322013041627774</v>
      </c>
      <c r="BR50" s="18">
        <f t="shared" si="128"/>
        <v>2.5011765534025994</v>
      </c>
      <c r="BS50" s="18">
        <f t="shared" si="128"/>
        <v>2.3458461891701456</v>
      </c>
      <c r="BT50" s="18">
        <f t="shared" si="128"/>
        <v>2.3087578939584188</v>
      </c>
      <c r="BV50" s="68">
        <f t="shared" si="129"/>
        <v>-19.688277814265788</v>
      </c>
      <c r="BW50" s="69">
        <f t="shared" si="130"/>
        <v>35.831819995773536</v>
      </c>
      <c r="BX50" s="69">
        <f t="shared" si="131"/>
        <v>16.143542181507744</v>
      </c>
      <c r="BZ50" t="str">
        <f t="shared" si="146"/>
        <v>24 Business, media and public service professionals</v>
      </c>
      <c r="CA50" s="18">
        <f t="shared" si="132"/>
        <v>1.8554776586851673</v>
      </c>
      <c r="CB50" s="18">
        <f t="shared" si="132"/>
        <v>2.1143488822961753</v>
      </c>
      <c r="CC50" s="18">
        <f t="shared" si="132"/>
        <v>2.5291426361779474</v>
      </c>
      <c r="CD50" s="18">
        <f t="shared" si="132"/>
        <v>2.5182463243063711</v>
      </c>
      <c r="CE50" s="18">
        <f t="shared" si="132"/>
        <v>2.7147570222730604</v>
      </c>
      <c r="CG50" s="68">
        <f t="shared" si="133"/>
        <v>-41.540036546464663</v>
      </c>
      <c r="CH50" s="69">
        <f t="shared" si="134"/>
        <v>31.646091946824768</v>
      </c>
      <c r="CI50" s="69">
        <f t="shared" si="135"/>
        <v>-9.8939445996398927</v>
      </c>
      <c r="CK50" t="str">
        <f t="shared" si="147"/>
        <v>24 Business, media and public service professionals</v>
      </c>
      <c r="CL50" s="18">
        <f t="shared" si="136"/>
        <v>1.0425222200557966</v>
      </c>
      <c r="CM50" s="18">
        <f t="shared" si="136"/>
        <v>1.3605355677517446</v>
      </c>
      <c r="CN50" s="18">
        <f t="shared" si="136"/>
        <v>1.6826947063180653</v>
      </c>
      <c r="CO50" s="18">
        <f t="shared" si="136"/>
        <v>2.1443392300854165</v>
      </c>
      <c r="CP50" s="18">
        <f t="shared" si="136"/>
        <v>3.2228971167967893</v>
      </c>
      <c r="CR50" s="68">
        <f t="shared" si="137"/>
        <v>45.732242038288447</v>
      </c>
      <c r="CS50" s="69">
        <f t="shared" si="138"/>
        <v>43.889624882384872</v>
      </c>
      <c r="CT50" s="69">
        <f t="shared" si="139"/>
        <v>89.621866920673327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1.9931412026074977</v>
      </c>
      <c r="C51" s="18">
        <f t="shared" si="104"/>
        <v>2.4274385327918284</v>
      </c>
      <c r="D51" s="18">
        <f t="shared" si="104"/>
        <v>2.6613082064536893</v>
      </c>
      <c r="E51" s="18">
        <f t="shared" si="104"/>
        <v>2.4765494937379979</v>
      </c>
      <c r="F51" s="18">
        <f t="shared" si="104"/>
        <v>2.6805298536680993</v>
      </c>
      <c r="H51" s="68">
        <f t="shared" si="105"/>
        <v>58.553187745031885</v>
      </c>
      <c r="I51" s="69">
        <f t="shared" si="106"/>
        <v>60.225623530593062</v>
      </c>
      <c r="J51" s="69">
        <f t="shared" si="107"/>
        <v>118.77881127562495</v>
      </c>
      <c r="L51" t="str">
        <f t="shared" si="140"/>
        <v>31 Science, engineering and technology associate professionals</v>
      </c>
      <c r="M51" s="18">
        <f t="shared" si="108"/>
        <v>1.9432412117544631</v>
      </c>
      <c r="N51" s="18">
        <f t="shared" si="108"/>
        <v>2.0853837204842756</v>
      </c>
      <c r="O51" s="18">
        <f t="shared" si="108"/>
        <v>2.2349238324852037</v>
      </c>
      <c r="P51" s="18">
        <f t="shared" si="108"/>
        <v>2.0124186433392421</v>
      </c>
      <c r="Q51" s="18">
        <f t="shared" si="108"/>
        <v>1.9938769260043812</v>
      </c>
      <c r="S51" s="68">
        <f t="shared" si="109"/>
        <v>42.462480411667784</v>
      </c>
      <c r="T51" s="69">
        <f t="shared" si="110"/>
        <v>53.353254327071689</v>
      </c>
      <c r="U51" s="69">
        <f t="shared" si="111"/>
        <v>95.815734738739494</v>
      </c>
      <c r="W51" t="str">
        <f t="shared" si="141"/>
        <v>31 Science, engineering and technology associate professionals</v>
      </c>
      <c r="X51" s="18">
        <f t="shared" si="112"/>
        <v>2.1157788717617807</v>
      </c>
      <c r="Y51" s="18">
        <f t="shared" si="112"/>
        <v>2.320539295756558</v>
      </c>
      <c r="Z51" s="18">
        <f t="shared" si="112"/>
        <v>2.4490944060460476</v>
      </c>
      <c r="AA51" s="18">
        <f t="shared" si="112"/>
        <v>2.1569798273103347</v>
      </c>
      <c r="AB51" s="18">
        <f t="shared" si="112"/>
        <v>2.0571950025625152</v>
      </c>
      <c r="AD51" s="68">
        <f t="shared" si="113"/>
        <v>16.280747974397912</v>
      </c>
      <c r="AE51" s="69">
        <f t="shared" si="114"/>
        <v>46.046702444244673</v>
      </c>
      <c r="AF51" s="69">
        <f t="shared" si="115"/>
        <v>62.327450418642584</v>
      </c>
      <c r="AH51" t="str">
        <f t="shared" si="142"/>
        <v>31 Science, engineering and technology associate professionals</v>
      </c>
      <c r="AI51" s="18">
        <f t="shared" si="116"/>
        <v>1.2273833337609794</v>
      </c>
      <c r="AJ51" s="18">
        <f t="shared" si="116"/>
        <v>1.5178291858400714</v>
      </c>
      <c r="AK51" s="18">
        <f t="shared" si="116"/>
        <v>1.6452386827023731</v>
      </c>
      <c r="AL51" s="18">
        <f t="shared" si="116"/>
        <v>1.6747127331374172</v>
      </c>
      <c r="AM51" s="18">
        <f t="shared" si="116"/>
        <v>1.8848033614409769</v>
      </c>
      <c r="AO51" s="68">
        <f t="shared" si="117"/>
        <v>37.689022223457975</v>
      </c>
      <c r="AP51" s="69">
        <f t="shared" si="118"/>
        <v>51.423275221928435</v>
      </c>
      <c r="AQ51" s="69">
        <f t="shared" si="119"/>
        <v>89.112297445386403</v>
      </c>
      <c r="AS51" t="str">
        <f t="shared" si="143"/>
        <v>31 Science, engineering and technology associate professionals</v>
      </c>
      <c r="AT51" s="18">
        <f t="shared" si="120"/>
        <v>4.067556996030695</v>
      </c>
      <c r="AU51" s="18">
        <f t="shared" si="120"/>
        <v>4.2963778766406477</v>
      </c>
      <c r="AV51" s="18">
        <f t="shared" si="120"/>
        <v>4.503332257166818</v>
      </c>
      <c r="AW51" s="18">
        <f t="shared" si="120"/>
        <v>3.6552013799201442</v>
      </c>
      <c r="AX51" s="18">
        <f t="shared" si="120"/>
        <v>3.1507570242938145</v>
      </c>
      <c r="AZ51" s="68">
        <f t="shared" si="121"/>
        <v>-7.4964882803422155</v>
      </c>
      <c r="BA51" s="69">
        <f t="shared" si="122"/>
        <v>33.269742925359978</v>
      </c>
      <c r="BB51" s="69">
        <f t="shared" si="123"/>
        <v>25.773254645017762</v>
      </c>
      <c r="BD51" t="str">
        <f t="shared" si="144"/>
        <v>31 Science, engineering and technology associate professionals</v>
      </c>
      <c r="BE51" s="18">
        <f t="shared" si="124"/>
        <v>1.6797042866442364</v>
      </c>
      <c r="BF51" s="18">
        <f t="shared" si="124"/>
        <v>1.764040848755928</v>
      </c>
      <c r="BG51" s="18">
        <f t="shared" si="124"/>
        <v>1.8806143138057334</v>
      </c>
      <c r="BH51" s="18">
        <f t="shared" si="124"/>
        <v>1.4988010666801468</v>
      </c>
      <c r="BI51" s="18">
        <f t="shared" si="124"/>
        <v>1.1965983826540807</v>
      </c>
      <c r="BK51" s="68">
        <f t="shared" si="125"/>
        <v>-38.00272088143997</v>
      </c>
      <c r="BL51" s="69">
        <f t="shared" si="126"/>
        <v>24.918284864322551</v>
      </c>
      <c r="BM51" s="69">
        <f t="shared" si="127"/>
        <v>-13.084436017117421</v>
      </c>
      <c r="BO51" t="str">
        <f t="shared" si="145"/>
        <v>31 Science, engineering and technology associate professionals</v>
      </c>
      <c r="BP51" s="18">
        <f t="shared" si="128"/>
        <v>1.2226182795133642</v>
      </c>
      <c r="BQ51" s="18">
        <f t="shared" si="128"/>
        <v>1.35741564861859</v>
      </c>
      <c r="BR51" s="18">
        <f t="shared" si="128"/>
        <v>1.5369671012209516</v>
      </c>
      <c r="BS51" s="18">
        <f t="shared" si="128"/>
        <v>1.365706772207032</v>
      </c>
      <c r="BT51" s="18">
        <f t="shared" si="128"/>
        <v>1.4313062506061363</v>
      </c>
      <c r="BV51" s="68">
        <f t="shared" si="129"/>
        <v>-18.976147182952204</v>
      </c>
      <c r="BW51" s="69">
        <f t="shared" si="130"/>
        <v>32.029024289575432</v>
      </c>
      <c r="BX51" s="69">
        <f t="shared" si="131"/>
        <v>13.052877106623228</v>
      </c>
      <c r="BZ51" t="str">
        <f t="shared" si="146"/>
        <v>31 Science, engineering and technology associate professionals</v>
      </c>
      <c r="CA51" s="18">
        <f t="shared" si="132"/>
        <v>1.253844185594188</v>
      </c>
      <c r="CB51" s="18">
        <f t="shared" si="132"/>
        <v>1.505403802648303</v>
      </c>
      <c r="CC51" s="18">
        <f t="shared" si="132"/>
        <v>1.810102964878985</v>
      </c>
      <c r="CD51" s="18">
        <f t="shared" si="132"/>
        <v>1.7081137585213131</v>
      </c>
      <c r="CE51" s="18">
        <f t="shared" si="132"/>
        <v>2.1447171615144178</v>
      </c>
      <c r="CG51" s="68">
        <f t="shared" si="133"/>
        <v>-35.46911154457689</v>
      </c>
      <c r="CH51" s="69">
        <f t="shared" si="134"/>
        <v>28.370914884993276</v>
      </c>
      <c r="CI51" s="69">
        <f t="shared" si="135"/>
        <v>-7.098196659583615</v>
      </c>
      <c r="CK51" t="str">
        <f t="shared" si="147"/>
        <v>31 Science, engineering and technology associate professionals</v>
      </c>
      <c r="CL51" s="18">
        <f t="shared" si="136"/>
        <v>0.52898815824323742</v>
      </c>
      <c r="CM51" s="18">
        <f t="shared" si="136"/>
        <v>0.72811060787605264</v>
      </c>
      <c r="CN51" s="18">
        <f t="shared" si="136"/>
        <v>1.0088823163338057</v>
      </c>
      <c r="CO51" s="18">
        <f t="shared" si="136"/>
        <v>1.3095302728419522</v>
      </c>
      <c r="CP51" s="18">
        <f t="shared" si="136"/>
        <v>2.1988227957350537</v>
      </c>
      <c r="CR51" s="68">
        <f t="shared" si="137"/>
        <v>65.830440323200207</v>
      </c>
      <c r="CS51" s="69">
        <f t="shared" si="138"/>
        <v>48.323323762288901</v>
      </c>
      <c r="CT51" s="69">
        <f t="shared" si="139"/>
        <v>114.1537640854891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0.53110839262383869</v>
      </c>
      <c r="C52" s="18">
        <f t="shared" si="104"/>
        <v>0.59676130569713814</v>
      </c>
      <c r="D52" s="18">
        <f t="shared" si="104"/>
        <v>0.58977375425519152</v>
      </c>
      <c r="E52" s="18">
        <f t="shared" si="104"/>
        <v>0.91391196246496731</v>
      </c>
      <c r="F52" s="18">
        <f t="shared" si="104"/>
        <v>1.1484970592517276</v>
      </c>
      <c r="H52" s="68">
        <f t="shared" si="105"/>
        <v>206.54479637852617</v>
      </c>
      <c r="I52" s="69">
        <f t="shared" si="106"/>
        <v>132.61688806834496</v>
      </c>
      <c r="J52" s="69">
        <f t="shared" si="107"/>
        <v>339.16168444687116</v>
      </c>
      <c r="L52" t="str">
        <f t="shared" si="140"/>
        <v>32 Health and social care associate professionals</v>
      </c>
      <c r="M52" s="18">
        <f t="shared" si="108"/>
        <v>2.0705076539588876</v>
      </c>
      <c r="N52" s="18">
        <f t="shared" si="108"/>
        <v>2.1243322733380632</v>
      </c>
      <c r="O52" s="18">
        <f t="shared" si="108"/>
        <v>2.1940372146333256</v>
      </c>
      <c r="P52" s="18">
        <f t="shared" si="108"/>
        <v>3.4652976105759321</v>
      </c>
      <c r="Q52" s="18">
        <f t="shared" si="108"/>
        <v>4.0636202485046224</v>
      </c>
      <c r="S52" s="68">
        <f t="shared" si="109"/>
        <v>195.75630156029632</v>
      </c>
      <c r="T52" s="69">
        <f t="shared" si="110"/>
        <v>126.57953307970908</v>
      </c>
      <c r="U52" s="69">
        <f t="shared" si="111"/>
        <v>322.33583464000543</v>
      </c>
      <c r="W52" t="str">
        <f t="shared" si="141"/>
        <v>32 Health and social care associate professionals</v>
      </c>
      <c r="X52" s="18">
        <f t="shared" si="112"/>
        <v>3.1288333435571323</v>
      </c>
      <c r="Y52" s="18">
        <f t="shared" si="112"/>
        <v>3.0778242687389978</v>
      </c>
      <c r="Z52" s="18">
        <f t="shared" si="112"/>
        <v>3.1466965432818323</v>
      </c>
      <c r="AA52" s="18">
        <f t="shared" si="112"/>
        <v>5.0001511207063265</v>
      </c>
      <c r="AB52" s="18">
        <f t="shared" si="112"/>
        <v>5.5575482490202059</v>
      </c>
      <c r="AD52" s="68">
        <f t="shared" si="113"/>
        <v>144.49290523218832</v>
      </c>
      <c r="AE52" s="69">
        <f t="shared" si="114"/>
        <v>121.42820438804986</v>
      </c>
      <c r="AF52" s="69">
        <f t="shared" si="115"/>
        <v>265.92110962023821</v>
      </c>
      <c r="AH52" t="str">
        <f t="shared" si="142"/>
        <v>32 Health and social care associate professionals</v>
      </c>
      <c r="AI52" s="18">
        <f t="shared" si="116"/>
        <v>6.9045746517200994</v>
      </c>
      <c r="AJ52" s="18">
        <f t="shared" si="116"/>
        <v>5.6465515430147981</v>
      </c>
      <c r="AK52" s="18">
        <f t="shared" si="116"/>
        <v>5.4983718795133401</v>
      </c>
      <c r="AL52" s="18">
        <f t="shared" si="116"/>
        <v>6.1503009051595532</v>
      </c>
      <c r="AM52" s="18">
        <f t="shared" si="116"/>
        <v>3.3178354908442271</v>
      </c>
      <c r="AO52" s="68">
        <f t="shared" si="117"/>
        <v>-27.47580466148451</v>
      </c>
      <c r="AP52" s="69">
        <f t="shared" si="118"/>
        <v>43.937094761125159</v>
      </c>
      <c r="AQ52" s="69">
        <f t="shared" si="119"/>
        <v>16.461290099640653</v>
      </c>
      <c r="AS52" t="str">
        <f t="shared" si="143"/>
        <v>32 Health and social care associate professionals</v>
      </c>
      <c r="AT52" s="18">
        <f t="shared" si="120"/>
        <v>1.4779018864377524</v>
      </c>
      <c r="AU52" s="18">
        <f t="shared" si="120"/>
        <v>1.4339394365213962</v>
      </c>
      <c r="AV52" s="18">
        <f t="shared" si="120"/>
        <v>1.5364690609657963</v>
      </c>
      <c r="AW52" s="18">
        <f t="shared" si="120"/>
        <v>2.1999061276091005</v>
      </c>
      <c r="AX52" s="18">
        <f t="shared" si="120"/>
        <v>2.321681975309549</v>
      </c>
      <c r="AZ52" s="68">
        <f t="shared" si="121"/>
        <v>99.781931571221918</v>
      </c>
      <c r="BA52" s="69">
        <f t="shared" si="122"/>
        <v>92.852183522762104</v>
      </c>
      <c r="BB52" s="69">
        <f t="shared" si="123"/>
        <v>192.63411509398404</v>
      </c>
      <c r="BD52" t="str">
        <f t="shared" si="144"/>
        <v>32 Health and social care associate professionals</v>
      </c>
      <c r="BE52" s="18">
        <f t="shared" si="124"/>
        <v>1.406100024330122</v>
      </c>
      <c r="BF52" s="18">
        <f t="shared" si="124"/>
        <v>1.5593007355801407</v>
      </c>
      <c r="BG52" s="18">
        <f t="shared" si="124"/>
        <v>1.7535480162574384</v>
      </c>
      <c r="BH52" s="18">
        <f t="shared" si="124"/>
        <v>2.9217483596507843</v>
      </c>
      <c r="BI52" s="18">
        <f t="shared" si="124"/>
        <v>3.8048352368198604</v>
      </c>
      <c r="BK52" s="68">
        <f t="shared" si="125"/>
        <v>111.41809165417054</v>
      </c>
      <c r="BL52" s="69">
        <f t="shared" si="126"/>
        <v>99.866878746377026</v>
      </c>
      <c r="BM52" s="69">
        <f t="shared" si="127"/>
        <v>211.28497040054754</v>
      </c>
      <c r="BO52" t="str">
        <f t="shared" si="145"/>
        <v>32 Health and social care associate professionals</v>
      </c>
      <c r="BP52" s="18">
        <f t="shared" si="128"/>
        <v>1.1121461214043649</v>
      </c>
      <c r="BQ52" s="18">
        <f t="shared" si="128"/>
        <v>1.1991288184899769</v>
      </c>
      <c r="BR52" s="18">
        <f t="shared" si="128"/>
        <v>1.2940087268397922</v>
      </c>
      <c r="BS52" s="18">
        <f t="shared" si="128"/>
        <v>2.0364632965988285</v>
      </c>
      <c r="BT52" s="18">
        <f t="shared" si="128"/>
        <v>2.1897020163353345</v>
      </c>
      <c r="BV52" s="68">
        <f t="shared" si="129"/>
        <v>47.228777997046038</v>
      </c>
      <c r="BW52" s="69">
        <f t="shared" si="130"/>
        <v>75.5599207545973</v>
      </c>
      <c r="BX52" s="69">
        <f t="shared" si="131"/>
        <v>122.78869875164334</v>
      </c>
      <c r="BZ52" t="str">
        <f t="shared" si="146"/>
        <v>32 Health and social care associate professionals</v>
      </c>
      <c r="CA52" s="18">
        <f t="shared" si="132"/>
        <v>0.71524215494603038</v>
      </c>
      <c r="CB52" s="18">
        <f t="shared" si="132"/>
        <v>0.63888606013709892</v>
      </c>
      <c r="CC52" s="18">
        <f t="shared" si="132"/>
        <v>0.65505865023580712</v>
      </c>
      <c r="CD52" s="18">
        <f t="shared" si="132"/>
        <v>0.99197204550935925</v>
      </c>
      <c r="CE52" s="18">
        <f t="shared" si="132"/>
        <v>1.2066046171883318</v>
      </c>
      <c r="CG52" s="68">
        <f t="shared" si="133"/>
        <v>0.31957743169980074</v>
      </c>
      <c r="CH52" s="69">
        <f t="shared" si="134"/>
        <v>54.818942047132403</v>
      </c>
      <c r="CI52" s="69">
        <f t="shared" si="135"/>
        <v>55.138519478832201</v>
      </c>
      <c r="CK52" t="str">
        <f t="shared" si="147"/>
        <v>32 Health and social care associate professionals</v>
      </c>
      <c r="CL52" s="18">
        <f t="shared" si="136"/>
        <v>0.24790374016471717</v>
      </c>
      <c r="CM52" s="18">
        <f t="shared" si="136"/>
        <v>0.28685596419817494</v>
      </c>
      <c r="CN52" s="18">
        <f t="shared" si="136"/>
        <v>0.35783483804374305</v>
      </c>
      <c r="CO52" s="18">
        <f t="shared" si="136"/>
        <v>0.68630431956964033</v>
      </c>
      <c r="CP52" s="18">
        <f t="shared" si="136"/>
        <v>1.2599577562568502</v>
      </c>
      <c r="CR52" s="68">
        <f t="shared" si="137"/>
        <v>167.90936625524463</v>
      </c>
      <c r="CS52" s="69">
        <f t="shared" si="138"/>
        <v>78.490210375760356</v>
      </c>
      <c r="CT52" s="69">
        <f t="shared" si="139"/>
        <v>246.39957663100498</v>
      </c>
    </row>
    <row r="53" spans="1:98" x14ac:dyDescent="0.2">
      <c r="A53" t="str">
        <f t="shared" si="103"/>
        <v>33 Protective service occupations</v>
      </c>
      <c r="B53" s="18">
        <f t="shared" si="104"/>
        <v>0.19995709287738611</v>
      </c>
      <c r="C53" s="18">
        <f t="shared" si="104"/>
        <v>0.22300931594349127</v>
      </c>
      <c r="D53" s="18">
        <f t="shared" si="104"/>
        <v>0.22137626607796321</v>
      </c>
      <c r="E53" s="18">
        <f t="shared" si="104"/>
        <v>0.19838272712604235</v>
      </c>
      <c r="F53" s="18">
        <f t="shared" si="104"/>
        <v>0.20571961675207923</v>
      </c>
      <c r="H53" s="68">
        <f t="shared" si="105"/>
        <v>46.283098693557804</v>
      </c>
      <c r="I53" s="69">
        <f t="shared" si="106"/>
        <v>45.053986788700925</v>
      </c>
      <c r="J53" s="69">
        <f t="shared" si="107"/>
        <v>91.337085482258715</v>
      </c>
      <c r="L53" t="str">
        <f t="shared" si="140"/>
        <v>33 Protective service occupations</v>
      </c>
      <c r="M53" s="18">
        <f t="shared" si="108"/>
        <v>0.48761205192281831</v>
      </c>
      <c r="N53" s="18">
        <f t="shared" si="108"/>
        <v>0.50787969260869859</v>
      </c>
      <c r="O53" s="18">
        <f t="shared" si="108"/>
        <v>0.53199019574054063</v>
      </c>
      <c r="P53" s="18">
        <f t="shared" si="108"/>
        <v>0.42463614697557106</v>
      </c>
      <c r="Q53" s="18">
        <f t="shared" si="108"/>
        <v>0.43573810405584529</v>
      </c>
      <c r="S53" s="68">
        <f t="shared" si="109"/>
        <v>30.793689737030171</v>
      </c>
      <c r="T53" s="69">
        <f t="shared" si="110"/>
        <v>35.803521978048721</v>
      </c>
      <c r="U53" s="69">
        <f t="shared" si="111"/>
        <v>66.597211715078885</v>
      </c>
      <c r="W53" t="str">
        <f t="shared" si="141"/>
        <v>33 Protective service occupations</v>
      </c>
      <c r="X53" s="18">
        <f t="shared" si="112"/>
        <v>1.0482829133062408</v>
      </c>
      <c r="Y53" s="18">
        <f t="shared" si="112"/>
        <v>1.1395876608119149</v>
      </c>
      <c r="Z53" s="18">
        <f t="shared" si="112"/>
        <v>1.2150174992479497</v>
      </c>
      <c r="AA53" s="18">
        <f t="shared" si="112"/>
        <v>0.99074620915166423</v>
      </c>
      <c r="AB53" s="18">
        <f t="shared" si="112"/>
        <v>1.1101569533392464</v>
      </c>
      <c r="AD53" s="68">
        <f t="shared" si="113"/>
        <v>26.485206154997282</v>
      </c>
      <c r="AE53" s="69">
        <f t="shared" si="114"/>
        <v>40.4033997510342</v>
      </c>
      <c r="AF53" s="69">
        <f t="shared" si="115"/>
        <v>66.888605906031486</v>
      </c>
      <c r="AH53" t="str">
        <f t="shared" si="142"/>
        <v>33 Protective service occupations</v>
      </c>
      <c r="AI53" s="18">
        <f t="shared" si="116"/>
        <v>0.95841070925766669</v>
      </c>
      <c r="AJ53" s="18">
        <f t="shared" si="116"/>
        <v>1.1859323330509959</v>
      </c>
      <c r="AK53" s="18">
        <f t="shared" si="116"/>
        <v>1.2961680409951679</v>
      </c>
      <c r="AL53" s="18">
        <f t="shared" si="116"/>
        <v>1.1552694059942743</v>
      </c>
      <c r="AM53" s="18">
        <f t="shared" si="116"/>
        <v>1.3806562316804576</v>
      </c>
      <c r="AO53" s="68">
        <f t="shared" si="117"/>
        <v>28.0225368213246</v>
      </c>
      <c r="AP53" s="69">
        <f t="shared" si="118"/>
        <v>36.115457953691163</v>
      </c>
      <c r="AQ53" s="69">
        <f t="shared" si="119"/>
        <v>64.137994775015756</v>
      </c>
      <c r="AS53" t="str">
        <f t="shared" si="143"/>
        <v>33 Protective service occupations</v>
      </c>
      <c r="AT53" s="18">
        <f t="shared" si="120"/>
        <v>0.9660737033053457</v>
      </c>
      <c r="AU53" s="18">
        <f t="shared" si="120"/>
        <v>0.88008416341336515</v>
      </c>
      <c r="AV53" s="18">
        <f t="shared" si="120"/>
        <v>0.90471456521848903</v>
      </c>
      <c r="AW53" s="18">
        <f t="shared" si="120"/>
        <v>0.66759743183781328</v>
      </c>
      <c r="AX53" s="18">
        <f t="shared" si="120"/>
        <v>0.61955488686151616</v>
      </c>
      <c r="AZ53" s="68">
        <f t="shared" si="121"/>
        <v>-9.4589550798895896</v>
      </c>
      <c r="BA53" s="69">
        <f t="shared" si="122"/>
        <v>28.672787943123936</v>
      </c>
      <c r="BB53" s="69">
        <f t="shared" si="123"/>
        <v>19.213832863234341</v>
      </c>
      <c r="BD53" t="str">
        <f t="shared" si="144"/>
        <v>33 Protective service occupations</v>
      </c>
      <c r="BE53" s="18">
        <f t="shared" si="124"/>
        <v>0.89099791128572459</v>
      </c>
      <c r="BF53" s="18">
        <f t="shared" si="124"/>
        <v>0.83786191225459394</v>
      </c>
      <c r="BG53" s="18">
        <f t="shared" si="124"/>
        <v>0.84167357277873422</v>
      </c>
      <c r="BH53" s="18">
        <f t="shared" si="124"/>
        <v>0.64438908286474617</v>
      </c>
      <c r="BI53" s="18">
        <f t="shared" si="124"/>
        <v>0.49263034772022507</v>
      </c>
      <c r="BK53" s="68">
        <f t="shared" si="125"/>
        <v>-42.970255366642306</v>
      </c>
      <c r="BL53" s="69">
        <f t="shared" si="126"/>
        <v>17.54030564111579</v>
      </c>
      <c r="BM53" s="69">
        <f t="shared" si="127"/>
        <v>-25.429949725526519</v>
      </c>
      <c r="BO53" t="str">
        <f t="shared" si="145"/>
        <v>33 Protective service occupations</v>
      </c>
      <c r="BP53" s="18">
        <f t="shared" si="128"/>
        <v>0.9883133315701792</v>
      </c>
      <c r="BQ53" s="18">
        <f t="shared" si="128"/>
        <v>0.95043580459288746</v>
      </c>
      <c r="BR53" s="18">
        <f t="shared" si="128"/>
        <v>1.0118404502072824</v>
      </c>
      <c r="BS53" s="18">
        <f t="shared" si="128"/>
        <v>0.75270284857671654</v>
      </c>
      <c r="BT53" s="18">
        <f t="shared" si="128"/>
        <v>0.63370480338993462</v>
      </c>
      <c r="BV53" s="68">
        <f t="shared" si="129"/>
        <v>-45.509617525344098</v>
      </c>
      <c r="BW53" s="69">
        <f t="shared" si="130"/>
        <v>19.778668318516893</v>
      </c>
      <c r="BX53" s="69">
        <f t="shared" si="131"/>
        <v>-25.730949206827209</v>
      </c>
      <c r="BZ53" t="str">
        <f t="shared" si="146"/>
        <v>33 Protective service occupations</v>
      </c>
      <c r="CA53" s="18">
        <f t="shared" si="132"/>
        <v>0.77785872182781279</v>
      </c>
      <c r="CB53" s="18">
        <f t="shared" si="132"/>
        <v>0.80181231166067901</v>
      </c>
      <c r="CC53" s="18">
        <f t="shared" si="132"/>
        <v>0.89156390292139798</v>
      </c>
      <c r="CD53" s="18">
        <f t="shared" si="132"/>
        <v>0.76105250229526689</v>
      </c>
      <c r="CE53" s="18">
        <f t="shared" si="132"/>
        <v>1.0013998148633048</v>
      </c>
      <c r="CG53" s="68">
        <f t="shared" si="133"/>
        <v>-38.827542578232517</v>
      </c>
      <c r="CH53" s="69">
        <f t="shared" si="134"/>
        <v>25.084078018384766</v>
      </c>
      <c r="CI53" s="69">
        <f t="shared" si="135"/>
        <v>-13.743464559847757</v>
      </c>
      <c r="CK53" t="str">
        <f t="shared" si="147"/>
        <v>33 Protective service occupations</v>
      </c>
      <c r="CL53" s="18">
        <f t="shared" si="136"/>
        <v>0.35111384189880585</v>
      </c>
      <c r="CM53" s="18">
        <f t="shared" si="136"/>
        <v>0.32589997011976257</v>
      </c>
      <c r="CN53" s="18">
        <f t="shared" si="136"/>
        <v>0.36033992132516696</v>
      </c>
      <c r="CO53" s="18">
        <f t="shared" si="136"/>
        <v>0.35989753895943954</v>
      </c>
      <c r="CP53" s="18">
        <f t="shared" si="136"/>
        <v>0.44539999620962872</v>
      </c>
      <c r="CR53" s="68">
        <f t="shared" si="137"/>
        <v>-5.9513940448394447</v>
      </c>
      <c r="CS53" s="69">
        <f t="shared" si="138"/>
        <v>17.74164156903749</v>
      </c>
      <c r="CT53" s="69">
        <f t="shared" si="139"/>
        <v>11.790247524198046</v>
      </c>
    </row>
    <row r="54" spans="1:98" x14ac:dyDescent="0.2">
      <c r="A54" t="str">
        <f t="shared" si="103"/>
        <v>34 Culture, media and sports occupations</v>
      </c>
      <c r="B54" s="18">
        <f t="shared" si="104"/>
        <v>1.0424635117709709</v>
      </c>
      <c r="C54" s="18">
        <f t="shared" si="104"/>
        <v>1.1844101125600779</v>
      </c>
      <c r="D54" s="18">
        <f t="shared" si="104"/>
        <v>1.0671301826341908</v>
      </c>
      <c r="E54" s="18">
        <f t="shared" si="104"/>
        <v>0.9591208330180031</v>
      </c>
      <c r="F54" s="18">
        <f t="shared" si="104"/>
        <v>0.93189489936507919</v>
      </c>
      <c r="H54" s="68">
        <f t="shared" si="105"/>
        <v>37.467183217133936</v>
      </c>
      <c r="I54" s="69">
        <f t="shared" si="106"/>
        <v>62.989770815080206</v>
      </c>
      <c r="J54" s="69">
        <f t="shared" si="107"/>
        <v>100.45695403221416</v>
      </c>
      <c r="L54" t="str">
        <f t="shared" si="140"/>
        <v>34 Culture, media and sports occupations</v>
      </c>
      <c r="M54" s="18">
        <f t="shared" si="108"/>
        <v>2.3168982696626035</v>
      </c>
      <c r="N54" s="18">
        <f t="shared" si="108"/>
        <v>2.4300377217705602</v>
      </c>
      <c r="O54" s="18">
        <f t="shared" si="108"/>
        <v>2.2849714113398583</v>
      </c>
      <c r="P54" s="18">
        <f t="shared" si="108"/>
        <v>1.820499854415349</v>
      </c>
      <c r="Q54" s="18">
        <f t="shared" si="108"/>
        <v>1.7973955636106789</v>
      </c>
      <c r="S54" s="68">
        <f t="shared" si="109"/>
        <v>25.611029600222697</v>
      </c>
      <c r="T54" s="69">
        <f t="shared" si="110"/>
        <v>53.923310848437325</v>
      </c>
      <c r="U54" s="69">
        <f t="shared" si="111"/>
        <v>79.534340448660018</v>
      </c>
      <c r="W54" t="str">
        <f t="shared" si="141"/>
        <v>34 Culture, media and sports occupations</v>
      </c>
      <c r="X54" s="18">
        <f t="shared" si="112"/>
        <v>2.4256393155882896</v>
      </c>
      <c r="Y54" s="18">
        <f t="shared" si="112"/>
        <v>2.6458506103465655</v>
      </c>
      <c r="Z54" s="18">
        <f t="shared" si="112"/>
        <v>2.3857274042910213</v>
      </c>
      <c r="AA54" s="18">
        <f t="shared" si="112"/>
        <v>1.8237256289399515</v>
      </c>
      <c r="AB54" s="18">
        <f t="shared" si="112"/>
        <v>1.6561147906161717</v>
      </c>
      <c r="AD54" s="68">
        <f t="shared" si="113"/>
        <v>-3.903515754299705</v>
      </c>
      <c r="AE54" s="69">
        <f t="shared" si="114"/>
        <v>43.793951749787169</v>
      </c>
      <c r="AF54" s="69">
        <f t="shared" si="115"/>
        <v>39.890435995487465</v>
      </c>
      <c r="AH54" t="str">
        <f t="shared" si="142"/>
        <v>34 Culture, media and sports occupations</v>
      </c>
      <c r="AI54" s="18">
        <f t="shared" si="116"/>
        <v>0.8353426651399487</v>
      </c>
      <c r="AJ54" s="18">
        <f t="shared" si="116"/>
        <v>0.92424025730459458</v>
      </c>
      <c r="AK54" s="18">
        <f t="shared" si="116"/>
        <v>1.0737932208087546</v>
      </c>
      <c r="AL54" s="18">
        <f t="shared" si="116"/>
        <v>0.92037090999168747</v>
      </c>
      <c r="AM54" s="18">
        <f t="shared" si="116"/>
        <v>1.0545504647126982</v>
      </c>
      <c r="AO54" s="68">
        <f t="shared" si="117"/>
        <v>18.034479671512027</v>
      </c>
      <c r="AP54" s="69">
        <f t="shared" si="118"/>
        <v>46.655680423824606</v>
      </c>
      <c r="AQ54" s="69">
        <f t="shared" si="119"/>
        <v>64.690160095336637</v>
      </c>
      <c r="AS54" t="str">
        <f t="shared" si="143"/>
        <v>34 Culture, media and sports occupations</v>
      </c>
      <c r="AT54" s="18">
        <f t="shared" si="120"/>
        <v>1.3370470983085203</v>
      </c>
      <c r="AU54" s="18">
        <f t="shared" si="120"/>
        <v>1.286961577550336</v>
      </c>
      <c r="AV54" s="18">
        <f t="shared" si="120"/>
        <v>1.222496355270857</v>
      </c>
      <c r="AW54" s="18">
        <f t="shared" si="120"/>
        <v>0.93877247714923751</v>
      </c>
      <c r="AX54" s="18">
        <f t="shared" si="120"/>
        <v>0.81767859203217963</v>
      </c>
      <c r="AZ54" s="68">
        <f t="shared" si="121"/>
        <v>-11.567408513297508</v>
      </c>
      <c r="BA54" s="69">
        <f t="shared" si="122"/>
        <v>39.148811772467639</v>
      </c>
      <c r="BB54" s="69">
        <f t="shared" si="123"/>
        <v>27.581403259170127</v>
      </c>
      <c r="BD54" t="str">
        <f t="shared" si="144"/>
        <v>34 Culture, media and sports occupations</v>
      </c>
      <c r="BE54" s="18">
        <f t="shared" si="124"/>
        <v>0.84311556007396848</v>
      </c>
      <c r="BF54" s="18">
        <f t="shared" si="124"/>
        <v>0.90401983225644611</v>
      </c>
      <c r="BG54" s="18">
        <f t="shared" si="124"/>
        <v>0.84751462513199627</v>
      </c>
      <c r="BH54" s="18">
        <f t="shared" si="124"/>
        <v>0.62242333237443304</v>
      </c>
      <c r="BI54" s="18">
        <f t="shared" si="124"/>
        <v>0.58395373069908063</v>
      </c>
      <c r="BK54" s="68">
        <f t="shared" si="125"/>
        <v>-32.864041796591415</v>
      </c>
      <c r="BL54" s="69">
        <f t="shared" si="126"/>
        <v>27.819611295055324</v>
      </c>
      <c r="BM54" s="69">
        <f t="shared" si="127"/>
        <v>-5.0444305015360902</v>
      </c>
      <c r="BO54" t="str">
        <f t="shared" si="145"/>
        <v>34 Culture, media and sports occupations</v>
      </c>
      <c r="BP54" s="18">
        <f t="shared" si="128"/>
        <v>0.47539182060309981</v>
      </c>
      <c r="BQ54" s="18">
        <f t="shared" si="128"/>
        <v>0.44972535817191828</v>
      </c>
      <c r="BR54" s="18">
        <f t="shared" si="128"/>
        <v>0.42813871070167847</v>
      </c>
      <c r="BS54" s="18">
        <f t="shared" si="128"/>
        <v>0.29726642062660763</v>
      </c>
      <c r="BT54" s="18">
        <f t="shared" si="128"/>
        <v>0.23803707859197665</v>
      </c>
      <c r="BV54" s="68">
        <f t="shared" si="129"/>
        <v>-51.626778709282263</v>
      </c>
      <c r="BW54" s="69">
        <f t="shared" si="130"/>
        <v>23.469451478644302</v>
      </c>
      <c r="BX54" s="69">
        <f t="shared" si="131"/>
        <v>-28.157327230637957</v>
      </c>
      <c r="BZ54" t="str">
        <f t="shared" si="146"/>
        <v>34 Culture, media and sports occupations</v>
      </c>
      <c r="CA54" s="18">
        <f t="shared" si="132"/>
        <v>0.56966800992883593</v>
      </c>
      <c r="CB54" s="18">
        <f t="shared" si="132"/>
        <v>0.56503956699975422</v>
      </c>
      <c r="CC54" s="18">
        <f t="shared" si="132"/>
        <v>0.59475408589398704</v>
      </c>
      <c r="CD54" s="18">
        <f t="shared" si="132"/>
        <v>0.46135824892022809</v>
      </c>
      <c r="CE54" s="18">
        <f t="shared" si="132"/>
        <v>0.46817448719379384</v>
      </c>
      <c r="CG54" s="68">
        <f t="shared" si="133"/>
        <v>-57.128250497718348</v>
      </c>
      <c r="CH54" s="69">
        <f t="shared" si="134"/>
        <v>24.441161261118189</v>
      </c>
      <c r="CI54" s="69">
        <f t="shared" si="135"/>
        <v>-32.687089236600158</v>
      </c>
      <c r="CK54" t="str">
        <f t="shared" si="147"/>
        <v>34 Culture, media and sports occupations</v>
      </c>
      <c r="CL54" s="18">
        <f t="shared" si="136"/>
        <v>0.41648306002030283</v>
      </c>
      <c r="CM54" s="18">
        <f t="shared" si="136"/>
        <v>0.53076539738144202</v>
      </c>
      <c r="CN54" s="18">
        <f t="shared" si="136"/>
        <v>0.56879965582536673</v>
      </c>
      <c r="CO54" s="18">
        <f t="shared" si="136"/>
        <v>0.63894345620333304</v>
      </c>
      <c r="CP54" s="18">
        <f t="shared" si="136"/>
        <v>1.0806263082415284</v>
      </c>
      <c r="CR54" s="68">
        <f t="shared" si="137"/>
        <v>44.554209936267043</v>
      </c>
      <c r="CS54" s="69">
        <f t="shared" si="138"/>
        <v>39.071176561166133</v>
      </c>
      <c r="CT54" s="69">
        <f t="shared" si="139"/>
        <v>83.625386497433169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3.942495413433547</v>
      </c>
      <c r="C55" s="18">
        <f t="shared" si="148"/>
        <v>4.1520357379092321</v>
      </c>
      <c r="D55" s="18">
        <f t="shared" si="148"/>
        <v>4.1800660819292279</v>
      </c>
      <c r="E55" s="18">
        <f t="shared" si="148"/>
        <v>4.025438045693992</v>
      </c>
      <c r="F55" s="18">
        <f t="shared" si="148"/>
        <v>4.0115412370621657</v>
      </c>
      <c r="H55" s="68">
        <f t="shared" si="105"/>
        <v>51.069786762478429</v>
      </c>
      <c r="I55" s="69">
        <f t="shared" si="106"/>
        <v>63.058331204778852</v>
      </c>
      <c r="J55" s="69">
        <f t="shared" si="107"/>
        <v>114.12811796725728</v>
      </c>
      <c r="L55" t="str">
        <f t="shared" si="140"/>
        <v>35 Business and public service associate professionals</v>
      </c>
      <c r="M55" s="18">
        <f t="shared" ref="M55:Q64" si="149">M18/M$35*100</f>
        <v>6.5843437658126183</v>
      </c>
      <c r="N55" s="18">
        <f t="shared" si="149"/>
        <v>6.9010249135370696</v>
      </c>
      <c r="O55" s="18">
        <f t="shared" si="149"/>
        <v>6.9330134387771762</v>
      </c>
      <c r="P55" s="18">
        <f t="shared" si="149"/>
        <v>6.7551143732312555</v>
      </c>
      <c r="Q55" s="18">
        <f t="shared" si="149"/>
        <v>6.5247729723387407</v>
      </c>
      <c r="S55" s="68">
        <f t="shared" si="109"/>
        <v>50.282442118325676</v>
      </c>
      <c r="T55" s="69">
        <f t="shared" si="110"/>
        <v>65.487493281652107</v>
      </c>
      <c r="U55" s="69">
        <f t="shared" si="111"/>
        <v>115.76993539997777</v>
      </c>
      <c r="W55" t="str">
        <f t="shared" si="141"/>
        <v>35 Business and public service associate professionals</v>
      </c>
      <c r="X55" s="18">
        <f t="shared" ref="X55:AB64" si="150">X18/X$35*100</f>
        <v>7.2592740102295856</v>
      </c>
      <c r="Y55" s="18">
        <f t="shared" si="150"/>
        <v>7.3158298342051298</v>
      </c>
      <c r="Z55" s="18">
        <f t="shared" si="150"/>
        <v>7.327918018941471</v>
      </c>
      <c r="AA55" s="18">
        <f t="shared" si="150"/>
        <v>6.8730448036062723</v>
      </c>
      <c r="AB55" s="18">
        <f t="shared" si="150"/>
        <v>6.3506778915613289</v>
      </c>
      <c r="AD55" s="68">
        <f t="shared" si="113"/>
        <v>19.971300348094818</v>
      </c>
      <c r="AE55" s="69">
        <f t="shared" si="114"/>
        <v>55.410668728155677</v>
      </c>
      <c r="AF55" s="69">
        <f t="shared" si="115"/>
        <v>75.381969076250499</v>
      </c>
      <c r="AH55" t="str">
        <f t="shared" si="142"/>
        <v>35 Business and public service associate professionals</v>
      </c>
      <c r="AI55" s="18">
        <f t="shared" ref="AI55:AM64" si="151">AI18/AI$35*100</f>
        <v>6.1683871935947208</v>
      </c>
      <c r="AJ55" s="18">
        <f t="shared" si="151"/>
        <v>6.8773183776847171</v>
      </c>
      <c r="AK55" s="18">
        <f t="shared" si="151"/>
        <v>7.3258472562060373</v>
      </c>
      <c r="AL55" s="18">
        <f t="shared" si="151"/>
        <v>7.4363454087516754</v>
      </c>
      <c r="AM55" s="18">
        <f t="shared" si="151"/>
        <v>7.5395983070194408</v>
      </c>
      <c r="AO55" s="68">
        <f t="shared" si="117"/>
        <v>23.695109426844006</v>
      </c>
      <c r="AP55" s="69">
        <f t="shared" si="118"/>
        <v>52.432591009347306</v>
      </c>
      <c r="AQ55" s="69">
        <f t="shared" si="119"/>
        <v>76.127700436191333</v>
      </c>
      <c r="AS55" t="str">
        <f t="shared" si="143"/>
        <v>35 Business and public service associate professionals</v>
      </c>
      <c r="AT55" s="18">
        <f t="shared" ref="AT55:AX64" si="152">AT18/AT$35*100</f>
        <v>6.09482134314805</v>
      </c>
      <c r="AU55" s="18">
        <f t="shared" si="152"/>
        <v>5.9156365058753808</v>
      </c>
      <c r="AV55" s="18">
        <f t="shared" si="152"/>
        <v>6.1368846192756603</v>
      </c>
      <c r="AW55" s="18">
        <f t="shared" si="152"/>
        <v>5.9186523162585765</v>
      </c>
      <c r="AX55" s="18">
        <f t="shared" si="152"/>
        <v>5.6385421203684833</v>
      </c>
      <c r="AZ55" s="68">
        <f t="shared" si="121"/>
        <v>21.477590317154263</v>
      </c>
      <c r="BA55" s="69">
        <f t="shared" si="122"/>
        <v>50.643588441459919</v>
      </c>
      <c r="BB55" s="69">
        <f t="shared" si="123"/>
        <v>72.121178758614192</v>
      </c>
      <c r="BD55" t="str">
        <f t="shared" si="144"/>
        <v>35 Business and public service associate professionals</v>
      </c>
      <c r="BE55" s="18">
        <f t="shared" ref="BE55:BI64" si="153">BE18/BE$35*100</f>
        <v>4.4513882337959343</v>
      </c>
      <c r="BF55" s="18">
        <f t="shared" si="153"/>
        <v>4.4837235763817027</v>
      </c>
      <c r="BG55" s="18">
        <f t="shared" si="153"/>
        <v>4.8431518433796787</v>
      </c>
      <c r="BH55" s="18">
        <f t="shared" si="153"/>
        <v>4.5477950433560776</v>
      </c>
      <c r="BI55" s="18">
        <f t="shared" si="153"/>
        <v>4.359919236535462</v>
      </c>
      <c r="BK55" s="68">
        <f t="shared" si="125"/>
        <v>-12.284909683794728</v>
      </c>
      <c r="BL55" s="69">
        <f t="shared" si="126"/>
        <v>38.172784567947069</v>
      </c>
      <c r="BM55" s="69">
        <f t="shared" si="127"/>
        <v>25.887874884152335</v>
      </c>
      <c r="BO55" t="str">
        <f t="shared" si="145"/>
        <v>35 Business and public service associate professionals</v>
      </c>
      <c r="BP55" s="18">
        <f t="shared" ref="BP55:BT64" si="154">BP18/BP$35*100</f>
        <v>3.6065232487493279</v>
      </c>
      <c r="BQ55" s="18">
        <f t="shared" si="154"/>
        <v>3.6080683174723962</v>
      </c>
      <c r="BR55" s="18">
        <f t="shared" si="154"/>
        <v>3.9186139133497533</v>
      </c>
      <c r="BS55" s="18">
        <f t="shared" si="154"/>
        <v>3.5912127420474507</v>
      </c>
      <c r="BT55" s="18">
        <f t="shared" si="154"/>
        <v>3.4169276155654211</v>
      </c>
      <c r="BV55" s="68">
        <f t="shared" si="129"/>
        <v>-24.13382350531208</v>
      </c>
      <c r="BW55" s="69">
        <f t="shared" si="130"/>
        <v>33.878567795464932</v>
      </c>
      <c r="BX55" s="69">
        <f t="shared" si="131"/>
        <v>9.7447442901528518</v>
      </c>
      <c r="BZ55" t="str">
        <f t="shared" si="146"/>
        <v>35 Business and public service associate professionals</v>
      </c>
      <c r="CA55" s="18">
        <f t="shared" ref="CA55:CE64" si="155">CA18/CA$35*100</f>
        <v>3.2139810119587517</v>
      </c>
      <c r="CB55" s="18">
        <f t="shared" si="155"/>
        <v>3.3443216004253999</v>
      </c>
      <c r="CC55" s="18">
        <f t="shared" si="155"/>
        <v>3.6184874182221978</v>
      </c>
      <c r="CD55" s="18">
        <f t="shared" si="155"/>
        <v>3.308400083132871</v>
      </c>
      <c r="CE55" s="18">
        <f t="shared" si="155"/>
        <v>3.1957226030874795</v>
      </c>
      <c r="CG55" s="68">
        <f t="shared" si="133"/>
        <v>-51.900240509901664</v>
      </c>
      <c r="CH55" s="69">
        <f t="shared" si="134"/>
        <v>26.474197369646223</v>
      </c>
      <c r="CI55" s="69">
        <f t="shared" si="135"/>
        <v>-25.426043140255434</v>
      </c>
      <c r="CK55" t="str">
        <f t="shared" si="147"/>
        <v>35 Business and public service associate professionals</v>
      </c>
      <c r="CL55" s="18">
        <f t="shared" ref="CL55:CP64" si="156">CL18/CL$35*100</f>
        <v>1.7674969948312036</v>
      </c>
      <c r="CM55" s="18">
        <f t="shared" si="156"/>
        <v>1.9950871486550443</v>
      </c>
      <c r="CN55" s="18">
        <f t="shared" si="156"/>
        <v>2.2604307817624982</v>
      </c>
      <c r="CO55" s="18">
        <f t="shared" si="156"/>
        <v>2.3292205869726779</v>
      </c>
      <c r="CP55" s="18">
        <f t="shared" si="156"/>
        <v>3.4229605476417855</v>
      </c>
      <c r="CR55" s="68">
        <f t="shared" si="137"/>
        <v>15.219295061697213</v>
      </c>
      <c r="CS55" s="69">
        <f t="shared" si="138"/>
        <v>32.3884006776833</v>
      </c>
      <c r="CT55" s="69">
        <f t="shared" si="139"/>
        <v>47.607695739380503</v>
      </c>
    </row>
    <row r="56" spans="1:98" x14ac:dyDescent="0.2">
      <c r="A56" t="str">
        <f t="shared" si="103"/>
        <v>41 Administrative occupations</v>
      </c>
      <c r="B56" s="18">
        <f t="shared" si="148"/>
        <v>3.6790725971232154</v>
      </c>
      <c r="C56" s="18">
        <f t="shared" si="148"/>
        <v>3.8255482161948962</v>
      </c>
      <c r="D56" s="18">
        <f t="shared" si="148"/>
        <v>3.8988597180234139</v>
      </c>
      <c r="E56" s="18">
        <f t="shared" si="148"/>
        <v>4.1788957953479091</v>
      </c>
      <c r="F56" s="18">
        <f t="shared" si="148"/>
        <v>4.5151774654548733</v>
      </c>
      <c r="H56" s="68">
        <f t="shared" si="105"/>
        <v>82.300020677518077</v>
      </c>
      <c r="I56" s="69">
        <f t="shared" si="106"/>
        <v>76.38607260044104</v>
      </c>
      <c r="J56" s="69">
        <f t="shared" si="107"/>
        <v>158.68609327795912</v>
      </c>
      <c r="L56" t="str">
        <f t="shared" si="140"/>
        <v>41 Administrative occupations</v>
      </c>
      <c r="M56" s="18">
        <f t="shared" si="149"/>
        <v>6.0688540400361983</v>
      </c>
      <c r="N56" s="18">
        <f t="shared" si="149"/>
        <v>6.0507579827729545</v>
      </c>
      <c r="O56" s="18">
        <f t="shared" si="149"/>
        <v>6.2696795279271651</v>
      </c>
      <c r="P56" s="18">
        <f t="shared" si="149"/>
        <v>6.8102973027483094</v>
      </c>
      <c r="Q56" s="18">
        <f t="shared" si="149"/>
        <v>7.2821202724511407</v>
      </c>
      <c r="S56" s="68">
        <f t="shared" si="109"/>
        <v>85.471585965780321</v>
      </c>
      <c r="T56" s="69">
        <f t="shared" si="110"/>
        <v>79.141818131547794</v>
      </c>
      <c r="U56" s="69">
        <f t="shared" si="111"/>
        <v>164.61340409732813</v>
      </c>
      <c r="W56" t="str">
        <f t="shared" si="141"/>
        <v>41 Administrative occupations</v>
      </c>
      <c r="X56" s="18">
        <f t="shared" si="150"/>
        <v>10.231209812739987</v>
      </c>
      <c r="Y56" s="18">
        <f t="shared" si="150"/>
        <v>9.7370717184392177</v>
      </c>
      <c r="Z56" s="18">
        <f t="shared" si="150"/>
        <v>10.116970831764991</v>
      </c>
      <c r="AA56" s="18">
        <f t="shared" si="150"/>
        <v>10.797573882149948</v>
      </c>
      <c r="AB56" s="18">
        <f t="shared" si="150"/>
        <v>11.167477503589076</v>
      </c>
      <c r="AD56" s="68">
        <f t="shared" si="113"/>
        <v>52.806726021136242</v>
      </c>
      <c r="AE56" s="69">
        <f t="shared" si="114"/>
        <v>70.398970089443992</v>
      </c>
      <c r="AF56" s="69">
        <f t="shared" si="115"/>
        <v>123.20569611058023</v>
      </c>
      <c r="AH56" t="str">
        <f t="shared" si="142"/>
        <v>41 Administrative occupations</v>
      </c>
      <c r="AI56" s="18">
        <f t="shared" si="151"/>
        <v>11.197898558646203</v>
      </c>
      <c r="AJ56" s="18">
        <f t="shared" si="151"/>
        <v>11.668962983995675</v>
      </c>
      <c r="AK56" s="18">
        <f t="shared" si="151"/>
        <v>12.100783625239218</v>
      </c>
      <c r="AL56" s="18">
        <f t="shared" si="151"/>
        <v>13.500914978075201</v>
      </c>
      <c r="AM56" s="18">
        <f t="shared" si="151"/>
        <v>14.264340335030326</v>
      </c>
      <c r="AO56" s="68">
        <f t="shared" si="117"/>
        <v>41.677334369581821</v>
      </c>
      <c r="AP56" s="69">
        <f t="shared" si="118"/>
        <v>71.922711097894179</v>
      </c>
      <c r="AQ56" s="69">
        <f t="shared" si="119"/>
        <v>113.60004546747599</v>
      </c>
      <c r="AS56" t="str">
        <f t="shared" si="143"/>
        <v>41 Administrative occupations</v>
      </c>
      <c r="AT56" s="18">
        <f t="shared" si="152"/>
        <v>11.013955494917619</v>
      </c>
      <c r="AU56" s="18">
        <f t="shared" si="152"/>
        <v>10.310579092886416</v>
      </c>
      <c r="AV56" s="18">
        <f t="shared" si="152"/>
        <v>11.079310483314842</v>
      </c>
      <c r="AW56" s="18">
        <f t="shared" si="152"/>
        <v>11.28119147980544</v>
      </c>
      <c r="AX56" s="18">
        <f t="shared" si="152"/>
        <v>11.224239788522722</v>
      </c>
      <c r="AZ56" s="68">
        <f t="shared" si="121"/>
        <v>33.943456084418209</v>
      </c>
      <c r="BA56" s="69">
        <f t="shared" si="122"/>
        <v>62.445605185678673</v>
      </c>
      <c r="BB56" s="69">
        <f t="shared" si="123"/>
        <v>96.389061270096875</v>
      </c>
      <c r="BD56" t="str">
        <f t="shared" si="144"/>
        <v>41 Administrative occupations</v>
      </c>
      <c r="BE56" s="18">
        <f t="shared" si="153"/>
        <v>9.1193289095143619</v>
      </c>
      <c r="BF56" s="18">
        <f t="shared" si="153"/>
        <v>8.7508389688128219</v>
      </c>
      <c r="BG56" s="18">
        <f t="shared" si="153"/>
        <v>9.7193543241685276</v>
      </c>
      <c r="BH56" s="18">
        <f t="shared" si="153"/>
        <v>9.5563180990306638</v>
      </c>
      <c r="BI56" s="18">
        <f t="shared" si="153"/>
        <v>8.9039735256306169</v>
      </c>
      <c r="BK56" s="68">
        <f t="shared" si="125"/>
        <v>-10.737221523581061</v>
      </c>
      <c r="BL56" s="69">
        <f t="shared" si="126"/>
        <v>43.637258840039557</v>
      </c>
      <c r="BM56" s="69">
        <f t="shared" si="127"/>
        <v>32.900037316458494</v>
      </c>
      <c r="BO56" t="str">
        <f t="shared" si="145"/>
        <v>41 Administrative occupations</v>
      </c>
      <c r="BP56" s="18">
        <f t="shared" si="154"/>
        <v>10.343643320225699</v>
      </c>
      <c r="BQ56" s="18">
        <f t="shared" si="154"/>
        <v>10.100327857259291</v>
      </c>
      <c r="BR56" s="18">
        <f t="shared" si="154"/>
        <v>10.914278062453901</v>
      </c>
      <c r="BS56" s="18">
        <f t="shared" si="154"/>
        <v>10.743479395527997</v>
      </c>
      <c r="BT56" s="18">
        <f t="shared" si="154"/>
        <v>9.1775815468929771</v>
      </c>
      <c r="BV56" s="68">
        <f t="shared" si="129"/>
        <v>-26.839252786236163</v>
      </c>
      <c r="BW56" s="69">
        <f t="shared" si="130"/>
        <v>38.095565771339714</v>
      </c>
      <c r="BX56" s="69">
        <f t="shared" si="131"/>
        <v>11.256312985103554</v>
      </c>
      <c r="BZ56" t="str">
        <f t="shared" si="146"/>
        <v>41 Administrative occupations</v>
      </c>
      <c r="CA56" s="18">
        <f t="shared" si="155"/>
        <v>8.5905085302553132</v>
      </c>
      <c r="CB56" s="18">
        <f t="shared" si="155"/>
        <v>7.8005559392817627</v>
      </c>
      <c r="CC56" s="18">
        <f t="shared" si="155"/>
        <v>8.2965222753707621</v>
      </c>
      <c r="CD56" s="18">
        <f t="shared" si="155"/>
        <v>7.2366390235776912</v>
      </c>
      <c r="CE56" s="18">
        <f t="shared" si="155"/>
        <v>4.76411738216333</v>
      </c>
      <c r="CG56" s="68">
        <f t="shared" si="133"/>
        <v>-68.72572381228737</v>
      </c>
      <c r="CH56" s="69">
        <f t="shared" si="134"/>
        <v>23.86313325030542</v>
      </c>
      <c r="CI56" s="69">
        <f t="shared" si="135"/>
        <v>-44.862590561981953</v>
      </c>
      <c r="CK56" t="str">
        <f t="shared" si="147"/>
        <v>41 Administrative occupations</v>
      </c>
      <c r="CL56" s="18">
        <f t="shared" si="156"/>
        <v>4.8417859851510698</v>
      </c>
      <c r="CM56" s="18">
        <f t="shared" si="156"/>
        <v>4.6402137071423146</v>
      </c>
      <c r="CN56" s="18">
        <f t="shared" si="156"/>
        <v>5.7574545441801055</v>
      </c>
      <c r="CO56" s="18">
        <f t="shared" si="156"/>
        <v>6.1668851682416399</v>
      </c>
      <c r="CP56" s="18">
        <f t="shared" si="156"/>
        <v>6.4548351067137748</v>
      </c>
      <c r="CR56" s="68">
        <f t="shared" si="137"/>
        <v>-14.696044922332266</v>
      </c>
      <c r="CS56" s="69">
        <f t="shared" si="138"/>
        <v>27.396469946729969</v>
      </c>
      <c r="CT56" s="69">
        <f t="shared" si="139"/>
        <v>12.700425024397703</v>
      </c>
    </row>
    <row r="57" spans="1:98" x14ac:dyDescent="0.2">
      <c r="A57" t="str">
        <f t="shared" si="103"/>
        <v>42 Secretarial and related occupations</v>
      </c>
      <c r="B57" s="18">
        <f t="shared" si="148"/>
        <v>0.35179488491732591</v>
      </c>
      <c r="C57" s="18">
        <f t="shared" si="148"/>
        <v>0.37476815096300609</v>
      </c>
      <c r="D57" s="18">
        <f t="shared" si="148"/>
        <v>0.34338277419988328</v>
      </c>
      <c r="E57" s="18">
        <f t="shared" si="148"/>
        <v>0.4493210774984443</v>
      </c>
      <c r="F57" s="18">
        <f t="shared" si="148"/>
        <v>0.67023709787970143</v>
      </c>
      <c r="H57" s="68">
        <f t="shared" si="105"/>
        <v>207.255354712035</v>
      </c>
      <c r="I57" s="69">
        <f t="shared" si="106"/>
        <v>126.31372970909753</v>
      </c>
      <c r="J57" s="69">
        <f t="shared" si="107"/>
        <v>333.56908442113252</v>
      </c>
      <c r="L57" t="str">
        <f t="shared" si="140"/>
        <v>42 Secretarial and related occupations</v>
      </c>
      <c r="M57" s="18">
        <f t="shared" si="149"/>
        <v>1.098913922355411</v>
      </c>
      <c r="N57" s="18">
        <f t="shared" si="149"/>
        <v>0.99116425179058854</v>
      </c>
      <c r="O57" s="18">
        <f t="shared" si="149"/>
        <v>0.99314641521328328</v>
      </c>
      <c r="P57" s="18">
        <f t="shared" si="149"/>
        <v>1.1529151608458701</v>
      </c>
      <c r="Q57" s="18">
        <f t="shared" si="149"/>
        <v>1.3507900188446353</v>
      </c>
      <c r="S57" s="68">
        <f t="shared" si="109"/>
        <v>117.18980945553348</v>
      </c>
      <c r="T57" s="69">
        <f t="shared" si="110"/>
        <v>97.034507186692423</v>
      </c>
      <c r="U57" s="69">
        <f t="shared" si="111"/>
        <v>214.22431664222589</v>
      </c>
      <c r="W57" t="str">
        <f t="shared" si="141"/>
        <v>42 Secretarial and related occupations</v>
      </c>
      <c r="X57" s="18">
        <f t="shared" si="150"/>
        <v>1.7931192559544142</v>
      </c>
      <c r="Y57" s="18">
        <f t="shared" si="150"/>
        <v>1.6037316315506767</v>
      </c>
      <c r="Z57" s="18">
        <f t="shared" si="150"/>
        <v>1.5339445565683361</v>
      </c>
      <c r="AA57" s="18">
        <f t="shared" si="150"/>
        <v>1.7339053613867044</v>
      </c>
      <c r="AB57" s="18">
        <f t="shared" si="150"/>
        <v>1.8244340979363904</v>
      </c>
      <c r="AD57" s="68">
        <f t="shared" si="113"/>
        <v>64.647977472183527</v>
      </c>
      <c r="AE57" s="69">
        <f t="shared" si="114"/>
        <v>86.49473417831139</v>
      </c>
      <c r="AF57" s="69">
        <f t="shared" si="115"/>
        <v>151.14271165049493</v>
      </c>
      <c r="AH57" t="str">
        <f t="shared" si="142"/>
        <v>42 Secretarial and related occupations</v>
      </c>
      <c r="AI57" s="18">
        <f t="shared" si="151"/>
        <v>2.4165966361373044</v>
      </c>
      <c r="AJ57" s="18">
        <f t="shared" si="151"/>
        <v>2.3535224077188803</v>
      </c>
      <c r="AK57" s="18">
        <f t="shared" si="151"/>
        <v>2.3648730496807837</v>
      </c>
      <c r="AL57" s="18">
        <f t="shared" si="151"/>
        <v>2.4910061872512674</v>
      </c>
      <c r="AM57" s="18">
        <f t="shared" si="151"/>
        <v>2.0135685606207607</v>
      </c>
      <c r="AO57" s="68">
        <f t="shared" si="117"/>
        <v>2.3341931763819477</v>
      </c>
      <c r="AP57" s="69">
        <f t="shared" si="118"/>
        <v>64.097843763752522</v>
      </c>
      <c r="AQ57" s="69">
        <f t="shared" si="119"/>
        <v>66.432036940134481</v>
      </c>
      <c r="AS57" t="str">
        <f t="shared" si="143"/>
        <v>42 Secretarial and related occupations</v>
      </c>
      <c r="AT57" s="18">
        <f t="shared" si="152"/>
        <v>2.0490838842389532</v>
      </c>
      <c r="AU57" s="18">
        <f t="shared" si="152"/>
        <v>1.6123378545046303</v>
      </c>
      <c r="AV57" s="18">
        <f t="shared" si="152"/>
        <v>1.5938097989310285</v>
      </c>
      <c r="AW57" s="18">
        <f t="shared" si="152"/>
        <v>1.5364182911178925</v>
      </c>
      <c r="AX57" s="18">
        <f t="shared" si="152"/>
        <v>1.0291304434817494</v>
      </c>
      <c r="AZ57" s="68">
        <f t="shared" si="121"/>
        <v>-14.628830556204436</v>
      </c>
      <c r="BA57" s="69">
        <f t="shared" si="122"/>
        <v>56.456932748921155</v>
      </c>
      <c r="BB57" s="69">
        <f t="shared" si="123"/>
        <v>41.828102192716713</v>
      </c>
      <c r="BD57" t="str">
        <f t="shared" si="144"/>
        <v>42 Secretarial and related occupations</v>
      </c>
      <c r="BE57" s="18">
        <f t="shared" si="153"/>
        <v>1.9661491464740315</v>
      </c>
      <c r="BF57" s="18">
        <f t="shared" si="153"/>
        <v>1.7130153887506574</v>
      </c>
      <c r="BG57" s="18">
        <f t="shared" si="153"/>
        <v>1.8145505908736297</v>
      </c>
      <c r="BH57" s="18">
        <f t="shared" si="153"/>
        <v>1.7037704109955139</v>
      </c>
      <c r="BI57" s="18">
        <f t="shared" si="153"/>
        <v>0.59980778502029564</v>
      </c>
      <c r="BK57" s="68">
        <f t="shared" si="125"/>
        <v>-67.791761542022599</v>
      </c>
      <c r="BL57" s="69">
        <f t="shared" si="126"/>
        <v>34.953978876438867</v>
      </c>
      <c r="BM57" s="69">
        <f t="shared" si="127"/>
        <v>-32.837782665583731</v>
      </c>
      <c r="BO57" t="str">
        <f t="shared" si="145"/>
        <v>42 Secretarial and related occupations</v>
      </c>
      <c r="BP57" s="18">
        <f t="shared" si="154"/>
        <v>2.3746793952478926</v>
      </c>
      <c r="BQ57" s="18">
        <f t="shared" si="154"/>
        <v>2.0378828283167825</v>
      </c>
      <c r="BR57" s="18">
        <f t="shared" si="154"/>
        <v>1.9831223694721543</v>
      </c>
      <c r="BS57" s="18">
        <f t="shared" si="154"/>
        <v>1.6089385513357732</v>
      </c>
      <c r="BT57" s="18">
        <f t="shared" si="154"/>
        <v>0.56198400868579823</v>
      </c>
      <c r="BV57" s="68">
        <f t="shared" si="129"/>
        <v>-75.34418635465822</v>
      </c>
      <c r="BW57" s="69">
        <f t="shared" si="130"/>
        <v>27.462917204761446</v>
      </c>
      <c r="BX57" s="69">
        <f t="shared" si="131"/>
        <v>-47.881269149896781</v>
      </c>
      <c r="BZ57" t="str">
        <f t="shared" si="146"/>
        <v>42 Secretarial and related occupations</v>
      </c>
      <c r="CA57" s="18">
        <f t="shared" si="155"/>
        <v>3.3417281336840596</v>
      </c>
      <c r="CB57" s="18">
        <f t="shared" si="155"/>
        <v>2.9877290288271752</v>
      </c>
      <c r="CC57" s="18">
        <f t="shared" si="155"/>
        <v>2.9681287524602595</v>
      </c>
      <c r="CD57" s="18">
        <f t="shared" si="155"/>
        <v>2.243253631037756</v>
      </c>
      <c r="CE57" s="18">
        <f t="shared" si="155"/>
        <v>0.82755357539288799</v>
      </c>
      <c r="CG57" s="68">
        <f t="shared" si="133"/>
        <v>-84.815018027427598</v>
      </c>
      <c r="CH57" s="69">
        <f t="shared" si="134"/>
        <v>22.779802593226904</v>
      </c>
      <c r="CI57" s="69">
        <f t="shared" si="135"/>
        <v>-62.035215434200708</v>
      </c>
      <c r="CK57" t="str">
        <f t="shared" si="147"/>
        <v>42 Secretarial and related occupations</v>
      </c>
      <c r="CL57" s="18">
        <f t="shared" si="156"/>
        <v>1.8118805247910812</v>
      </c>
      <c r="CM57" s="18">
        <f t="shared" si="156"/>
        <v>1.9312891459762331</v>
      </c>
      <c r="CN57" s="18">
        <f t="shared" si="156"/>
        <v>2.3118267073590193</v>
      </c>
      <c r="CO57" s="18">
        <f t="shared" si="156"/>
        <v>2.6007709626664584</v>
      </c>
      <c r="CP57" s="18">
        <f t="shared" si="156"/>
        <v>2.8417778779052574</v>
      </c>
      <c r="CR57" s="68">
        <f t="shared" si="137"/>
        <v>-6.4703335677048486</v>
      </c>
      <c r="CS57" s="69">
        <f t="shared" si="138"/>
        <v>39.042742833640425</v>
      </c>
      <c r="CT57" s="69">
        <f t="shared" si="139"/>
        <v>32.572409265935576</v>
      </c>
    </row>
    <row r="58" spans="1:98" x14ac:dyDescent="0.2">
      <c r="A58" t="str">
        <f t="shared" si="103"/>
        <v>51 Skilled agricultural and related trades</v>
      </c>
      <c r="B58" s="18">
        <f t="shared" si="148"/>
        <v>0.42635538625342972</v>
      </c>
      <c r="C58" s="18">
        <f t="shared" si="148"/>
        <v>0.22231742969522003</v>
      </c>
      <c r="D58" s="18">
        <f t="shared" si="148"/>
        <v>0.29036886085130581</v>
      </c>
      <c r="E58" s="18">
        <f t="shared" si="148"/>
        <v>0.27919502843107002</v>
      </c>
      <c r="F58" s="18">
        <f t="shared" si="148"/>
        <v>0.29548494503942768</v>
      </c>
      <c r="H58" s="68">
        <f t="shared" si="105"/>
        <v>60.189785721915698</v>
      </c>
      <c r="I58" s="69">
        <f t="shared" si="106"/>
        <v>87.559128986439006</v>
      </c>
      <c r="J58" s="69">
        <f t="shared" si="107"/>
        <v>147.7489147083547</v>
      </c>
      <c r="L58" t="str">
        <f t="shared" si="140"/>
        <v>51 Skilled agricultural and related trades</v>
      </c>
      <c r="M58" s="18">
        <f t="shared" si="149"/>
        <v>0.25427052467921019</v>
      </c>
      <c r="N58" s="18">
        <f t="shared" si="149"/>
        <v>0.21786366775429608</v>
      </c>
      <c r="O58" s="18">
        <f t="shared" si="149"/>
        <v>0.19098962488315208</v>
      </c>
      <c r="P58" s="18">
        <f t="shared" si="149"/>
        <v>0.15621065578101662</v>
      </c>
      <c r="Q58" s="18">
        <f t="shared" si="149"/>
        <v>0.16834122797164894</v>
      </c>
      <c r="S58" s="68">
        <f t="shared" si="109"/>
        <v>40.749090056238074</v>
      </c>
      <c r="T58" s="69">
        <f t="shared" si="110"/>
        <v>58.447556778019319</v>
      </c>
      <c r="U58" s="69">
        <f t="shared" si="111"/>
        <v>99.196646834257393</v>
      </c>
      <c r="W58" t="str">
        <f t="shared" si="141"/>
        <v>51 Skilled agricultural and related trades</v>
      </c>
      <c r="X58" s="18">
        <f t="shared" si="150"/>
        <v>1.1380847011278219</v>
      </c>
      <c r="Y58" s="18">
        <f t="shared" si="150"/>
        <v>1.0984936948275577</v>
      </c>
      <c r="Z58" s="18">
        <f t="shared" si="150"/>
        <v>1.1958979356062793</v>
      </c>
      <c r="AA58" s="18">
        <f t="shared" si="150"/>
        <v>1.1959248029769429</v>
      </c>
      <c r="AB58" s="18">
        <f t="shared" si="150"/>
        <v>1.4099367033779431</v>
      </c>
      <c r="AD58" s="68">
        <f t="shared" si="113"/>
        <v>63.208728892791385</v>
      </c>
      <c r="AE58" s="69">
        <f t="shared" si="114"/>
        <v>83.08671701490897</v>
      </c>
      <c r="AF58" s="69">
        <f t="shared" si="115"/>
        <v>146.29544590770035</v>
      </c>
      <c r="AH58" t="str">
        <f t="shared" si="142"/>
        <v>51 Skilled agricultural and related trades</v>
      </c>
      <c r="AI58" s="18">
        <f t="shared" si="151"/>
        <v>1.3480414658808533</v>
      </c>
      <c r="AJ58" s="18">
        <f t="shared" si="151"/>
        <v>1.5925677505791564</v>
      </c>
      <c r="AK58" s="18">
        <f t="shared" si="151"/>
        <v>1.5444193275901121</v>
      </c>
      <c r="AL58" s="18">
        <f t="shared" si="151"/>
        <v>1.5951827872905304</v>
      </c>
      <c r="AM58" s="18">
        <f t="shared" si="151"/>
        <v>1.8725149327534911</v>
      </c>
      <c r="AO58" s="68">
        <f t="shared" si="117"/>
        <v>45.721033279302311</v>
      </c>
      <c r="AP58" s="69">
        <f t="shared" si="118"/>
        <v>82.633248213724926</v>
      </c>
      <c r="AQ58" s="69">
        <f t="shared" si="119"/>
        <v>128.35428149302726</v>
      </c>
      <c r="AS58" t="str">
        <f t="shared" si="143"/>
        <v>51 Skilled agricultural and related trades</v>
      </c>
      <c r="AT58" s="18">
        <f t="shared" si="152"/>
        <v>2.148823826418421</v>
      </c>
      <c r="AU58" s="18">
        <f t="shared" si="152"/>
        <v>2.4011262718150381</v>
      </c>
      <c r="AV58" s="18">
        <f t="shared" si="152"/>
        <v>2.3848175031604417</v>
      </c>
      <c r="AW58" s="18">
        <f t="shared" si="152"/>
        <v>2.3420422688746672</v>
      </c>
      <c r="AX58" s="18">
        <f t="shared" si="152"/>
        <v>2.6913897627531296</v>
      </c>
      <c r="AZ58" s="68">
        <f t="shared" si="121"/>
        <v>49.210279274606719</v>
      </c>
      <c r="BA58" s="69">
        <f t="shared" si="122"/>
        <v>76.706064790517019</v>
      </c>
      <c r="BB58" s="69">
        <f t="shared" si="123"/>
        <v>125.91634406512372</v>
      </c>
      <c r="BD58" t="str">
        <f t="shared" si="144"/>
        <v>51 Skilled agricultural and related trades</v>
      </c>
      <c r="BE58" s="18">
        <f t="shared" si="153"/>
        <v>1.0629852634775483</v>
      </c>
      <c r="BF58" s="18">
        <f t="shared" si="153"/>
        <v>0.9905091001473717</v>
      </c>
      <c r="BG58" s="18">
        <f t="shared" si="153"/>
        <v>0.97469959719874055</v>
      </c>
      <c r="BH58" s="18">
        <f t="shared" si="153"/>
        <v>0.904614976935608</v>
      </c>
      <c r="BI58" s="18">
        <f t="shared" si="153"/>
        <v>0.91228924435383818</v>
      </c>
      <c r="BK58" s="68">
        <f t="shared" si="125"/>
        <v>-8.8019139766724184</v>
      </c>
      <c r="BL58" s="69">
        <f t="shared" si="126"/>
        <v>49.581723008815729</v>
      </c>
      <c r="BM58" s="69">
        <f t="shared" si="127"/>
        <v>40.779809032143319</v>
      </c>
      <c r="BO58" t="str">
        <f t="shared" si="145"/>
        <v>51 Skilled agricultural and related trades</v>
      </c>
      <c r="BP58" s="18">
        <f t="shared" si="154"/>
        <v>1.7467793002447658</v>
      </c>
      <c r="BQ58" s="18">
        <f t="shared" si="154"/>
        <v>1.666378527639923</v>
      </c>
      <c r="BR58" s="18">
        <f t="shared" si="154"/>
        <v>1.7003794678673922</v>
      </c>
      <c r="BS58" s="18">
        <f t="shared" si="154"/>
        <v>1.604725139039977</v>
      </c>
      <c r="BT58" s="18">
        <f t="shared" si="154"/>
        <v>1.7660634174459042</v>
      </c>
      <c r="BV58" s="68">
        <f t="shared" si="129"/>
        <v>-9.6339421836469938</v>
      </c>
      <c r="BW58" s="69">
        <f t="shared" si="130"/>
        <v>51.204420221762938</v>
      </c>
      <c r="BX58" s="69">
        <f t="shared" si="131"/>
        <v>41.570478038115937</v>
      </c>
      <c r="BZ58" t="str">
        <f t="shared" si="146"/>
        <v>51 Skilled agricultural and related trades</v>
      </c>
      <c r="CA58" s="18">
        <f t="shared" si="155"/>
        <v>1.8232038340381502</v>
      </c>
      <c r="CB58" s="18">
        <f t="shared" si="155"/>
        <v>1.8218098950833108</v>
      </c>
      <c r="CC58" s="18">
        <f t="shared" si="155"/>
        <v>1.8320979370156032</v>
      </c>
      <c r="CD58" s="18">
        <f t="shared" si="155"/>
        <v>1.7024645477272868</v>
      </c>
      <c r="CE58" s="18">
        <f t="shared" si="155"/>
        <v>2.3358553352544136</v>
      </c>
      <c r="CG58" s="68">
        <f t="shared" si="133"/>
        <v>-30.561848021337429</v>
      </c>
      <c r="CH58" s="69">
        <f t="shared" si="134"/>
        <v>37.817207140749403</v>
      </c>
      <c r="CI58" s="69">
        <f t="shared" si="135"/>
        <v>7.2553591194119749</v>
      </c>
      <c r="CK58" t="str">
        <f t="shared" si="147"/>
        <v>51 Skilled agricultural and related trades</v>
      </c>
      <c r="CL58" s="18">
        <f t="shared" si="156"/>
        <v>3.23143255930749</v>
      </c>
      <c r="CM58" s="18">
        <f t="shared" si="156"/>
        <v>4.0763495419418971</v>
      </c>
      <c r="CN58" s="18">
        <f t="shared" si="156"/>
        <v>3.6838874388118676</v>
      </c>
      <c r="CO58" s="18">
        <f t="shared" si="156"/>
        <v>4.2290852923149025</v>
      </c>
      <c r="CP58" s="18">
        <f t="shared" si="156"/>
        <v>2.38389385151872</v>
      </c>
      <c r="CR58" s="68">
        <f t="shared" si="137"/>
        <v>-50.762601946936748</v>
      </c>
      <c r="CS58" s="69">
        <f t="shared" si="138"/>
        <v>30.599201345582006</v>
      </c>
      <c r="CT58" s="69">
        <f t="shared" si="139"/>
        <v>-20.163400601354741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0.19793585676286143</v>
      </c>
      <c r="C59" s="18">
        <f t="shared" si="148"/>
        <v>0.18432481612200888</v>
      </c>
      <c r="D59" s="18">
        <f t="shared" si="148"/>
        <v>0.18675544115816461</v>
      </c>
      <c r="E59" s="18">
        <f t="shared" si="148"/>
        <v>0.19192874278345831</v>
      </c>
      <c r="F59" s="18">
        <f t="shared" si="148"/>
        <v>0.20051990979335249</v>
      </c>
      <c r="H59" s="68">
        <f t="shared" si="105"/>
        <v>69.018303965133285</v>
      </c>
      <c r="I59" s="69">
        <f t="shared" si="106"/>
        <v>62.707520065444079</v>
      </c>
      <c r="J59" s="69">
        <f t="shared" si="107"/>
        <v>131.72582403057734</v>
      </c>
      <c r="L59" t="str">
        <f t="shared" si="140"/>
        <v>52 Skilled metal, electrical and electronic trades</v>
      </c>
      <c r="M59" s="18">
        <f t="shared" si="149"/>
        <v>0.70851716245663676</v>
      </c>
      <c r="N59" s="18">
        <f t="shared" si="149"/>
        <v>0.86046508295846424</v>
      </c>
      <c r="O59" s="18">
        <f t="shared" si="149"/>
        <v>0.6596107989909008</v>
      </c>
      <c r="P59" s="18">
        <f t="shared" si="149"/>
        <v>0.70955829822350625</v>
      </c>
      <c r="Q59" s="18">
        <f t="shared" si="149"/>
        <v>0.76047445994517149</v>
      </c>
      <c r="S59" s="68">
        <f t="shared" si="109"/>
        <v>84.103377777589287</v>
      </c>
      <c r="T59" s="69">
        <f t="shared" si="110"/>
        <v>68.800963799195799</v>
      </c>
      <c r="U59" s="69">
        <f t="shared" si="111"/>
        <v>152.9043415767851</v>
      </c>
      <c r="W59" t="str">
        <f t="shared" si="141"/>
        <v>52 Skilled metal, electrical and electronic trades</v>
      </c>
      <c r="X59" s="18">
        <f t="shared" si="150"/>
        <v>1.0616795088936986</v>
      </c>
      <c r="Y59" s="18">
        <f t="shared" si="150"/>
        <v>1.2465733930516283</v>
      </c>
      <c r="Z59" s="18">
        <f t="shared" si="150"/>
        <v>1.0154468362410269</v>
      </c>
      <c r="AA59" s="18">
        <f t="shared" si="150"/>
        <v>1.060764757730319</v>
      </c>
      <c r="AB59" s="18">
        <f t="shared" si="150"/>
        <v>1.1785850032012559</v>
      </c>
      <c r="AD59" s="68">
        <f t="shared" si="113"/>
        <v>60.672518880974359</v>
      </c>
      <c r="AE59" s="69">
        <f t="shared" si="114"/>
        <v>59.710414689928392</v>
      </c>
      <c r="AF59" s="69">
        <f t="shared" si="115"/>
        <v>120.38293357090275</v>
      </c>
      <c r="AH59" t="str">
        <f t="shared" si="142"/>
        <v>52 Skilled metal, electrical and electronic trades</v>
      </c>
      <c r="AI59" s="18">
        <f t="shared" si="151"/>
        <v>1.2226704426741155</v>
      </c>
      <c r="AJ59" s="18">
        <f t="shared" si="151"/>
        <v>1.5020772344426165</v>
      </c>
      <c r="AK59" s="18">
        <f t="shared" si="151"/>
        <v>1.3141023468686053</v>
      </c>
      <c r="AL59" s="18">
        <f t="shared" si="151"/>
        <v>1.3992139581677836</v>
      </c>
      <c r="AM59" s="18">
        <f t="shared" si="151"/>
        <v>1.5725387879575545</v>
      </c>
      <c r="AO59" s="68">
        <f t="shared" si="117"/>
        <v>43.824991107039082</v>
      </c>
      <c r="AP59" s="69">
        <f t="shared" si="118"/>
        <v>51.449698383778667</v>
      </c>
      <c r="AQ59" s="69">
        <f t="shared" si="119"/>
        <v>95.27468949081775</v>
      </c>
      <c r="AS59" t="str">
        <f t="shared" si="143"/>
        <v>52 Skilled metal, electrical and electronic trades</v>
      </c>
      <c r="AT59" s="18">
        <f t="shared" si="152"/>
        <v>6.0796822921431088</v>
      </c>
      <c r="AU59" s="18">
        <f t="shared" si="152"/>
        <v>6.574901481205675</v>
      </c>
      <c r="AV59" s="18">
        <f t="shared" si="152"/>
        <v>5.6771268540717141</v>
      </c>
      <c r="AW59" s="18">
        <f t="shared" si="152"/>
        <v>5.5150027384571993</v>
      </c>
      <c r="AX59" s="18">
        <f t="shared" si="152"/>
        <v>5.6544682642820794</v>
      </c>
      <c r="AZ59" s="68">
        <f t="shared" si="121"/>
        <v>31.686261959532725</v>
      </c>
      <c r="BA59" s="69">
        <f t="shared" si="122"/>
        <v>47.505576842637502</v>
      </c>
      <c r="BB59" s="69">
        <f t="shared" si="123"/>
        <v>79.191838802170224</v>
      </c>
      <c r="BD59" t="str">
        <f t="shared" si="144"/>
        <v>52 Skilled metal, electrical and electronic trades</v>
      </c>
      <c r="BE59" s="18">
        <f t="shared" si="153"/>
        <v>8.6963572671723544</v>
      </c>
      <c r="BF59" s="18">
        <f t="shared" si="153"/>
        <v>8.9558728769167217</v>
      </c>
      <c r="BG59" s="18">
        <f t="shared" si="153"/>
        <v>7.5744532722001781</v>
      </c>
      <c r="BH59" s="18">
        <f t="shared" si="153"/>
        <v>7.1603393307535175</v>
      </c>
      <c r="BI59" s="18">
        <f t="shared" si="153"/>
        <v>6.1547115033024724</v>
      </c>
      <c r="BK59" s="68">
        <f t="shared" si="125"/>
        <v>-20.826404919683082</v>
      </c>
      <c r="BL59" s="69">
        <f t="shared" si="126"/>
        <v>30.765493412091381</v>
      </c>
      <c r="BM59" s="69">
        <f t="shared" si="127"/>
        <v>9.9390884924083025</v>
      </c>
      <c r="BO59" t="str">
        <f t="shared" si="145"/>
        <v>52 Skilled metal, electrical and electronic trades</v>
      </c>
      <c r="BP59" s="18">
        <f t="shared" si="154"/>
        <v>5.1252959471221038</v>
      </c>
      <c r="BQ59" s="18">
        <f t="shared" si="154"/>
        <v>5.0287800437225849</v>
      </c>
      <c r="BR59" s="18">
        <f t="shared" si="154"/>
        <v>4.5880301899680322</v>
      </c>
      <c r="BS59" s="18">
        <f t="shared" si="154"/>
        <v>4.1709853545788507</v>
      </c>
      <c r="BT59" s="18">
        <f t="shared" si="154"/>
        <v>3.9321241948103887</v>
      </c>
      <c r="BV59" s="68">
        <f t="shared" si="129"/>
        <v>-25.433140263656938</v>
      </c>
      <c r="BW59" s="69">
        <f t="shared" si="130"/>
        <v>31.322297961146539</v>
      </c>
      <c r="BX59" s="69">
        <f t="shared" si="131"/>
        <v>5.8891576974895967</v>
      </c>
      <c r="BZ59" t="str">
        <f t="shared" si="146"/>
        <v>52 Skilled metal, electrical and electronic trades</v>
      </c>
      <c r="CA59" s="18">
        <f t="shared" si="155"/>
        <v>3.6528258271355885</v>
      </c>
      <c r="CB59" s="18">
        <f t="shared" si="155"/>
        <v>3.7115647831757261</v>
      </c>
      <c r="CC59" s="18">
        <f t="shared" si="155"/>
        <v>3.380087053357228</v>
      </c>
      <c r="CD59" s="18">
        <f t="shared" si="155"/>
        <v>3.1752873274129554</v>
      </c>
      <c r="CE59" s="18">
        <f t="shared" si="155"/>
        <v>2.6687847159824378</v>
      </c>
      <c r="CG59" s="68">
        <f t="shared" si="133"/>
        <v>-56.998208067262411</v>
      </c>
      <c r="CH59" s="69">
        <f t="shared" si="134"/>
        <v>25.466157495035326</v>
      </c>
      <c r="CI59" s="69">
        <f t="shared" si="135"/>
        <v>-31.532050572227092</v>
      </c>
      <c r="CK59" t="str">
        <f t="shared" si="147"/>
        <v>52 Skilled metal, electrical and electronic trades</v>
      </c>
      <c r="CL59" s="18">
        <f t="shared" si="156"/>
        <v>3.8173277432733346</v>
      </c>
      <c r="CM59" s="18">
        <f t="shared" si="156"/>
        <v>4.3889654568075933</v>
      </c>
      <c r="CN59" s="18">
        <f t="shared" si="156"/>
        <v>3.7115827565981441</v>
      </c>
      <c r="CO59" s="18">
        <f t="shared" si="156"/>
        <v>3.6938014374129664</v>
      </c>
      <c r="CP59" s="18">
        <f t="shared" si="156"/>
        <v>2.8993742833590508</v>
      </c>
      <c r="CR59" s="68">
        <f t="shared" si="137"/>
        <v>-40.56261868638078</v>
      </c>
      <c r="CS59" s="69">
        <f t="shared" si="138"/>
        <v>25.851265737653318</v>
      </c>
      <c r="CT59" s="69">
        <f t="shared" si="139"/>
        <v>-14.711352948727463</v>
      </c>
    </row>
    <row r="60" spans="1:98" x14ac:dyDescent="0.2">
      <c r="A60" t="str">
        <f t="shared" si="103"/>
        <v>53 Skilled construction and building trades</v>
      </c>
      <c r="B60" s="18">
        <f t="shared" si="148"/>
        <v>7.4936412556025553E-2</v>
      </c>
      <c r="C60" s="18">
        <f t="shared" si="148"/>
        <v>5.8424380255261393E-2</v>
      </c>
      <c r="D60" s="18">
        <f t="shared" si="148"/>
        <v>5.1127297827704685E-2</v>
      </c>
      <c r="E60" s="18">
        <f t="shared" si="148"/>
        <v>6.7293510742854792E-2</v>
      </c>
      <c r="F60" s="18">
        <f t="shared" si="148"/>
        <v>5.1275386872247426E-2</v>
      </c>
      <c r="H60" s="68">
        <f t="shared" si="105"/>
        <v>57.872180902288093</v>
      </c>
      <c r="I60" s="69">
        <f t="shared" si="106"/>
        <v>71.352224908604882</v>
      </c>
      <c r="J60" s="69">
        <f t="shared" si="107"/>
        <v>129.22440581089299</v>
      </c>
      <c r="L60" t="str">
        <f t="shared" si="140"/>
        <v>53 Skilled construction and building trades</v>
      </c>
      <c r="M60" s="18">
        <f t="shared" si="149"/>
        <v>0.28252781164217455</v>
      </c>
      <c r="N60" s="18">
        <f t="shared" si="149"/>
        <v>0.30073138340867273</v>
      </c>
      <c r="O60" s="18">
        <f t="shared" si="149"/>
        <v>0.24911278324030844</v>
      </c>
      <c r="P60" s="18">
        <f t="shared" si="149"/>
        <v>0.26132154263776836</v>
      </c>
      <c r="Q60" s="18">
        <f t="shared" si="149"/>
        <v>0.24109424193009721</v>
      </c>
      <c r="S60" s="68">
        <f t="shared" si="109"/>
        <v>54.54526550189054</v>
      </c>
      <c r="T60" s="69">
        <f t="shared" si="110"/>
        <v>67.817623840832454</v>
      </c>
      <c r="U60" s="69">
        <f t="shared" si="111"/>
        <v>122.36288934272299</v>
      </c>
      <c r="W60" t="str">
        <f t="shared" si="141"/>
        <v>53 Skilled construction and building trades</v>
      </c>
      <c r="X60" s="18">
        <f t="shared" si="150"/>
        <v>0.54244460256573113</v>
      </c>
      <c r="Y60" s="18">
        <f t="shared" si="150"/>
        <v>0.60950100685540565</v>
      </c>
      <c r="Z60" s="18">
        <f t="shared" si="150"/>
        <v>0.53948233498002118</v>
      </c>
      <c r="AA60" s="18">
        <f t="shared" si="150"/>
        <v>0.56013571865120004</v>
      </c>
      <c r="AB60" s="18">
        <f t="shared" si="150"/>
        <v>0.60084167948683642</v>
      </c>
      <c r="AD60" s="68">
        <f t="shared" si="113"/>
        <v>54.177395620887246</v>
      </c>
      <c r="AE60" s="69">
        <f t="shared" si="114"/>
        <v>62.901529884660903</v>
      </c>
      <c r="AF60" s="69">
        <f t="shared" si="115"/>
        <v>117.07892550554813</v>
      </c>
      <c r="AH60" t="str">
        <f t="shared" si="142"/>
        <v>53 Skilled construction and building trades</v>
      </c>
      <c r="AI60" s="18">
        <f t="shared" si="151"/>
        <v>0.96642402485741918</v>
      </c>
      <c r="AJ60" s="18">
        <f t="shared" si="151"/>
        <v>1.3644757367047824</v>
      </c>
      <c r="AK60" s="18">
        <f t="shared" si="151"/>
        <v>1.2428771498886901</v>
      </c>
      <c r="AL60" s="18">
        <f t="shared" si="151"/>
        <v>1.4405254177733615</v>
      </c>
      <c r="AM60" s="18">
        <f t="shared" si="151"/>
        <v>1.7395032934742749</v>
      </c>
      <c r="AO60" s="68">
        <f t="shared" si="117"/>
        <v>68.212874370664139</v>
      </c>
      <c r="AP60" s="69">
        <f t="shared" si="118"/>
        <v>68.682744678323871</v>
      </c>
      <c r="AQ60" s="69">
        <f t="shared" si="119"/>
        <v>136.89561904898798</v>
      </c>
      <c r="AS60" t="str">
        <f t="shared" si="143"/>
        <v>53 Skilled construction and building trades</v>
      </c>
      <c r="AT60" s="18">
        <f t="shared" si="152"/>
        <v>1.8279842834993318</v>
      </c>
      <c r="AU60" s="18">
        <f t="shared" si="152"/>
        <v>2.0424957907884855</v>
      </c>
      <c r="AV60" s="18">
        <f t="shared" si="152"/>
        <v>1.7986226212309866</v>
      </c>
      <c r="AW60" s="18">
        <f t="shared" si="152"/>
        <v>1.9183083673893646</v>
      </c>
      <c r="AX60" s="18">
        <f t="shared" si="152"/>
        <v>1.9217911537758223</v>
      </c>
      <c r="AZ60" s="68">
        <f t="shared" si="121"/>
        <v>41.267882775906045</v>
      </c>
      <c r="BA60" s="69">
        <f t="shared" si="122"/>
        <v>60.389112273245246</v>
      </c>
      <c r="BB60" s="69">
        <f t="shared" si="123"/>
        <v>101.65699504915129</v>
      </c>
      <c r="BD60" t="str">
        <f t="shared" si="144"/>
        <v>53 Skilled construction and building trades</v>
      </c>
      <c r="BE60" s="18">
        <f t="shared" si="153"/>
        <v>5.6647475082921659</v>
      </c>
      <c r="BF60" s="18">
        <f t="shared" si="153"/>
        <v>5.6843427321602755</v>
      </c>
      <c r="BG60" s="18">
        <f t="shared" si="153"/>
        <v>4.8519819595460953</v>
      </c>
      <c r="BH60" s="18">
        <f t="shared" si="153"/>
        <v>4.7141233609649928</v>
      </c>
      <c r="BI60" s="18">
        <f t="shared" si="153"/>
        <v>4.1173657103887953</v>
      </c>
      <c r="BK60" s="68">
        <f t="shared" si="125"/>
        <v>-17.315477684387197</v>
      </c>
      <c r="BL60" s="69">
        <f t="shared" si="126"/>
        <v>34.420716940370141</v>
      </c>
      <c r="BM60" s="69">
        <f t="shared" si="127"/>
        <v>17.105239255982941</v>
      </c>
      <c r="BO60" t="str">
        <f t="shared" si="145"/>
        <v>53 Skilled construction and building trades</v>
      </c>
      <c r="BP60" s="18">
        <f t="shared" si="154"/>
        <v>5.0203644818407529</v>
      </c>
      <c r="BQ60" s="18">
        <f t="shared" si="154"/>
        <v>5.4129590883059722</v>
      </c>
      <c r="BR60" s="18">
        <f t="shared" si="154"/>
        <v>4.9936529526501738</v>
      </c>
      <c r="BS60" s="18">
        <f t="shared" si="154"/>
        <v>5.091420108185484</v>
      </c>
      <c r="BT60" s="18">
        <f t="shared" si="154"/>
        <v>5.5819385508599622</v>
      </c>
      <c r="BV60" s="68">
        <f t="shared" si="129"/>
        <v>-2.7450781912180702</v>
      </c>
      <c r="BW60" s="69">
        <f t="shared" si="130"/>
        <v>43.860790005583858</v>
      </c>
      <c r="BX60" s="69">
        <f t="shared" si="131"/>
        <v>41.115711814365788</v>
      </c>
      <c r="BZ60" t="str">
        <f t="shared" si="146"/>
        <v>53 Skilled construction and building trades</v>
      </c>
      <c r="CA60" s="18">
        <f t="shared" si="155"/>
        <v>3.693714198022449</v>
      </c>
      <c r="CB60" s="18">
        <f t="shared" si="155"/>
        <v>3.9957434156158529</v>
      </c>
      <c r="CC60" s="18">
        <f t="shared" si="155"/>
        <v>3.7356661720068169</v>
      </c>
      <c r="CD60" s="18">
        <f t="shared" si="155"/>
        <v>3.8468032913052363</v>
      </c>
      <c r="CE60" s="18">
        <f t="shared" si="155"/>
        <v>4.9176847848995529</v>
      </c>
      <c r="CG60" s="68">
        <f t="shared" si="133"/>
        <v>-28.30423132114014</v>
      </c>
      <c r="CH60" s="69">
        <f t="shared" si="134"/>
        <v>34.069173221600749</v>
      </c>
      <c r="CI60" s="69">
        <f t="shared" si="135"/>
        <v>5.7649419004606104</v>
      </c>
      <c r="CK60" t="str">
        <f t="shared" si="147"/>
        <v>53 Skilled construction and building trades</v>
      </c>
      <c r="CL60" s="18">
        <f t="shared" si="156"/>
        <v>5.2485171830193478</v>
      </c>
      <c r="CM60" s="18">
        <f t="shared" si="156"/>
        <v>5.5882949796603425</v>
      </c>
      <c r="CN60" s="18">
        <f t="shared" si="156"/>
        <v>4.6422739218132714</v>
      </c>
      <c r="CO60" s="18">
        <f t="shared" si="156"/>
        <v>3.8015582435668662</v>
      </c>
      <c r="CP60" s="18">
        <f t="shared" si="156"/>
        <v>0.87182193892146065</v>
      </c>
      <c r="CR60" s="68">
        <f t="shared" si="137"/>
        <v>-85.710679946379969</v>
      </c>
      <c r="CS60" s="69">
        <f t="shared" si="138"/>
        <v>14.551044960686403</v>
      </c>
      <c r="CT60" s="69">
        <f t="shared" si="139"/>
        <v>-71.159634985693572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0.7196127415274679</v>
      </c>
      <c r="C61" s="18">
        <f t="shared" si="148"/>
        <v>0.59961076381783895</v>
      </c>
      <c r="D61" s="18">
        <f t="shared" si="148"/>
        <v>0.49698496348176585</v>
      </c>
      <c r="E61" s="18">
        <f t="shared" si="148"/>
        <v>0.57251789395428043</v>
      </c>
      <c r="F61" s="18">
        <f t="shared" si="148"/>
        <v>0.62311314774837057</v>
      </c>
      <c r="H61" s="68">
        <f t="shared" si="105"/>
        <v>97.366376849999838</v>
      </c>
      <c r="I61" s="69">
        <f t="shared" si="106"/>
        <v>81.216704034419436</v>
      </c>
      <c r="J61" s="69">
        <f t="shared" si="107"/>
        <v>178.58308088441927</v>
      </c>
      <c r="L61" t="str">
        <f t="shared" si="140"/>
        <v>54 Textiles, printing and other skilled trades</v>
      </c>
      <c r="M61" s="18">
        <f t="shared" si="149"/>
        <v>0.77285438878644097</v>
      </c>
      <c r="N61" s="18">
        <f t="shared" si="149"/>
        <v>0.82537381624600259</v>
      </c>
      <c r="O61" s="18">
        <f t="shared" si="149"/>
        <v>0.72656451968458013</v>
      </c>
      <c r="P61" s="18">
        <f t="shared" si="149"/>
        <v>0.77082581501344694</v>
      </c>
      <c r="Q61" s="18">
        <f t="shared" si="149"/>
        <v>0.86735088237903235</v>
      </c>
      <c r="S61" s="68">
        <f t="shared" si="109"/>
        <v>90.627485471304809</v>
      </c>
      <c r="T61" s="69">
        <f t="shared" si="110"/>
        <v>81.466553212588238</v>
      </c>
      <c r="U61" s="69">
        <f t="shared" si="111"/>
        <v>172.09403868389305</v>
      </c>
      <c r="W61" t="str">
        <f t="shared" si="141"/>
        <v>54 Textiles, printing and other skilled trades</v>
      </c>
      <c r="X61" s="18">
        <f t="shared" si="150"/>
        <v>1.0545326200011051</v>
      </c>
      <c r="Y61" s="18">
        <f t="shared" si="150"/>
        <v>0.97509387043869622</v>
      </c>
      <c r="Z61" s="18">
        <f t="shared" si="150"/>
        <v>0.91717989700678904</v>
      </c>
      <c r="AA61" s="18">
        <f t="shared" si="150"/>
        <v>1.0472489835648873</v>
      </c>
      <c r="AB61" s="18">
        <f t="shared" si="150"/>
        <v>1.1339616505206465</v>
      </c>
      <c r="AD61" s="68">
        <f t="shared" si="113"/>
        <v>71.151899170577636</v>
      </c>
      <c r="AE61" s="69">
        <f t="shared" si="114"/>
        <v>77.128386403683947</v>
      </c>
      <c r="AF61" s="69">
        <f t="shared" si="115"/>
        <v>148.2802855742616</v>
      </c>
      <c r="AH61" t="str">
        <f t="shared" si="142"/>
        <v>54 Textiles, printing and other skilled trades</v>
      </c>
      <c r="AI61" s="18">
        <f t="shared" si="151"/>
        <v>1.377516818030512</v>
      </c>
      <c r="AJ61" s="18">
        <f t="shared" si="151"/>
        <v>1.2132000269990957</v>
      </c>
      <c r="AK61" s="18">
        <f t="shared" si="151"/>
        <v>1.3000246169948544</v>
      </c>
      <c r="AL61" s="18">
        <f t="shared" si="151"/>
        <v>1.4700724322400569</v>
      </c>
      <c r="AM61" s="18">
        <f t="shared" si="151"/>
        <v>1.67494706167719</v>
      </c>
      <c r="AO61" s="68">
        <f t="shared" si="117"/>
        <v>54.850171067866938</v>
      </c>
      <c r="AP61" s="69">
        <f t="shared" si="118"/>
        <v>71.879204572593451</v>
      </c>
      <c r="AQ61" s="69">
        <f t="shared" si="119"/>
        <v>126.7293756404604</v>
      </c>
      <c r="AS61" t="str">
        <f t="shared" si="143"/>
        <v>54 Textiles, printing and other skilled trades</v>
      </c>
      <c r="AT61" s="18">
        <f t="shared" si="152"/>
        <v>1.560580955347558</v>
      </c>
      <c r="AU61" s="18">
        <f t="shared" si="152"/>
        <v>1.3554931362443867</v>
      </c>
      <c r="AV61" s="18">
        <f t="shared" si="152"/>
        <v>1.2729201432071644</v>
      </c>
      <c r="AW61" s="18">
        <f t="shared" si="152"/>
        <v>1.4431544599708908</v>
      </c>
      <c r="AX61" s="18">
        <f t="shared" si="152"/>
        <v>1.5438785395423931</v>
      </c>
      <c r="AZ61" s="68">
        <f t="shared" si="121"/>
        <v>60.357497078663705</v>
      </c>
      <c r="BA61" s="69">
        <f t="shared" si="122"/>
        <v>69.823052613949002</v>
      </c>
      <c r="BB61" s="69">
        <f t="shared" si="123"/>
        <v>130.18054969261271</v>
      </c>
      <c r="BD61" t="str">
        <f t="shared" si="144"/>
        <v>54 Textiles, printing and other skilled trades</v>
      </c>
      <c r="BE61" s="18">
        <f t="shared" si="153"/>
        <v>2.993597894908385</v>
      </c>
      <c r="BF61" s="18">
        <f t="shared" si="153"/>
        <v>2.6806278405972184</v>
      </c>
      <c r="BG61" s="18">
        <f t="shared" si="153"/>
        <v>2.5004113626685265</v>
      </c>
      <c r="BH61" s="18">
        <f t="shared" si="153"/>
        <v>2.7840709549442626</v>
      </c>
      <c r="BI61" s="18">
        <f t="shared" si="153"/>
        <v>2.7704476070014818</v>
      </c>
      <c r="BK61" s="68">
        <f t="shared" si="125"/>
        <v>7.9598900143521627</v>
      </c>
      <c r="BL61" s="69">
        <f t="shared" si="126"/>
        <v>44.575939224050785</v>
      </c>
      <c r="BM61" s="69">
        <f t="shared" si="127"/>
        <v>52.535829238402954</v>
      </c>
      <c r="BO61" t="str">
        <f t="shared" si="145"/>
        <v>54 Textiles, printing and other skilled trades</v>
      </c>
      <c r="BP61" s="18">
        <f t="shared" si="154"/>
        <v>3.4992813319119715</v>
      </c>
      <c r="BQ61" s="18">
        <f t="shared" si="154"/>
        <v>2.8993190631251657</v>
      </c>
      <c r="BR61" s="18">
        <f t="shared" si="154"/>
        <v>3.0478881149909678</v>
      </c>
      <c r="BS61" s="18">
        <f t="shared" si="154"/>
        <v>3.1267415071940108</v>
      </c>
      <c r="BT61" s="18">
        <f t="shared" si="154"/>
        <v>3.3750446813416572</v>
      </c>
      <c r="BV61" s="68">
        <f t="shared" si="129"/>
        <v>-3.6558386454412339</v>
      </c>
      <c r="BW61" s="69">
        <f t="shared" si="130"/>
        <v>37.272489297249564</v>
      </c>
      <c r="BX61" s="69">
        <f t="shared" si="131"/>
        <v>33.616650651808335</v>
      </c>
      <c r="BZ61" t="str">
        <f t="shared" si="146"/>
        <v>54 Textiles, printing and other skilled trades</v>
      </c>
      <c r="CA61" s="18">
        <f t="shared" si="155"/>
        <v>4.2692413950296526</v>
      </c>
      <c r="CB61" s="18">
        <f t="shared" si="155"/>
        <v>3.7486153396867907</v>
      </c>
      <c r="CC61" s="18">
        <f t="shared" si="155"/>
        <v>4.0170928379535553</v>
      </c>
      <c r="CD61" s="18">
        <f t="shared" si="155"/>
        <v>4.5075244022440124</v>
      </c>
      <c r="CE61" s="18">
        <f t="shared" si="155"/>
        <v>4.9038807018234358</v>
      </c>
      <c r="CG61" s="68">
        <f t="shared" si="133"/>
        <v>-33.514195993441518</v>
      </c>
      <c r="CH61" s="69">
        <f t="shared" si="134"/>
        <v>34.152213445528417</v>
      </c>
      <c r="CI61" s="69">
        <f t="shared" si="135"/>
        <v>0.63801745208689553</v>
      </c>
      <c r="CK61" t="str">
        <f t="shared" si="147"/>
        <v>54 Textiles, printing and other skilled trades</v>
      </c>
      <c r="CL61" s="18">
        <f t="shared" si="156"/>
        <v>5.2117111359984234</v>
      </c>
      <c r="CM61" s="18">
        <f t="shared" si="156"/>
        <v>4.3620529818358484</v>
      </c>
      <c r="CN61" s="18">
        <f t="shared" si="156"/>
        <v>4.6654593880942752</v>
      </c>
      <c r="CO61" s="18">
        <f t="shared" si="156"/>
        <v>3.6214339485515743</v>
      </c>
      <c r="CP61" s="18">
        <f t="shared" si="156"/>
        <v>3.5506131746090088</v>
      </c>
      <c r="CR61" s="68">
        <f t="shared" si="137"/>
        <v>-42.094011492556398</v>
      </c>
      <c r="CS61" s="69">
        <f t="shared" si="138"/>
        <v>22.252884990008408</v>
      </c>
      <c r="CT61" s="69">
        <f t="shared" si="139"/>
        <v>-19.84112650254799</v>
      </c>
    </row>
    <row r="62" spans="1:98" x14ac:dyDescent="0.2">
      <c r="A62" t="str">
        <f t="shared" si="103"/>
        <v>61 Caring personal service occupations</v>
      </c>
      <c r="B62" s="18">
        <f t="shared" si="148"/>
        <v>0.44039048591916374</v>
      </c>
      <c r="C62" s="18">
        <f t="shared" si="148"/>
        <v>0.47295837217173786</v>
      </c>
      <c r="D62" s="18">
        <f t="shared" si="148"/>
        <v>0.43645740797013804</v>
      </c>
      <c r="E62" s="18">
        <f t="shared" si="148"/>
        <v>0.46596925825004126</v>
      </c>
      <c r="F62" s="18">
        <f t="shared" si="148"/>
        <v>0.48302656958268753</v>
      </c>
      <c r="H62" s="68">
        <f t="shared" si="105"/>
        <v>74.212235643397122</v>
      </c>
      <c r="I62" s="69">
        <f t="shared" si="106"/>
        <v>80.261505131711999</v>
      </c>
      <c r="J62" s="69">
        <f t="shared" si="107"/>
        <v>154.47374077510912</v>
      </c>
      <c r="L62" t="str">
        <f t="shared" si="140"/>
        <v>61 Caring personal service occupations</v>
      </c>
      <c r="M62" s="18">
        <f t="shared" si="149"/>
        <v>3.1674810959620734</v>
      </c>
      <c r="N62" s="18">
        <f t="shared" si="149"/>
        <v>3.0079987424141978</v>
      </c>
      <c r="O62" s="18">
        <f t="shared" si="149"/>
        <v>2.8942773662506776</v>
      </c>
      <c r="P62" s="18">
        <f t="shared" si="149"/>
        <v>3.2946352041490572</v>
      </c>
      <c r="Q62" s="18">
        <f t="shared" si="149"/>
        <v>3.6439077620563594</v>
      </c>
      <c r="S62" s="68">
        <f t="shared" si="109"/>
        <v>101.04445879326423</v>
      </c>
      <c r="T62" s="69">
        <f t="shared" si="110"/>
        <v>92.256964438962072</v>
      </c>
      <c r="U62" s="69">
        <f t="shared" si="111"/>
        <v>193.30142323222631</v>
      </c>
      <c r="W62" t="str">
        <f t="shared" si="141"/>
        <v>61 Caring personal service occupations</v>
      </c>
      <c r="X62" s="18">
        <f t="shared" si="150"/>
        <v>5.1589184081860626</v>
      </c>
      <c r="Y62" s="18">
        <f t="shared" si="150"/>
        <v>4.6237327805885862</v>
      </c>
      <c r="Z62" s="18">
        <f t="shared" si="150"/>
        <v>4.4373212403406272</v>
      </c>
      <c r="AA62" s="18">
        <f t="shared" si="150"/>
        <v>4.8139506650484316</v>
      </c>
      <c r="AB62" s="18">
        <f t="shared" si="150"/>
        <v>5.0125753882434632</v>
      </c>
      <c r="AD62" s="68">
        <f t="shared" si="113"/>
        <v>56.378819071948008</v>
      </c>
      <c r="AE62" s="69">
        <f t="shared" si="114"/>
        <v>85.229986514141686</v>
      </c>
      <c r="AF62" s="69">
        <f t="shared" si="115"/>
        <v>141.60880558608969</v>
      </c>
      <c r="AH62" t="str">
        <f t="shared" si="142"/>
        <v>61 Caring personal service occupations</v>
      </c>
      <c r="AI62" s="18">
        <f t="shared" si="151"/>
        <v>14.122403435029318</v>
      </c>
      <c r="AJ62" s="18">
        <f t="shared" si="151"/>
        <v>12.586546260275341</v>
      </c>
      <c r="AK62" s="18">
        <f t="shared" si="151"/>
        <v>12.370034859734941</v>
      </c>
      <c r="AL62" s="18">
        <f t="shared" si="151"/>
        <v>12.321446847988712</v>
      </c>
      <c r="AM62" s="18">
        <f t="shared" si="151"/>
        <v>11.45585150866577</v>
      </c>
      <c r="AO62" s="68">
        <f t="shared" si="117"/>
        <v>11.306014509867831</v>
      </c>
      <c r="AP62" s="69">
        <f t="shared" si="118"/>
        <v>62.198735487650048</v>
      </c>
      <c r="AQ62" s="69">
        <f t="shared" si="119"/>
        <v>73.504749997517877</v>
      </c>
      <c r="AS62" t="str">
        <f t="shared" si="143"/>
        <v>61 Caring personal service occupations</v>
      </c>
      <c r="AT62" s="18">
        <f t="shared" si="152"/>
        <v>8.2072241579978513</v>
      </c>
      <c r="AU62" s="18">
        <f t="shared" si="152"/>
        <v>7.074225228533999</v>
      </c>
      <c r="AV62" s="18">
        <f t="shared" si="152"/>
        <v>6.966484712646821</v>
      </c>
      <c r="AW62" s="18">
        <f t="shared" si="152"/>
        <v>7.1043693160804988</v>
      </c>
      <c r="AX62" s="18">
        <f t="shared" si="152"/>
        <v>6.8607034407328928</v>
      </c>
      <c r="AZ62" s="68">
        <f t="shared" si="121"/>
        <v>30.206377411835124</v>
      </c>
      <c r="BA62" s="69">
        <f t="shared" si="122"/>
        <v>69.789590579694931</v>
      </c>
      <c r="BB62" s="69">
        <f t="shared" si="123"/>
        <v>99.995967991530037</v>
      </c>
      <c r="BD62" t="str">
        <f t="shared" si="144"/>
        <v>61 Caring personal service occupations</v>
      </c>
      <c r="BE62" s="18">
        <f t="shared" si="153"/>
        <v>11.950143250629715</v>
      </c>
      <c r="BF62" s="18">
        <f t="shared" si="153"/>
        <v>11.633325318999168</v>
      </c>
      <c r="BG62" s="18">
        <f t="shared" si="153"/>
        <v>12.578365137659922</v>
      </c>
      <c r="BH62" s="18">
        <f t="shared" si="153"/>
        <v>13.498698213051776</v>
      </c>
      <c r="BI62" s="18">
        <f t="shared" si="153"/>
        <v>16.041332680673808</v>
      </c>
      <c r="BK62" s="68">
        <f t="shared" si="125"/>
        <v>24.262533474353813</v>
      </c>
      <c r="BL62" s="69">
        <f t="shared" si="126"/>
        <v>61.970865819868692</v>
      </c>
      <c r="BM62" s="69">
        <f t="shared" si="127"/>
        <v>86.233399294222508</v>
      </c>
      <c r="BO62" t="str">
        <f t="shared" si="145"/>
        <v>61 Caring personal service occupations</v>
      </c>
      <c r="BP62" s="18">
        <f t="shared" si="154"/>
        <v>9.4225453449922458</v>
      </c>
      <c r="BQ62" s="18">
        <f t="shared" si="154"/>
        <v>8.845946442867584</v>
      </c>
      <c r="BR62" s="18">
        <f t="shared" si="154"/>
        <v>8.8373648100840025</v>
      </c>
      <c r="BS62" s="18">
        <f t="shared" si="154"/>
        <v>9.0516369057140533</v>
      </c>
      <c r="BT62" s="18">
        <f t="shared" si="154"/>
        <v>8.8992185872337295</v>
      </c>
      <c r="BV62" s="68">
        <f t="shared" si="129"/>
        <v>-12.38590376306861</v>
      </c>
      <c r="BW62" s="69">
        <f t="shared" si="130"/>
        <v>46.820347879392749</v>
      </c>
      <c r="BX62" s="69">
        <f t="shared" si="131"/>
        <v>34.434444116324137</v>
      </c>
      <c r="BZ62" t="str">
        <f t="shared" si="146"/>
        <v>61 Caring personal service occupations</v>
      </c>
      <c r="CA62" s="18">
        <f t="shared" si="155"/>
        <v>4.2658862950860392</v>
      </c>
      <c r="CB62" s="18">
        <f t="shared" si="155"/>
        <v>2.3778179282913507</v>
      </c>
      <c r="CC62" s="18">
        <f t="shared" si="155"/>
        <v>2.2176664388791769</v>
      </c>
      <c r="CD62" s="18">
        <f t="shared" si="155"/>
        <v>2.0034578539581847</v>
      </c>
      <c r="CE62" s="18">
        <f t="shared" si="155"/>
        <v>2.7258379563152904</v>
      </c>
      <c r="CG62" s="68">
        <f t="shared" si="133"/>
        <v>-33.057071403139396</v>
      </c>
      <c r="CH62" s="69">
        <f t="shared" si="134"/>
        <v>24.506448890146121</v>
      </c>
      <c r="CI62" s="69">
        <f t="shared" si="135"/>
        <v>-8.5506225129932805</v>
      </c>
      <c r="CK62" t="str">
        <f t="shared" si="147"/>
        <v>61 Caring personal service occupations</v>
      </c>
      <c r="CL62" s="18">
        <f t="shared" si="156"/>
        <v>1.7134575860562544</v>
      </c>
      <c r="CM62" s="18">
        <f t="shared" si="156"/>
        <v>1.6488657885467186</v>
      </c>
      <c r="CN62" s="18">
        <f t="shared" si="156"/>
        <v>1.686238057496624</v>
      </c>
      <c r="CO62" s="18">
        <f t="shared" si="156"/>
        <v>2.2905556667610774</v>
      </c>
      <c r="CP62" s="18">
        <f t="shared" si="156"/>
        <v>3.2693067050637974</v>
      </c>
      <c r="CR62" s="68">
        <f t="shared" si="137"/>
        <v>47.520138431208643</v>
      </c>
      <c r="CS62" s="69">
        <f t="shared" si="138"/>
        <v>34.06760320814594</v>
      </c>
      <c r="CT62" s="69">
        <f t="shared" si="139"/>
        <v>81.58774163935459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0.17140716545448711</v>
      </c>
      <c r="C63" s="18">
        <f t="shared" si="148"/>
        <v>0.33380874931023258</v>
      </c>
      <c r="D63" s="18">
        <f t="shared" si="148"/>
        <v>0.23139122422099687</v>
      </c>
      <c r="E63" s="18">
        <f t="shared" si="148"/>
        <v>0.2276647532556447</v>
      </c>
      <c r="F63" s="18">
        <f t="shared" si="148"/>
        <v>0.21480605100946795</v>
      </c>
      <c r="H63" s="68">
        <f t="shared" si="105"/>
        <v>46.13327926945896</v>
      </c>
      <c r="I63" s="69">
        <f t="shared" si="106"/>
        <v>72.020602261693128</v>
      </c>
      <c r="J63" s="69">
        <f t="shared" si="107"/>
        <v>118.15388153115209</v>
      </c>
      <c r="L63" t="str">
        <f t="shared" si="140"/>
        <v>62 Leisure, travel and related personal service occupations</v>
      </c>
      <c r="M63" s="18">
        <f t="shared" si="149"/>
        <v>0.6028479162614222</v>
      </c>
      <c r="N63" s="18">
        <f t="shared" si="149"/>
        <v>0.62044809128663114</v>
      </c>
      <c r="O63" s="18">
        <f t="shared" si="149"/>
        <v>0.51435117449614942</v>
      </c>
      <c r="P63" s="18">
        <f t="shared" si="149"/>
        <v>0.48547865894769437</v>
      </c>
      <c r="Q63" s="18">
        <f t="shared" si="149"/>
        <v>0.49768432678804225</v>
      </c>
      <c r="S63" s="68">
        <f t="shared" si="109"/>
        <v>54.510895258883274</v>
      </c>
      <c r="T63" s="69">
        <f t="shared" si="110"/>
        <v>71.557132602426748</v>
      </c>
      <c r="U63" s="69">
        <f t="shared" si="111"/>
        <v>126.06802786131001</v>
      </c>
      <c r="W63" t="str">
        <f t="shared" si="141"/>
        <v>62 Leisure, travel and related personal service occupations</v>
      </c>
      <c r="X63" s="18">
        <f t="shared" si="150"/>
        <v>1.1456673792048002</v>
      </c>
      <c r="Y63" s="18">
        <f t="shared" si="150"/>
        <v>1.2417516930981369</v>
      </c>
      <c r="Z63" s="18">
        <f t="shared" si="150"/>
        <v>1.0317081911547437</v>
      </c>
      <c r="AA63" s="18">
        <f t="shared" si="150"/>
        <v>1.0221376912667834</v>
      </c>
      <c r="AB63" s="18">
        <f t="shared" si="150"/>
        <v>1.1015548786392735</v>
      </c>
      <c r="AD63" s="68">
        <f t="shared" si="113"/>
        <v>47.804324874352766</v>
      </c>
      <c r="AE63" s="69">
        <f t="shared" si="114"/>
        <v>75.257509751794004</v>
      </c>
      <c r="AF63" s="69">
        <f t="shared" si="115"/>
        <v>123.06183462614679</v>
      </c>
      <c r="AH63" t="str">
        <f t="shared" si="142"/>
        <v>62 Leisure, travel and related personal service occupations</v>
      </c>
      <c r="AI63" s="18">
        <f t="shared" si="151"/>
        <v>2.4402578839355042</v>
      </c>
      <c r="AJ63" s="18">
        <f t="shared" si="151"/>
        <v>2.838155688724969</v>
      </c>
      <c r="AK63" s="18">
        <f t="shared" si="151"/>
        <v>2.3958442486615326</v>
      </c>
      <c r="AL63" s="18">
        <f t="shared" si="151"/>
        <v>2.5070977558496832</v>
      </c>
      <c r="AM63" s="18">
        <f t="shared" si="151"/>
        <v>2.9586961915127143</v>
      </c>
      <c r="AO63" s="68">
        <f t="shared" si="117"/>
        <v>48.423945247252362</v>
      </c>
      <c r="AP63" s="69">
        <f t="shared" si="118"/>
        <v>75.164102133402054</v>
      </c>
      <c r="AQ63" s="69">
        <f t="shared" si="119"/>
        <v>123.58804738065443</v>
      </c>
      <c r="AS63" t="str">
        <f t="shared" si="143"/>
        <v>62 Leisure, travel and related personal service occupations</v>
      </c>
      <c r="AT63" s="18">
        <f t="shared" si="152"/>
        <v>3.2921769353066859</v>
      </c>
      <c r="AU63" s="18">
        <f t="shared" si="152"/>
        <v>3.3967877121026175</v>
      </c>
      <c r="AV63" s="18">
        <f t="shared" si="152"/>
        <v>3.1361220349627112</v>
      </c>
      <c r="AW63" s="18">
        <f t="shared" si="152"/>
        <v>3.2155434520730894</v>
      </c>
      <c r="AX63" s="18">
        <f t="shared" si="152"/>
        <v>3.7513960182107406</v>
      </c>
      <c r="AZ63" s="68">
        <f t="shared" si="121"/>
        <v>58.152935301890437</v>
      </c>
      <c r="BA63" s="69">
        <f t="shared" si="122"/>
        <v>78.202555510260481</v>
      </c>
      <c r="BB63" s="69">
        <f t="shared" si="123"/>
        <v>136.35549081215092</v>
      </c>
      <c r="BD63" t="str">
        <f t="shared" si="144"/>
        <v>62 Leisure, travel and related personal service occupations</v>
      </c>
      <c r="BE63" s="18">
        <f t="shared" si="153"/>
        <v>2.7237672765158116</v>
      </c>
      <c r="BF63" s="18">
        <f t="shared" si="153"/>
        <v>2.5514352853959452</v>
      </c>
      <c r="BG63" s="18">
        <f t="shared" si="153"/>
        <v>2.3162679521287308</v>
      </c>
      <c r="BH63" s="18">
        <f t="shared" si="153"/>
        <v>1.9659938456609003</v>
      </c>
      <c r="BI63" s="18">
        <f t="shared" si="153"/>
        <v>1.7174295349240114</v>
      </c>
      <c r="BK63" s="68">
        <f t="shared" si="125"/>
        <v>-27.753953762262583</v>
      </c>
      <c r="BL63" s="69">
        <f t="shared" si="126"/>
        <v>36.71159464377061</v>
      </c>
      <c r="BM63" s="69">
        <f t="shared" si="127"/>
        <v>8.9576408815080271</v>
      </c>
      <c r="BO63" t="str">
        <f t="shared" si="145"/>
        <v>62 Leisure, travel and related personal service occupations</v>
      </c>
      <c r="BP63" s="18">
        <f t="shared" si="154"/>
        <v>2.7686238157768428</v>
      </c>
      <c r="BQ63" s="18">
        <f t="shared" si="154"/>
        <v>2.7692911947596621</v>
      </c>
      <c r="BR63" s="18">
        <f t="shared" si="154"/>
        <v>2.4114434722415923</v>
      </c>
      <c r="BS63" s="18">
        <f t="shared" si="154"/>
        <v>2.1428377238705103</v>
      </c>
      <c r="BT63" s="18">
        <f t="shared" si="154"/>
        <v>2.0896911554044064</v>
      </c>
      <c r="BV63" s="68">
        <f t="shared" si="129"/>
        <v>-24.60372095708134</v>
      </c>
      <c r="BW63" s="69">
        <f t="shared" si="130"/>
        <v>38.699194949234602</v>
      </c>
      <c r="BX63" s="69">
        <f t="shared" si="131"/>
        <v>14.095473992153259</v>
      </c>
      <c r="BZ63" t="str">
        <f t="shared" si="146"/>
        <v>62 Leisure, travel and related personal service occupations</v>
      </c>
      <c r="CA63" s="18">
        <f t="shared" si="155"/>
        <v>2.8195512203111237</v>
      </c>
      <c r="CB63" s="18">
        <f t="shared" si="155"/>
        <v>2.8619675960250177</v>
      </c>
      <c r="CC63" s="18">
        <f t="shared" si="155"/>
        <v>2.6510259897286992</v>
      </c>
      <c r="CD63" s="18">
        <f t="shared" si="155"/>
        <v>2.5447318604685987</v>
      </c>
      <c r="CE63" s="18">
        <f t="shared" si="155"/>
        <v>2.8405401910991448</v>
      </c>
      <c r="CG63" s="68">
        <f t="shared" si="133"/>
        <v>-41.643686275037631</v>
      </c>
      <c r="CH63" s="69">
        <f t="shared" si="134"/>
        <v>33.255891475313909</v>
      </c>
      <c r="CI63" s="69">
        <f t="shared" si="135"/>
        <v>-8.3877947997237268</v>
      </c>
      <c r="CK63" t="str">
        <f t="shared" si="147"/>
        <v>62 Leisure, travel and related personal service occupations</v>
      </c>
      <c r="CL63" s="18">
        <f t="shared" si="156"/>
        <v>2.9013983853807401</v>
      </c>
      <c r="CM63" s="18">
        <f t="shared" si="156"/>
        <v>2.6618465840313741</v>
      </c>
      <c r="CN63" s="18">
        <f t="shared" si="156"/>
        <v>2.781789291757812</v>
      </c>
      <c r="CO63" s="18">
        <f t="shared" si="156"/>
        <v>2.1990520080735454</v>
      </c>
      <c r="CP63" s="18">
        <f t="shared" si="156"/>
        <v>1.5907379745754573</v>
      </c>
      <c r="CR63" s="68">
        <f t="shared" si="137"/>
        <v>-56.490013280049375</v>
      </c>
      <c r="CS63" s="69">
        <f t="shared" si="138"/>
        <v>20.048698756635645</v>
      </c>
      <c r="CT63" s="69">
        <f t="shared" si="139"/>
        <v>-36.441314523413737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1.2138860918214697E-2</v>
      </c>
      <c r="C64" s="18">
        <f t="shared" si="148"/>
        <v>1.3305016753304068E-2</v>
      </c>
      <c r="D64" s="18">
        <f t="shared" si="148"/>
        <v>1.2739668563288675E-2</v>
      </c>
      <c r="E64" s="18">
        <f t="shared" si="148"/>
        <v>1.1526198701483132E-2</v>
      </c>
      <c r="F64" s="18">
        <f t="shared" si="148"/>
        <v>1.1560590000658681E-2</v>
      </c>
      <c r="H64" s="68">
        <f t="shared" si="105"/>
        <v>42.847081700688733</v>
      </c>
      <c r="I64" s="69">
        <f t="shared" si="106"/>
        <v>65.975865130783689</v>
      </c>
      <c r="J64" s="69">
        <f t="shared" si="107"/>
        <v>108.82294683147242</v>
      </c>
      <c r="L64" t="str">
        <f t="shared" si="140"/>
        <v>63 Community and civil enforcement occupations</v>
      </c>
      <c r="M64" s="18">
        <f t="shared" si="149"/>
        <v>3.453424461227772E-2</v>
      </c>
      <c r="N64" s="18">
        <f t="shared" si="149"/>
        <v>3.0627521784617182E-2</v>
      </c>
      <c r="O64" s="18">
        <f t="shared" si="149"/>
        <v>3.8135018451830212E-2</v>
      </c>
      <c r="P64" s="18">
        <f t="shared" si="149"/>
        <v>2.5996093584509737E-2</v>
      </c>
      <c r="Q64" s="18">
        <f t="shared" si="149"/>
        <v>2.81960321464149E-2</v>
      </c>
      <c r="S64" s="68">
        <f t="shared" si="109"/>
        <v>18.067105655564454</v>
      </c>
      <c r="T64" s="69">
        <f t="shared" si="110"/>
        <v>51.80769740148429</v>
      </c>
      <c r="U64" s="69">
        <f t="shared" si="111"/>
        <v>69.874803057048737</v>
      </c>
      <c r="W64" t="str">
        <f t="shared" si="141"/>
        <v>63 Community and civil enforcement occupations</v>
      </c>
      <c r="X64" s="18">
        <f t="shared" si="150"/>
        <v>7.8511405418996053E-2</v>
      </c>
      <c r="Y64" s="18">
        <f t="shared" si="150"/>
        <v>7.7086228821478697E-2</v>
      </c>
      <c r="Z64" s="18">
        <f t="shared" si="150"/>
        <v>8.7359616815975039E-2</v>
      </c>
      <c r="AA64" s="18">
        <f t="shared" si="150"/>
        <v>7.5047872174345803E-2</v>
      </c>
      <c r="AB64" s="18">
        <f t="shared" si="150"/>
        <v>8.7331736828150139E-2</v>
      </c>
      <c r="AD64" s="68">
        <f t="shared" si="113"/>
        <v>38.388263346173325</v>
      </c>
      <c r="AE64" s="69">
        <f t="shared" si="114"/>
        <v>66.846133563658611</v>
      </c>
      <c r="AF64" s="69">
        <f t="shared" si="115"/>
        <v>105.23439690983194</v>
      </c>
      <c r="AH64" t="str">
        <f t="shared" si="142"/>
        <v>63 Community and civil enforcement occupations</v>
      </c>
      <c r="AI64" s="18">
        <f t="shared" si="151"/>
        <v>7.1517471586876338E-2</v>
      </c>
      <c r="AJ64" s="18">
        <f t="shared" si="151"/>
        <v>7.720691369686164E-2</v>
      </c>
      <c r="AK64" s="18">
        <f t="shared" si="151"/>
        <v>0.10098497165147351</v>
      </c>
      <c r="AL64" s="18">
        <f t="shared" si="151"/>
        <v>7.3654912110154999E-2</v>
      </c>
      <c r="AM64" s="18">
        <f t="shared" si="151"/>
        <v>8.7822631966392728E-2</v>
      </c>
      <c r="AO64" s="68">
        <f t="shared" si="117"/>
        <v>4.5230034863865178</v>
      </c>
      <c r="AP64" s="69">
        <f t="shared" si="118"/>
        <v>48.794680678817528</v>
      </c>
      <c r="AQ64" s="69">
        <f t="shared" si="119"/>
        <v>53.317684165204049</v>
      </c>
      <c r="AS64" t="str">
        <f t="shared" si="143"/>
        <v>63 Community and civil enforcement occupations</v>
      </c>
      <c r="AT64" s="18">
        <f t="shared" si="152"/>
        <v>8.0526995873837881E-2</v>
      </c>
      <c r="AU64" s="18">
        <f t="shared" si="152"/>
        <v>6.863263152290916E-2</v>
      </c>
      <c r="AV64" s="18">
        <f t="shared" si="152"/>
        <v>8.7560326538021996E-2</v>
      </c>
      <c r="AW64" s="18">
        <f t="shared" si="152"/>
        <v>5.6556951938892153E-2</v>
      </c>
      <c r="AX64" s="18">
        <f t="shared" si="152"/>
        <v>5.8467944081094347E-2</v>
      </c>
      <c r="AZ64" s="68">
        <f t="shared" si="121"/>
        <v>-11.714831954012595</v>
      </c>
      <c r="BA64" s="69">
        <f t="shared" si="122"/>
        <v>45.131197858845034</v>
      </c>
      <c r="BB64" s="69">
        <f t="shared" si="123"/>
        <v>33.416365904832439</v>
      </c>
      <c r="BD64" t="str">
        <f t="shared" si="144"/>
        <v>63 Community and civil enforcement occupations</v>
      </c>
      <c r="BE64" s="18">
        <f t="shared" si="153"/>
        <v>8.4000832514185289E-2</v>
      </c>
      <c r="BF64" s="18">
        <f t="shared" si="153"/>
        <v>5.9079392612119801E-2</v>
      </c>
      <c r="BG64" s="18">
        <f t="shared" si="153"/>
        <v>8.0748525394867057E-2</v>
      </c>
      <c r="BH64" s="18">
        <f t="shared" si="153"/>
        <v>5.1251330594066571E-2</v>
      </c>
      <c r="BI64" s="18">
        <f t="shared" si="153"/>
        <v>5.7720038470565206E-2</v>
      </c>
      <c r="BK64" s="68">
        <f t="shared" si="125"/>
        <v>-30.350826442324575</v>
      </c>
      <c r="BL64" s="69">
        <f t="shared" si="126"/>
        <v>25.379028998058246</v>
      </c>
      <c r="BM64" s="69">
        <f t="shared" si="127"/>
        <v>-4.9717974442663317</v>
      </c>
      <c r="BO64" t="str">
        <f t="shared" si="145"/>
        <v>63 Community and civil enforcement occupations</v>
      </c>
      <c r="BP64" s="18">
        <f t="shared" si="154"/>
        <v>0.1162918881944295</v>
      </c>
      <c r="BQ64" s="18">
        <f t="shared" si="154"/>
        <v>9.5770607510516012E-2</v>
      </c>
      <c r="BR64" s="18">
        <f t="shared" si="154"/>
        <v>0.1280452106920543</v>
      </c>
      <c r="BS64" s="18">
        <f t="shared" si="154"/>
        <v>8.5924415906736135E-2</v>
      </c>
      <c r="BT64" s="18">
        <f t="shared" si="154"/>
        <v>9.9305315794915416E-2</v>
      </c>
      <c r="BV64" s="68">
        <f t="shared" si="129"/>
        <v>-32.523266251185689</v>
      </c>
      <c r="BW64" s="69">
        <f t="shared" si="130"/>
        <v>29.517148489408751</v>
      </c>
      <c r="BX64" s="69">
        <f t="shared" si="131"/>
        <v>-3.0061177617769368</v>
      </c>
      <c r="BZ64" t="str">
        <f t="shared" si="146"/>
        <v>63 Community and civil enforcement occupations</v>
      </c>
      <c r="CA64" s="18">
        <f t="shared" si="155"/>
        <v>0.13107913871614874</v>
      </c>
      <c r="CB64" s="18">
        <f t="shared" si="155"/>
        <v>0.12204597075479021</v>
      </c>
      <c r="CC64" s="18">
        <f t="shared" si="155"/>
        <v>0.16217734964248165</v>
      </c>
      <c r="CD64" s="18">
        <f t="shared" si="155"/>
        <v>0.12044387167576411</v>
      </c>
      <c r="CE64" s="18">
        <f t="shared" si="155"/>
        <v>0.15374924453749675</v>
      </c>
      <c r="CG64" s="68">
        <f t="shared" si="133"/>
        <v>-48.367436355589646</v>
      </c>
      <c r="CH64" s="69">
        <f t="shared" si="134"/>
        <v>26.079770707204037</v>
      </c>
      <c r="CI64" s="69">
        <f t="shared" si="135"/>
        <v>-22.287665648385609</v>
      </c>
      <c r="CK64" t="str">
        <f t="shared" si="147"/>
        <v>63 Community and civil enforcement occupations</v>
      </c>
      <c r="CL64" s="18">
        <f t="shared" si="156"/>
        <v>0.13469098517440398</v>
      </c>
      <c r="CM64" s="18">
        <f t="shared" si="156"/>
        <v>0.10709100492800802</v>
      </c>
      <c r="CN64" s="18">
        <f t="shared" si="156"/>
        <v>0.15099675618628644</v>
      </c>
      <c r="CO64" s="18">
        <f t="shared" si="156"/>
        <v>8.4736022900667465E-2</v>
      </c>
      <c r="CP64" s="18">
        <f t="shared" si="156"/>
        <v>7.89057974992598E-2</v>
      </c>
      <c r="CR64" s="68">
        <f t="shared" si="137"/>
        <v>-60.239134540052206</v>
      </c>
      <c r="CS64" s="69">
        <f t="shared" si="138"/>
        <v>12.582710190845841</v>
      </c>
      <c r="CT64" s="69">
        <f t="shared" si="139"/>
        <v>-47.656424349206375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1.3568140647530511</v>
      </c>
      <c r="C65" s="18">
        <f t="shared" si="157"/>
        <v>1.3451048625428181</v>
      </c>
      <c r="D65" s="18">
        <f t="shared" si="157"/>
        <v>1.1753407965204938</v>
      </c>
      <c r="E65" s="18">
        <f t="shared" si="157"/>
        <v>1.1183170577623598</v>
      </c>
      <c r="F65" s="18">
        <f t="shared" si="157"/>
        <v>1.0677136934349016</v>
      </c>
      <c r="H65" s="68">
        <f t="shared" si="105"/>
        <v>43.001470841451997</v>
      </c>
      <c r="I65" s="69">
        <f t="shared" si="106"/>
        <v>60.885135073277766</v>
      </c>
      <c r="J65" s="69">
        <f t="shared" si="107"/>
        <v>103.88660591472976</v>
      </c>
      <c r="L65" t="str">
        <f t="shared" si="140"/>
        <v>71 Sales occupations</v>
      </c>
      <c r="M65" s="18">
        <f t="shared" ref="M65:Q70" si="158">M28/M$35*100</f>
        <v>2.5415243395523994</v>
      </c>
      <c r="N65" s="18">
        <f t="shared" si="158"/>
        <v>2.5723351651677011</v>
      </c>
      <c r="O65" s="18">
        <f t="shared" si="158"/>
        <v>2.4800563652663921</v>
      </c>
      <c r="P65" s="18">
        <f t="shared" si="158"/>
        <v>2.5953380727360842</v>
      </c>
      <c r="Q65" s="18">
        <f t="shared" si="158"/>
        <v>2.8628911336558924</v>
      </c>
      <c r="S65" s="68">
        <f t="shared" si="109"/>
        <v>84.335152656016476</v>
      </c>
      <c r="T65" s="69">
        <f t="shared" si="110"/>
        <v>71.559921410277582</v>
      </c>
      <c r="U65" s="69">
        <f t="shared" si="111"/>
        <v>155.89507406629406</v>
      </c>
      <c r="W65" t="str">
        <f t="shared" si="141"/>
        <v>71 Sales occupations</v>
      </c>
      <c r="X65" s="18">
        <f t="shared" ref="X65:AB70" si="159">X28/X$35*100</f>
        <v>5.1277905569305835</v>
      </c>
      <c r="Y65" s="18">
        <f t="shared" si="159"/>
        <v>5.2631486565109853</v>
      </c>
      <c r="Z65" s="18">
        <f t="shared" si="159"/>
        <v>5.1643310002698071</v>
      </c>
      <c r="AA65" s="18">
        <f t="shared" si="159"/>
        <v>5.4214827578812308</v>
      </c>
      <c r="AB65" s="18">
        <f t="shared" si="159"/>
        <v>6.0456644626914624</v>
      </c>
      <c r="AD65" s="68">
        <f t="shared" si="113"/>
        <v>62.05702142374323</v>
      </c>
      <c r="AE65" s="69">
        <f t="shared" si="114"/>
        <v>70.695885912575136</v>
      </c>
      <c r="AF65" s="69">
        <f t="shared" si="115"/>
        <v>132.75290733631837</v>
      </c>
      <c r="AH65" t="str">
        <f t="shared" si="142"/>
        <v>71 Sales occupations</v>
      </c>
      <c r="AI65" s="18">
        <f t="shared" ref="AI65:AM70" si="160">AI28/AI$35*100</f>
        <v>5.5221519507881718</v>
      </c>
      <c r="AJ65" s="18">
        <f t="shared" si="160"/>
        <v>6.0338093661735188</v>
      </c>
      <c r="AK65" s="18">
        <f t="shared" si="160"/>
        <v>6.1105785970648148</v>
      </c>
      <c r="AL65" s="18">
        <f t="shared" si="160"/>
        <v>6.6047963479824947</v>
      </c>
      <c r="AM65" s="18">
        <f t="shared" si="160"/>
        <v>7.5677114543030406</v>
      </c>
      <c r="AO65" s="68">
        <f t="shared" si="117"/>
        <v>48.848482159011873</v>
      </c>
      <c r="AP65" s="69">
        <f t="shared" si="118"/>
        <v>69.047279091471523</v>
      </c>
      <c r="AQ65" s="69">
        <f t="shared" si="119"/>
        <v>117.8957612504834</v>
      </c>
      <c r="AS65" t="str">
        <f t="shared" si="143"/>
        <v>71 Sales occupations</v>
      </c>
      <c r="AT65" s="18">
        <f t="shared" ref="AT65:AX70" si="161">AT28/AT$35*100</f>
        <v>4.9269702306665888</v>
      </c>
      <c r="AU65" s="18">
        <f t="shared" si="161"/>
        <v>4.6067411356224151</v>
      </c>
      <c r="AV65" s="18">
        <f t="shared" si="161"/>
        <v>4.48861851745521</v>
      </c>
      <c r="AW65" s="18">
        <f t="shared" si="161"/>
        <v>4.5482631318403266</v>
      </c>
      <c r="AX65" s="18">
        <f t="shared" si="161"/>
        <v>4.8336580026312959</v>
      </c>
      <c r="AZ65" s="68">
        <f t="shared" si="121"/>
        <v>42.377223725091426</v>
      </c>
      <c r="BA65" s="69">
        <f t="shared" si="122"/>
        <v>58.555909047350177</v>
      </c>
      <c r="BB65" s="69">
        <f t="shared" si="123"/>
        <v>100.93313277244161</v>
      </c>
      <c r="BD65" t="str">
        <f t="shared" si="144"/>
        <v>71 Sales occupations</v>
      </c>
      <c r="BE65" s="18">
        <f t="shared" ref="BE65:BI70" si="162">BE28/BE$35*100</f>
        <v>9.1181707208200837</v>
      </c>
      <c r="BF65" s="18">
        <f t="shared" si="162"/>
        <v>9.4315119098409177</v>
      </c>
      <c r="BG65" s="18">
        <f t="shared" si="162"/>
        <v>9.6578640857815508</v>
      </c>
      <c r="BH65" s="18">
        <f t="shared" si="162"/>
        <v>9.7683717549822404</v>
      </c>
      <c r="BI65" s="18">
        <f t="shared" si="162"/>
        <v>10.08167250510814</v>
      </c>
      <c r="BK65" s="68">
        <f t="shared" si="125"/>
        <v>1.7127630299262862</v>
      </c>
      <c r="BL65" s="69">
        <f t="shared" si="126"/>
        <v>46.540296319040998</v>
      </c>
      <c r="BM65" s="69">
        <f t="shared" si="127"/>
        <v>48.253059348967284</v>
      </c>
      <c r="BO65" t="str">
        <f t="shared" si="145"/>
        <v>71 Sales occupations</v>
      </c>
      <c r="BP65" s="18">
        <f t="shared" ref="BP65:BT70" si="163">BP28/BP$35*100</f>
        <v>9.513006607780671</v>
      </c>
      <c r="BQ65" s="18">
        <f t="shared" si="163"/>
        <v>9.4889246288637654</v>
      </c>
      <c r="BR65" s="18">
        <f t="shared" si="163"/>
        <v>9.4936269715581822</v>
      </c>
      <c r="BS65" s="18">
        <f t="shared" si="163"/>
        <v>9.8747635880919855</v>
      </c>
      <c r="BT65" s="18">
        <f t="shared" si="163"/>
        <v>10.240009740381383</v>
      </c>
      <c r="BV65" s="68">
        <f t="shared" si="129"/>
        <v>-6.1545759724694626</v>
      </c>
      <c r="BW65" s="69">
        <f t="shared" si="130"/>
        <v>46.324930172347109</v>
      </c>
      <c r="BX65" s="69">
        <f t="shared" si="131"/>
        <v>40.17035419987765</v>
      </c>
      <c r="BZ65" t="str">
        <f t="shared" si="146"/>
        <v>71 Sales occupations</v>
      </c>
      <c r="CA65" s="18">
        <f t="shared" ref="CA65:CE70" si="164">CA28/CA$35*100</f>
        <v>9.9855297525497946</v>
      </c>
      <c r="CB65" s="18">
        <f t="shared" si="164"/>
        <v>10.435946054119068</v>
      </c>
      <c r="CC65" s="18">
        <f t="shared" si="164"/>
        <v>10.358726576319812</v>
      </c>
      <c r="CD65" s="18">
        <f t="shared" si="164"/>
        <v>10.265548016615138</v>
      </c>
      <c r="CE65" s="18">
        <f t="shared" si="164"/>
        <v>6.9068574618861138</v>
      </c>
      <c r="CG65" s="68">
        <f t="shared" si="133"/>
        <v>-63.685922092440009</v>
      </c>
      <c r="CH65" s="69">
        <f t="shared" si="134"/>
        <v>28.598181438708131</v>
      </c>
      <c r="CI65" s="69">
        <f t="shared" si="135"/>
        <v>-35.087740653731878</v>
      </c>
      <c r="CK65" t="str">
        <f t="shared" si="147"/>
        <v>71 Sales occupations</v>
      </c>
      <c r="CL65" s="18">
        <f t="shared" ref="CL65:CP70" si="165">CL28/CL$35*100</f>
        <v>11.871095217515244</v>
      </c>
      <c r="CM65" s="18">
        <f t="shared" si="165"/>
        <v>11.049837683262972</v>
      </c>
      <c r="CN65" s="18">
        <f t="shared" si="165"/>
        <v>11.626062126152332</v>
      </c>
      <c r="CO65" s="18">
        <f t="shared" si="165"/>
        <v>9.5270912545936746</v>
      </c>
      <c r="CP65" s="18">
        <f t="shared" si="165"/>
        <v>7.6155360405682728</v>
      </c>
      <c r="CR65" s="68">
        <f t="shared" si="137"/>
        <v>-50.159502199714353</v>
      </c>
      <c r="CS65" s="69">
        <f t="shared" si="138"/>
        <v>17.78934921944014</v>
      </c>
      <c r="CT65" s="69">
        <f t="shared" si="139"/>
        <v>-32.37015298027422</v>
      </c>
    </row>
    <row r="66" spans="1:98" x14ac:dyDescent="0.2">
      <c r="A66" t="str">
        <f t="shared" si="103"/>
        <v>72 Customer service occupations</v>
      </c>
      <c r="B66" s="18">
        <f t="shared" si="157"/>
        <v>0.40550530347970803</v>
      </c>
      <c r="C66" s="18">
        <f t="shared" si="157"/>
        <v>0.41394040788104619</v>
      </c>
      <c r="D66" s="18">
        <f t="shared" si="157"/>
        <v>0.44047480465919597</v>
      </c>
      <c r="E66" s="18">
        <f t="shared" si="157"/>
        <v>0.54468190779550762</v>
      </c>
      <c r="F66" s="18">
        <f t="shared" si="157"/>
        <v>0.57346040150554234</v>
      </c>
      <c r="H66" s="68">
        <f t="shared" si="105"/>
        <v>104.94242256925115</v>
      </c>
      <c r="I66" s="69">
        <f t="shared" si="106"/>
        <v>72.372731220782399</v>
      </c>
      <c r="J66" s="69">
        <f t="shared" si="107"/>
        <v>177.31515379003352</v>
      </c>
      <c r="L66" t="str">
        <f t="shared" si="140"/>
        <v>72 Customer service occupations</v>
      </c>
      <c r="M66" s="18">
        <f t="shared" si="158"/>
        <v>0.65439879714766525</v>
      </c>
      <c r="N66" s="18">
        <f t="shared" si="158"/>
        <v>0.67898044674610192</v>
      </c>
      <c r="O66" s="18">
        <f t="shared" si="158"/>
        <v>0.66569336705685667</v>
      </c>
      <c r="P66" s="18">
        <f t="shared" si="158"/>
        <v>0.74319741754051372</v>
      </c>
      <c r="Q66" s="18">
        <f t="shared" si="158"/>
        <v>0.77228482652700725</v>
      </c>
      <c r="S66" s="68">
        <f t="shared" si="109"/>
        <v>85.254238505783988</v>
      </c>
      <c r="T66" s="69">
        <f t="shared" si="110"/>
        <v>72.896540935858752</v>
      </c>
      <c r="U66" s="69">
        <f t="shared" si="111"/>
        <v>158.15077944164275</v>
      </c>
      <c r="W66" t="str">
        <f t="shared" si="141"/>
        <v>72 Customer service occupations</v>
      </c>
      <c r="X66" s="18">
        <f t="shared" si="159"/>
        <v>1.5065324125935431</v>
      </c>
      <c r="Y66" s="18">
        <f t="shared" si="159"/>
        <v>1.5955885918033998</v>
      </c>
      <c r="Z66" s="18">
        <f t="shared" si="159"/>
        <v>1.6434943165514784</v>
      </c>
      <c r="AA66" s="18">
        <f t="shared" si="159"/>
        <v>1.8688386536568247</v>
      </c>
      <c r="AB66" s="18">
        <f t="shared" si="159"/>
        <v>2.1071282463913592</v>
      </c>
      <c r="AD66" s="68">
        <f t="shared" si="113"/>
        <v>77.484587183794261</v>
      </c>
      <c r="AE66" s="69">
        <f t="shared" si="114"/>
        <v>69.052318714923317</v>
      </c>
      <c r="AF66" s="69">
        <f t="shared" si="115"/>
        <v>146.53690589871761</v>
      </c>
      <c r="AH66" t="str">
        <f t="shared" si="142"/>
        <v>72 Customer service occupations</v>
      </c>
      <c r="AI66" s="18">
        <f t="shared" si="160"/>
        <v>1.35125992011851</v>
      </c>
      <c r="AJ66" s="18">
        <f t="shared" si="160"/>
        <v>1.6691551730283309</v>
      </c>
      <c r="AK66" s="18">
        <f t="shared" si="160"/>
        <v>1.7561064716981636</v>
      </c>
      <c r="AL66" s="18">
        <f t="shared" si="160"/>
        <v>2.0334914448604131</v>
      </c>
      <c r="AM66" s="18">
        <f t="shared" si="160"/>
        <v>2.2742478243414084</v>
      </c>
      <c r="AO66" s="68">
        <f t="shared" si="117"/>
        <v>55.64999992272184</v>
      </c>
      <c r="AP66" s="69">
        <f t="shared" si="118"/>
        <v>67.774435739714903</v>
      </c>
      <c r="AQ66" s="69">
        <f t="shared" si="119"/>
        <v>123.42443566243672</v>
      </c>
      <c r="AS66" t="str">
        <f t="shared" si="143"/>
        <v>72 Customer service occupations</v>
      </c>
      <c r="AT66" s="18">
        <f t="shared" si="161"/>
        <v>2.0788835772725407</v>
      </c>
      <c r="AU66" s="18">
        <f t="shared" si="161"/>
        <v>2.2555272776203301</v>
      </c>
      <c r="AV66" s="18">
        <f t="shared" si="161"/>
        <v>2.2447229465598251</v>
      </c>
      <c r="AW66" s="18">
        <f t="shared" si="161"/>
        <v>2.5422277547543319</v>
      </c>
      <c r="AX66" s="18">
        <f t="shared" si="161"/>
        <v>2.6041863167655421</v>
      </c>
      <c r="AZ66" s="68">
        <f t="shared" si="121"/>
        <v>53.386311521142893</v>
      </c>
      <c r="BA66" s="69">
        <f t="shared" si="122"/>
        <v>59.25627216160553</v>
      </c>
      <c r="BB66" s="69">
        <f t="shared" si="123"/>
        <v>112.64258368274842</v>
      </c>
      <c r="BD66" t="str">
        <f t="shared" si="144"/>
        <v>72 Customer service occupations</v>
      </c>
      <c r="BE66" s="18">
        <f t="shared" si="162"/>
        <v>1.9152202912248217</v>
      </c>
      <c r="BF66" s="18">
        <f t="shared" si="162"/>
        <v>2.0596683950750707</v>
      </c>
      <c r="BG66" s="18">
        <f t="shared" si="162"/>
        <v>2.1706265144811394</v>
      </c>
      <c r="BH66" s="18">
        <f t="shared" si="162"/>
        <v>2.3789179662472884</v>
      </c>
      <c r="BI66" s="18">
        <f t="shared" si="162"/>
        <v>2.6718939912825279</v>
      </c>
      <c r="BK66" s="68">
        <f t="shared" si="125"/>
        <v>19.938351515785019</v>
      </c>
      <c r="BL66" s="69">
        <f t="shared" si="126"/>
        <v>47.778946743621518</v>
      </c>
      <c r="BM66" s="69">
        <f t="shared" si="127"/>
        <v>67.717298259406533</v>
      </c>
      <c r="BO66" t="str">
        <f t="shared" si="145"/>
        <v>72 Customer service occupations</v>
      </c>
      <c r="BP66" s="18">
        <f t="shared" si="163"/>
        <v>1.8361886376616712</v>
      </c>
      <c r="BQ66" s="18">
        <f t="shared" si="163"/>
        <v>2.0358044788891574</v>
      </c>
      <c r="BR66" s="18">
        <f t="shared" si="163"/>
        <v>2.0722393024276986</v>
      </c>
      <c r="BS66" s="18">
        <f t="shared" si="163"/>
        <v>2.2018160746067892</v>
      </c>
      <c r="BT66" s="18">
        <f t="shared" si="163"/>
        <v>2.3634235863932753</v>
      </c>
      <c r="BV66" s="68">
        <f t="shared" si="129"/>
        <v>-0.76918611465930242</v>
      </c>
      <c r="BW66" s="69">
        <f t="shared" si="130"/>
        <v>46.329372713171239</v>
      </c>
      <c r="BX66" s="69">
        <f t="shared" si="131"/>
        <v>45.560186598511933</v>
      </c>
      <c r="BZ66" t="str">
        <f t="shared" si="146"/>
        <v>72 Customer service occupations</v>
      </c>
      <c r="CA66" s="18">
        <f t="shared" si="164"/>
        <v>1.6428189362149119</v>
      </c>
      <c r="CB66" s="18">
        <f t="shared" si="164"/>
        <v>1.7392430019139098</v>
      </c>
      <c r="CC66" s="18">
        <f t="shared" si="164"/>
        <v>1.8576822872961474</v>
      </c>
      <c r="CD66" s="18">
        <f t="shared" si="164"/>
        <v>2.0612113721013259</v>
      </c>
      <c r="CE66" s="18">
        <f t="shared" si="164"/>
        <v>2.970216166505244</v>
      </c>
      <c r="CG66" s="68">
        <f t="shared" si="133"/>
        <v>-12.920181601010603</v>
      </c>
      <c r="CH66" s="69">
        <f t="shared" si="134"/>
        <v>32.559644794017863</v>
      </c>
      <c r="CI66" s="69">
        <f t="shared" si="135"/>
        <v>19.639463193007263</v>
      </c>
      <c r="CK66" t="str">
        <f t="shared" si="147"/>
        <v>72 Customer service occupations</v>
      </c>
      <c r="CL66" s="18">
        <f t="shared" si="165"/>
        <v>1.2014958680237253</v>
      </c>
      <c r="CM66" s="18">
        <f t="shared" si="165"/>
        <v>1.5246973462190705</v>
      </c>
      <c r="CN66" s="18">
        <f t="shared" si="165"/>
        <v>1.8104913613597493</v>
      </c>
      <c r="CO66" s="18">
        <f t="shared" si="165"/>
        <v>2.4841908672477104</v>
      </c>
      <c r="CP66" s="18">
        <f t="shared" si="165"/>
        <v>3.6072239299706612</v>
      </c>
      <c r="CR66" s="68">
        <f t="shared" si="137"/>
        <v>51.597199797445171</v>
      </c>
      <c r="CS66" s="69">
        <f t="shared" si="138"/>
        <v>40.83830907658465</v>
      </c>
      <c r="CT66" s="69">
        <f t="shared" si="139"/>
        <v>92.435508874029821</v>
      </c>
    </row>
    <row r="67" spans="1:98" x14ac:dyDescent="0.2">
      <c r="A67" t="str">
        <f t="shared" si="103"/>
        <v>81 Process, plant and machine operatives</v>
      </c>
      <c r="B67" s="18">
        <f t="shared" si="157"/>
        <v>0.34944685424699318</v>
      </c>
      <c r="C67" s="18">
        <f t="shared" si="157"/>
        <v>0.41147186312864337</v>
      </c>
      <c r="D67" s="18">
        <f t="shared" si="157"/>
        <v>0.31754920054811364</v>
      </c>
      <c r="E67" s="18">
        <f t="shared" si="157"/>
        <v>0.47059817271845023</v>
      </c>
      <c r="F67" s="18">
        <f t="shared" si="157"/>
        <v>0.71033960673757135</v>
      </c>
      <c r="H67" s="68">
        <f t="shared" si="105"/>
        <v>252.13120231438273</v>
      </c>
      <c r="I67" s="69">
        <f t="shared" si="106"/>
        <v>119.47087086979802</v>
      </c>
      <c r="J67" s="69">
        <f t="shared" si="107"/>
        <v>371.60207318418077</v>
      </c>
      <c r="L67" t="str">
        <f t="shared" si="140"/>
        <v>81 Process, plant and machine operatives</v>
      </c>
      <c r="M67" s="18">
        <f t="shared" si="158"/>
        <v>0.51829203252275458</v>
      </c>
      <c r="N67" s="18">
        <f t="shared" si="158"/>
        <v>0.55502638058600318</v>
      </c>
      <c r="O67" s="18">
        <f t="shared" si="158"/>
        <v>0.44968747299363271</v>
      </c>
      <c r="P67" s="18">
        <f t="shared" si="158"/>
        <v>0.53057724442713761</v>
      </c>
      <c r="Q67" s="18">
        <f t="shared" si="158"/>
        <v>0.70045935890100131</v>
      </c>
      <c r="S67" s="68">
        <f t="shared" si="109"/>
        <v>148.73507645029099</v>
      </c>
      <c r="T67" s="69">
        <f t="shared" si="110"/>
        <v>90.45756486348337</v>
      </c>
      <c r="U67" s="69">
        <f t="shared" si="111"/>
        <v>239.19264131377437</v>
      </c>
      <c r="W67" t="str">
        <f t="shared" si="141"/>
        <v>81 Process, plant and machine operatives</v>
      </c>
      <c r="X67" s="18">
        <f t="shared" si="159"/>
        <v>0.62396769273452291</v>
      </c>
      <c r="Y67" s="18">
        <f t="shared" si="159"/>
        <v>0.62883790465767619</v>
      </c>
      <c r="Z67" s="18">
        <f t="shared" si="159"/>
        <v>0.53312885760981088</v>
      </c>
      <c r="AA67" s="18">
        <f t="shared" si="159"/>
        <v>0.72244460323291615</v>
      </c>
      <c r="AB67" s="18">
        <f t="shared" si="159"/>
        <v>0.99683291636268379</v>
      </c>
      <c r="AD67" s="68">
        <f t="shared" si="113"/>
        <v>158.8380156971451</v>
      </c>
      <c r="AE67" s="69">
        <f t="shared" si="114"/>
        <v>94.664097796600103</v>
      </c>
      <c r="AF67" s="69">
        <f t="shared" si="115"/>
        <v>253.50211349374518</v>
      </c>
      <c r="AH67" t="str">
        <f t="shared" si="142"/>
        <v>81 Process, plant and machine operatives</v>
      </c>
      <c r="AI67" s="18">
        <f t="shared" si="160"/>
        <v>0.98490388207025403</v>
      </c>
      <c r="AJ67" s="18">
        <f t="shared" si="160"/>
        <v>1.0661880391325704</v>
      </c>
      <c r="AK67" s="18">
        <f t="shared" si="160"/>
        <v>0.97808955679609799</v>
      </c>
      <c r="AL67" s="18">
        <f t="shared" si="160"/>
        <v>1.3157749791381799</v>
      </c>
      <c r="AM67" s="18">
        <f t="shared" si="160"/>
        <v>1.7512890623934037</v>
      </c>
      <c r="AO67" s="68">
        <f t="shared" si="117"/>
        <v>115.19956725952581</v>
      </c>
      <c r="AP67" s="69">
        <f t="shared" si="118"/>
        <v>75.299239284391334</v>
      </c>
      <c r="AQ67" s="69">
        <f t="shared" si="119"/>
        <v>190.49880654391714</v>
      </c>
      <c r="AS67" t="str">
        <f t="shared" si="143"/>
        <v>81 Process, plant and machine operatives</v>
      </c>
      <c r="AT67" s="18">
        <f t="shared" si="161"/>
        <v>2.0962501500345474</v>
      </c>
      <c r="AU67" s="18">
        <f t="shared" si="161"/>
        <v>2.1617518556092064</v>
      </c>
      <c r="AV67" s="18">
        <f t="shared" si="161"/>
        <v>1.900805319033003</v>
      </c>
      <c r="AW67" s="18">
        <f t="shared" si="161"/>
        <v>2.1320265673727339</v>
      </c>
      <c r="AX67" s="18">
        <f t="shared" si="161"/>
        <v>2.3405567433147518</v>
      </c>
      <c r="AZ67" s="68">
        <f t="shared" si="121"/>
        <v>62.80166171308872</v>
      </c>
      <c r="BA67" s="69">
        <f t="shared" si="122"/>
        <v>59.686542467580161</v>
      </c>
      <c r="BB67" s="69">
        <f t="shared" si="123"/>
        <v>122.48820418066887</v>
      </c>
      <c r="BD67" t="str">
        <f t="shared" si="144"/>
        <v>81 Process, plant and machine operatives</v>
      </c>
      <c r="BE67" s="18">
        <f t="shared" si="162"/>
        <v>3.8375830089602729</v>
      </c>
      <c r="BF67" s="18">
        <f t="shared" si="162"/>
        <v>3.8998331306705372</v>
      </c>
      <c r="BG67" s="18">
        <f t="shared" si="162"/>
        <v>3.3873768648199838</v>
      </c>
      <c r="BH67" s="18">
        <f t="shared" si="162"/>
        <v>3.7227364617113743</v>
      </c>
      <c r="BI67" s="18">
        <f t="shared" si="162"/>
        <v>3.6555541313404096</v>
      </c>
      <c r="BK67" s="68">
        <f t="shared" si="125"/>
        <v>5.1510607247590423</v>
      </c>
      <c r="BL67" s="69">
        <f t="shared" si="126"/>
        <v>38.207730872643957</v>
      </c>
      <c r="BM67" s="69">
        <f t="shared" si="127"/>
        <v>43.358791597402998</v>
      </c>
      <c r="BO67" t="str">
        <f t="shared" si="145"/>
        <v>81 Process, plant and machine operatives</v>
      </c>
      <c r="BP67" s="18">
        <f t="shared" si="163"/>
        <v>4.8128079936583328</v>
      </c>
      <c r="BQ67" s="18">
        <f t="shared" si="163"/>
        <v>4.6120131920965948</v>
      </c>
      <c r="BR67" s="18">
        <f t="shared" si="163"/>
        <v>4.2078309454851297</v>
      </c>
      <c r="BS67" s="18">
        <f t="shared" si="163"/>
        <v>4.4655928333734991</v>
      </c>
      <c r="BT67" s="18">
        <f t="shared" si="163"/>
        <v>4.4717731311245172</v>
      </c>
      <c r="BV67" s="68">
        <f t="shared" si="129"/>
        <v>-7.5373421053201524</v>
      </c>
      <c r="BW67" s="69">
        <f t="shared" si="130"/>
        <v>39.396294063525083</v>
      </c>
      <c r="BX67" s="69">
        <f t="shared" si="131"/>
        <v>31.85895195820493</v>
      </c>
      <c r="BZ67" t="str">
        <f t="shared" si="146"/>
        <v>81 Process, plant and machine operatives</v>
      </c>
      <c r="CA67" s="18">
        <f t="shared" si="164"/>
        <v>6.0506216548669904</v>
      </c>
      <c r="CB67" s="18">
        <f t="shared" si="164"/>
        <v>5.9117967806545009</v>
      </c>
      <c r="CC67" s="18">
        <f t="shared" si="164"/>
        <v>5.3769568597587298</v>
      </c>
      <c r="CD67" s="18">
        <f t="shared" si="164"/>
        <v>5.3327242868791611</v>
      </c>
      <c r="CE67" s="18">
        <f t="shared" si="164"/>
        <v>2.7540942957080339</v>
      </c>
      <c r="CG67" s="68">
        <f t="shared" si="133"/>
        <v>-72.103921856604416</v>
      </c>
      <c r="CH67" s="69">
        <f t="shared" si="134"/>
        <v>24.482877878745697</v>
      </c>
      <c r="CI67" s="69">
        <f t="shared" si="135"/>
        <v>-47.621043977858719</v>
      </c>
      <c r="CK67" t="str">
        <f t="shared" si="147"/>
        <v>81 Process, plant and machine operatives</v>
      </c>
      <c r="CL67" s="18">
        <f t="shared" si="165"/>
        <v>8.2010576451797057</v>
      </c>
      <c r="CM67" s="18">
        <f t="shared" si="165"/>
        <v>6.7930687682962763</v>
      </c>
      <c r="CN67" s="18">
        <f t="shared" si="165"/>
        <v>6.1959509870678682</v>
      </c>
      <c r="CO67" s="18">
        <f t="shared" si="165"/>
        <v>3.4405336774720312</v>
      </c>
      <c r="CP67" s="18">
        <f t="shared" si="165"/>
        <v>1.8173480812985305</v>
      </c>
      <c r="CR67" s="68">
        <f t="shared" si="137"/>
        <v>-77.682544569831137</v>
      </c>
      <c r="CS67" s="69">
        <f t="shared" si="138"/>
        <v>11.159951969365439</v>
      </c>
      <c r="CT67" s="69">
        <f t="shared" si="139"/>
        <v>-66.5225926004657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0.50268556474778903</v>
      </c>
      <c r="C68" s="18">
        <f t="shared" si="157"/>
        <v>0.63552304922037073</v>
      </c>
      <c r="D68" s="18">
        <f t="shared" si="157"/>
        <v>0.59225044607568811</v>
      </c>
      <c r="E68" s="18">
        <f t="shared" si="157"/>
        <v>0.67878373780762336</v>
      </c>
      <c r="F68" s="18">
        <f t="shared" si="157"/>
        <v>0.74988588428753788</v>
      </c>
      <c r="H68" s="68">
        <f t="shared" si="105"/>
        <v>99.314679161034022</v>
      </c>
      <c r="I68" s="69">
        <f t="shared" si="106"/>
        <v>103.57686237797807</v>
      </c>
      <c r="J68" s="69">
        <f t="shared" si="107"/>
        <v>202.89154153901211</v>
      </c>
      <c r="L68" t="str">
        <f t="shared" si="140"/>
        <v>82 Transport and mobile machine drivers and operatives</v>
      </c>
      <c r="M68" s="18">
        <f t="shared" si="158"/>
        <v>0.51501973456910155</v>
      </c>
      <c r="N68" s="18">
        <f t="shared" si="158"/>
        <v>0.64123801521414869</v>
      </c>
      <c r="O68" s="18">
        <f t="shared" si="158"/>
        <v>0.59857229035349546</v>
      </c>
      <c r="P68" s="18">
        <f t="shared" si="158"/>
        <v>0.63331286550723742</v>
      </c>
      <c r="Q68" s="18">
        <f t="shared" si="158"/>
        <v>0.66668909068607018</v>
      </c>
      <c r="S68" s="68">
        <f t="shared" si="109"/>
        <v>77.857269700593264</v>
      </c>
      <c r="T68" s="69">
        <f t="shared" si="110"/>
        <v>89.599049949405497</v>
      </c>
      <c r="U68" s="69">
        <f t="shared" si="111"/>
        <v>167.45631964999873</v>
      </c>
      <c r="W68" t="str">
        <f t="shared" si="141"/>
        <v>82 Transport and mobile machine drivers and operatives</v>
      </c>
      <c r="X68" s="18">
        <f t="shared" si="159"/>
        <v>0.92613295527015105</v>
      </c>
      <c r="Y68" s="18">
        <f t="shared" si="159"/>
        <v>1.2104272577375097</v>
      </c>
      <c r="Z68" s="18">
        <f t="shared" si="159"/>
        <v>1.2123928814841014</v>
      </c>
      <c r="AA68" s="18">
        <f t="shared" si="159"/>
        <v>1.3745701085367363</v>
      </c>
      <c r="AB68" s="18">
        <f t="shared" si="159"/>
        <v>1.7194241441772395</v>
      </c>
      <c r="AD68" s="68">
        <f t="shared" si="113"/>
        <v>96.325867643909433</v>
      </c>
      <c r="AE68" s="69">
        <f t="shared" si="114"/>
        <v>94.83346228107014</v>
      </c>
      <c r="AF68" s="69">
        <f t="shared" si="115"/>
        <v>191.1593299249796</v>
      </c>
      <c r="AH68" t="str">
        <f t="shared" si="142"/>
        <v>82 Transport and mobile machine drivers and operatives</v>
      </c>
      <c r="AI68" s="18">
        <f t="shared" si="160"/>
        <v>1.3793432874059419</v>
      </c>
      <c r="AJ68" s="18">
        <f t="shared" si="160"/>
        <v>2.0048577193495678</v>
      </c>
      <c r="AK68" s="18">
        <f t="shared" si="160"/>
        <v>1.9316211984783398</v>
      </c>
      <c r="AL68" s="18">
        <f t="shared" si="160"/>
        <v>2.2966860304760259</v>
      </c>
      <c r="AM68" s="18">
        <f t="shared" si="160"/>
        <v>2.8073700493172931</v>
      </c>
      <c r="AO68" s="68">
        <f t="shared" si="117"/>
        <v>74.67867125288376</v>
      </c>
      <c r="AP68" s="69">
        <f t="shared" si="118"/>
        <v>85.883604543496546</v>
      </c>
      <c r="AQ68" s="69">
        <f t="shared" si="119"/>
        <v>160.56227579638031</v>
      </c>
      <c r="AS68" t="str">
        <f t="shared" si="143"/>
        <v>82 Transport and mobile machine drivers and operatives</v>
      </c>
      <c r="AT68" s="18">
        <f t="shared" si="161"/>
        <v>2.3489513617667863</v>
      </c>
      <c r="AU68" s="18">
        <f t="shared" si="161"/>
        <v>2.8458469619628342</v>
      </c>
      <c r="AV68" s="18">
        <f t="shared" si="161"/>
        <v>2.8351789503942766</v>
      </c>
      <c r="AW68" s="18">
        <f t="shared" si="161"/>
        <v>3.1608784223407156</v>
      </c>
      <c r="AX68" s="18">
        <f t="shared" si="161"/>
        <v>3.5716445150681864</v>
      </c>
      <c r="AZ68" s="68">
        <f t="shared" si="121"/>
        <v>66.557828046504838</v>
      </c>
      <c r="BA68" s="69">
        <f t="shared" si="122"/>
        <v>84.67970771472865</v>
      </c>
      <c r="BB68" s="69">
        <f t="shared" si="123"/>
        <v>151.23753576123352</v>
      </c>
      <c r="BD68" t="str">
        <f t="shared" si="144"/>
        <v>82 Transport and mobile machine drivers and operatives</v>
      </c>
      <c r="BE68" s="18">
        <f t="shared" si="162"/>
        <v>3.7219286856214007</v>
      </c>
      <c r="BF68" s="18">
        <f t="shared" si="162"/>
        <v>4.1199209014162843</v>
      </c>
      <c r="BG68" s="18">
        <f t="shared" si="162"/>
        <v>3.6785689401589861</v>
      </c>
      <c r="BH68" s="18">
        <f t="shared" si="162"/>
        <v>3.9638828134027539</v>
      </c>
      <c r="BI68" s="18">
        <f t="shared" si="162"/>
        <v>4.1342559893443509</v>
      </c>
      <c r="BK68" s="68">
        <f t="shared" si="125"/>
        <v>9.5071359186379443</v>
      </c>
      <c r="BL68" s="69">
        <f t="shared" si="126"/>
        <v>52.921655191719729</v>
      </c>
      <c r="BM68" s="69">
        <f t="shared" si="127"/>
        <v>62.428791110357672</v>
      </c>
      <c r="BO68" t="str">
        <f t="shared" si="145"/>
        <v>82 Transport and mobile machine drivers and operatives</v>
      </c>
      <c r="BP68" s="18">
        <f t="shared" si="163"/>
        <v>6.2349245050685713</v>
      </c>
      <c r="BQ68" s="18">
        <f t="shared" si="163"/>
        <v>6.9267430026136765</v>
      </c>
      <c r="BR68" s="18">
        <f t="shared" si="163"/>
        <v>6.616394631404118</v>
      </c>
      <c r="BS68" s="18">
        <f t="shared" si="163"/>
        <v>6.8440687121270827</v>
      </c>
      <c r="BT68" s="18">
        <f t="shared" si="163"/>
        <v>7.8574487563022375</v>
      </c>
      <c r="BV68" s="68">
        <f t="shared" si="129"/>
        <v>3.324913694043897</v>
      </c>
      <c r="BW68" s="69">
        <f t="shared" si="130"/>
        <v>55.118957200726825</v>
      </c>
      <c r="BX68" s="69">
        <f t="shared" si="131"/>
        <v>58.443870894770733</v>
      </c>
      <c r="BZ68" t="str">
        <f t="shared" si="146"/>
        <v>82 Transport and mobile machine drivers and operatives</v>
      </c>
      <c r="CA68" s="18">
        <f t="shared" si="164"/>
        <v>8.0757453978307296</v>
      </c>
      <c r="CB68" s="18">
        <f t="shared" si="164"/>
        <v>8.5681821254830766</v>
      </c>
      <c r="CC68" s="18">
        <f t="shared" si="164"/>
        <v>8.2993728130290734</v>
      </c>
      <c r="CD68" s="18">
        <f t="shared" si="164"/>
        <v>8.3198355000859507</v>
      </c>
      <c r="CE68" s="18">
        <f t="shared" si="164"/>
        <v>10.000730528744292</v>
      </c>
      <c r="CG68" s="68">
        <f t="shared" si="133"/>
        <v>-34.372275123242204</v>
      </c>
      <c r="CH68" s="69">
        <f t="shared" si="134"/>
        <v>38.539855769931286</v>
      </c>
      <c r="CI68" s="69">
        <f t="shared" si="135"/>
        <v>4.1675806466890775</v>
      </c>
      <c r="CK68" t="str">
        <f t="shared" si="147"/>
        <v>82 Transport and mobile machine drivers and operatives</v>
      </c>
      <c r="CL68" s="18">
        <f t="shared" si="165"/>
        <v>9.2603166407309541</v>
      </c>
      <c r="CM68" s="18">
        <f t="shared" si="165"/>
        <v>11.620286284331566</v>
      </c>
      <c r="CN68" s="18">
        <f t="shared" si="165"/>
        <v>10.753484838758459</v>
      </c>
      <c r="CO68" s="18">
        <f t="shared" si="165"/>
        <v>11.183093436192198</v>
      </c>
      <c r="CP68" s="18">
        <f t="shared" si="165"/>
        <v>8.6972144142273144</v>
      </c>
      <c r="CR68" s="68">
        <f t="shared" si="137"/>
        <v>-38.461701684722954</v>
      </c>
      <c r="CS68" s="69">
        <f t="shared" si="138"/>
        <v>29.862551028767122</v>
      </c>
      <c r="CT68" s="69">
        <f t="shared" si="139"/>
        <v>-8.5991506559558299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7.0406404685908605E-3</v>
      </c>
      <c r="C69" s="18">
        <f t="shared" si="157"/>
        <v>5.8574495877217799E-3</v>
      </c>
      <c r="D69" s="18">
        <f t="shared" si="157"/>
        <v>4.2660933384670377E-3</v>
      </c>
      <c r="E69" s="18">
        <f t="shared" si="157"/>
        <v>1.8551203495783902E-2</v>
      </c>
      <c r="F69" s="18">
        <f t="shared" si="157"/>
        <v>2.2274232577137284E-2</v>
      </c>
      <c r="H69" s="68">
        <f t="shared" si="105"/>
        <v>721.90552452455654</v>
      </c>
      <c r="I69" s="69">
        <f t="shared" si="106"/>
        <v>437.35703251581481</v>
      </c>
      <c r="J69" s="69">
        <f t="shared" si="107"/>
        <v>1159.2625570403713</v>
      </c>
      <c r="L69" t="str">
        <f t="shared" si="140"/>
        <v>91 Elementary trades and related occupations</v>
      </c>
      <c r="M69" s="18">
        <f t="shared" si="158"/>
        <v>0.30380275999082346</v>
      </c>
      <c r="N69" s="18">
        <f t="shared" si="158"/>
        <v>0.37177853252156662</v>
      </c>
      <c r="O69" s="18">
        <f t="shared" si="158"/>
        <v>0.27174974399453417</v>
      </c>
      <c r="P69" s="18">
        <f t="shared" si="158"/>
        <v>0.41505963217196384</v>
      </c>
      <c r="Q69" s="18">
        <f t="shared" si="158"/>
        <v>0.50881481191845601</v>
      </c>
      <c r="S69" s="68">
        <f t="shared" si="109"/>
        <v>198.98918716582239</v>
      </c>
      <c r="T69" s="69">
        <f t="shared" si="110"/>
        <v>116.82730772048021</v>
      </c>
      <c r="U69" s="69">
        <f t="shared" si="111"/>
        <v>315.81649488630262</v>
      </c>
      <c r="W69" t="str">
        <f t="shared" si="141"/>
        <v>91 Elementary trades and related occupations</v>
      </c>
      <c r="X69" s="18">
        <f t="shared" si="159"/>
        <v>0.47701139625839684</v>
      </c>
      <c r="Y69" s="18">
        <f t="shared" si="159"/>
        <v>0.54444914591342064</v>
      </c>
      <c r="Z69" s="18">
        <f t="shared" si="159"/>
        <v>0.41526903828908818</v>
      </c>
      <c r="AA69" s="18">
        <f t="shared" si="159"/>
        <v>0.86212817414704523</v>
      </c>
      <c r="AB69" s="18">
        <f t="shared" si="159"/>
        <v>1.0442560327083639</v>
      </c>
      <c r="AD69" s="68">
        <f t="shared" si="113"/>
        <v>248.10905731911973</v>
      </c>
      <c r="AE69" s="69">
        <f t="shared" si="114"/>
        <v>163.01080425855133</v>
      </c>
      <c r="AF69" s="69">
        <f t="shared" si="115"/>
        <v>411.11986157767103</v>
      </c>
      <c r="AH69" t="str">
        <f t="shared" si="142"/>
        <v>91 Elementary trades and related occupations</v>
      </c>
      <c r="AI69" s="18">
        <f t="shared" si="160"/>
        <v>0.94986810442014591</v>
      </c>
      <c r="AJ69" s="18">
        <f t="shared" si="160"/>
        <v>1.0841197280611079</v>
      </c>
      <c r="AK69" s="18">
        <f t="shared" si="160"/>
        <v>0.89441427830040854</v>
      </c>
      <c r="AL69" s="18">
        <f t="shared" si="160"/>
        <v>2.0512162490623567</v>
      </c>
      <c r="AM69" s="18">
        <f t="shared" si="160"/>
        <v>2.901863129802051</v>
      </c>
      <c r="AO69" s="68">
        <f t="shared" si="117"/>
        <v>289.94232892413561</v>
      </c>
      <c r="AP69" s="69">
        <f t="shared" si="118"/>
        <v>183.01293185909191</v>
      </c>
      <c r="AQ69" s="69">
        <f t="shared" si="119"/>
        <v>472.95526078322752</v>
      </c>
      <c r="AS69" t="str">
        <f t="shared" si="143"/>
        <v>91 Elementary trades and related occupations</v>
      </c>
      <c r="AT69" s="18">
        <f t="shared" si="161"/>
        <v>1.0545980906456152</v>
      </c>
      <c r="AU69" s="18">
        <f t="shared" si="161"/>
        <v>1.1685432741235338</v>
      </c>
      <c r="AV69" s="18">
        <f t="shared" si="161"/>
        <v>0.95037233854743541</v>
      </c>
      <c r="AW69" s="18">
        <f t="shared" si="161"/>
        <v>1.8745647103655227</v>
      </c>
      <c r="AX69" s="18">
        <f t="shared" si="161"/>
        <v>2.1438443256722302</v>
      </c>
      <c r="AZ69" s="68">
        <f t="shared" si="121"/>
        <v>198.24746181127961</v>
      </c>
      <c r="BA69" s="69">
        <f t="shared" si="122"/>
        <v>130.38725691264662</v>
      </c>
      <c r="BB69" s="69">
        <f t="shared" si="123"/>
        <v>328.63471872392626</v>
      </c>
      <c r="BD69" t="str">
        <f t="shared" si="144"/>
        <v>91 Elementary trades and related occupations</v>
      </c>
      <c r="BE69" s="18">
        <f t="shared" si="162"/>
        <v>1.3236085848281409</v>
      </c>
      <c r="BF69" s="18">
        <f t="shared" si="162"/>
        <v>1.1791098266108155</v>
      </c>
      <c r="BG69" s="18">
        <f t="shared" si="162"/>
        <v>0.97920952456775801</v>
      </c>
      <c r="BH69" s="18">
        <f t="shared" si="162"/>
        <v>1.7972368547835977</v>
      </c>
      <c r="BI69" s="18">
        <f t="shared" si="162"/>
        <v>2.1424371337518644</v>
      </c>
      <c r="BK69" s="68">
        <f t="shared" si="125"/>
        <v>113.18488707567704</v>
      </c>
      <c r="BL69" s="69">
        <f t="shared" si="126"/>
        <v>85.240453570256349</v>
      </c>
      <c r="BM69" s="69">
        <f t="shared" si="127"/>
        <v>198.4253406459334</v>
      </c>
      <c r="BO69" t="str">
        <f t="shared" si="145"/>
        <v>91 Elementary trades and related occupations</v>
      </c>
      <c r="BP69" s="18">
        <f t="shared" si="163"/>
        <v>2.3096706909284572</v>
      </c>
      <c r="BQ69" s="18">
        <f t="shared" si="163"/>
        <v>1.988550114151479</v>
      </c>
      <c r="BR69" s="18">
        <f t="shared" si="163"/>
        <v>1.8171959997789879</v>
      </c>
      <c r="BS69" s="18">
        <f t="shared" si="163"/>
        <v>3.1914090527381864</v>
      </c>
      <c r="BT69" s="18">
        <f t="shared" si="163"/>
        <v>3.9018291289768454</v>
      </c>
      <c r="BV69" s="68">
        <f t="shared" si="129"/>
        <v>86.814838539330395</v>
      </c>
      <c r="BW69" s="69">
        <f t="shared" si="130"/>
        <v>71.322773416380997</v>
      </c>
      <c r="BX69" s="69">
        <f t="shared" si="131"/>
        <v>158.13761195571138</v>
      </c>
      <c r="BZ69" t="str">
        <f t="shared" si="146"/>
        <v>91 Elementary trades and related occupations</v>
      </c>
      <c r="CA69" s="18">
        <f t="shared" si="164"/>
        <v>4.3483898409437529</v>
      </c>
      <c r="CB69" s="18">
        <f t="shared" si="164"/>
        <v>4.140491632961246</v>
      </c>
      <c r="CC69" s="18">
        <f t="shared" si="164"/>
        <v>3.7320598314105391</v>
      </c>
      <c r="CD69" s="18">
        <f t="shared" si="164"/>
        <v>6.6602541092652512</v>
      </c>
      <c r="CE69" s="18">
        <f t="shared" si="164"/>
        <v>10.012878966447227</v>
      </c>
      <c r="CG69" s="68">
        <f t="shared" si="133"/>
        <v>46.12053922242746</v>
      </c>
      <c r="CH69" s="69">
        <f t="shared" si="134"/>
        <v>64.633261011492067</v>
      </c>
      <c r="CI69" s="69">
        <f t="shared" si="135"/>
        <v>110.75380023391952</v>
      </c>
      <c r="CK69" t="str">
        <f t="shared" si="147"/>
        <v>91 Elementary trades and related occupations</v>
      </c>
      <c r="CL69" s="18">
        <f t="shared" si="165"/>
        <v>6.1032981949255483</v>
      </c>
      <c r="CM69" s="18">
        <f t="shared" si="165"/>
        <v>6.2625763546525475</v>
      </c>
      <c r="CN69" s="18">
        <f t="shared" si="165"/>
        <v>5.3485735607800562</v>
      </c>
      <c r="CO69" s="18">
        <f t="shared" si="165"/>
        <v>9.7496242159929967</v>
      </c>
      <c r="CP69" s="18">
        <f t="shared" si="165"/>
        <v>10.982704155387992</v>
      </c>
      <c r="CR69" s="68">
        <f t="shared" si="137"/>
        <v>56.237702800380205</v>
      </c>
      <c r="CS69" s="69">
        <f t="shared" si="138"/>
        <v>48.090347056799395</v>
      </c>
      <c r="CT69" s="69">
        <f t="shared" si="139"/>
        <v>104.32804985717961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0.47414593027346807</v>
      </c>
      <c r="C70" s="18">
        <f t="shared" si="157"/>
        <v>0.51171827934253544</v>
      </c>
      <c r="D70" s="18">
        <f t="shared" si="157"/>
        <v>0.4103238786192796</v>
      </c>
      <c r="E70" s="18">
        <f t="shared" si="157"/>
        <v>0.38358611718444363</v>
      </c>
      <c r="F70" s="18">
        <f t="shared" si="157"/>
        <v>0.38346610511933277</v>
      </c>
      <c r="H70" s="68">
        <f t="shared" si="105"/>
        <v>47.112539962668315</v>
      </c>
      <c r="I70" s="69">
        <f t="shared" si="106"/>
        <v>69.342563249745524</v>
      </c>
      <c r="J70" s="69">
        <f t="shared" si="107"/>
        <v>116.45510321241383</v>
      </c>
      <c r="L70" t="str">
        <f t="shared" ref="L70" si="166">A70</f>
        <v>92 Elementary administration and service occupations</v>
      </c>
      <c r="M70" s="18">
        <f t="shared" si="158"/>
        <v>2.3108246811940063</v>
      </c>
      <c r="N70" s="18">
        <f t="shared" si="158"/>
        <v>2.6322501874744266</v>
      </c>
      <c r="O70" s="18">
        <f t="shared" si="158"/>
        <v>2.4678790877750791</v>
      </c>
      <c r="P70" s="18">
        <f t="shared" si="158"/>
        <v>2.592271781542077</v>
      </c>
      <c r="Q70" s="18">
        <f t="shared" si="158"/>
        <v>2.7509057453593826</v>
      </c>
      <c r="S70" s="68">
        <f t="shared" si="109"/>
        <v>77.998651926556803</v>
      </c>
      <c r="T70" s="69">
        <f t="shared" si="110"/>
        <v>83.032015005084205</v>
      </c>
      <c r="U70" s="69">
        <f t="shared" si="111"/>
        <v>161.03066693164101</v>
      </c>
      <c r="W70" t="str">
        <f t="shared" ref="W70" si="167">A70</f>
        <v>92 Elementary administration and service occupations</v>
      </c>
      <c r="X70" s="18">
        <f t="shared" si="159"/>
        <v>4.5828720042321462</v>
      </c>
      <c r="Y70" s="18">
        <f t="shared" si="159"/>
        <v>5.0767072974641785</v>
      </c>
      <c r="Z70" s="18">
        <f t="shared" si="159"/>
        <v>4.8439071394950819</v>
      </c>
      <c r="AA70" s="18">
        <f t="shared" si="159"/>
        <v>5.1549259559969025</v>
      </c>
      <c r="AB70" s="18">
        <f t="shared" si="159"/>
        <v>5.6745264150097068</v>
      </c>
      <c r="AD70" s="68">
        <f t="shared" si="113"/>
        <v>62.170440182712369</v>
      </c>
      <c r="AE70" s="69">
        <f t="shared" si="114"/>
        <v>81.398168759702486</v>
      </c>
      <c r="AF70" s="69">
        <f t="shared" si="115"/>
        <v>143.56860894241487</v>
      </c>
      <c r="AH70" t="str">
        <f t="shared" ref="AH70" si="168">L70</f>
        <v>92 Elementary administration and service occupations</v>
      </c>
      <c r="AI70" s="18">
        <f t="shared" si="160"/>
        <v>5.7907123521240429</v>
      </c>
      <c r="AJ70" s="18">
        <f t="shared" si="160"/>
        <v>7.4946713429135379</v>
      </c>
      <c r="AK70" s="18">
        <f t="shared" si="160"/>
        <v>7.2609249373233782</v>
      </c>
      <c r="AL70" s="18">
        <f t="shared" si="160"/>
        <v>8.1127094815297056</v>
      </c>
      <c r="AM70" s="18">
        <f t="shared" si="160"/>
        <v>9.5018388539104599</v>
      </c>
      <c r="AO70" s="68">
        <f t="shared" si="117"/>
        <v>57.28159109497809</v>
      </c>
      <c r="AP70" s="69">
        <f t="shared" si="118"/>
        <v>75.14521828617184</v>
      </c>
      <c r="AQ70" s="69">
        <f t="shared" si="119"/>
        <v>132.42680938114992</v>
      </c>
      <c r="AS70" t="str">
        <f t="shared" ref="AS70" si="169">W70</f>
        <v>92 Elementary administration and service occupations</v>
      </c>
      <c r="AT70" s="18">
        <f t="shared" si="161"/>
        <v>6.3357050460802409</v>
      </c>
      <c r="AU70" s="18">
        <f t="shared" si="161"/>
        <v>6.751878201210558</v>
      </c>
      <c r="AV70" s="18">
        <f t="shared" si="161"/>
        <v>6.7642815989595384</v>
      </c>
      <c r="AW70" s="18">
        <f t="shared" si="161"/>
        <v>7.1454209837071403</v>
      </c>
      <c r="AX70" s="18">
        <f t="shared" si="161"/>
        <v>7.8949187566249286</v>
      </c>
      <c r="AZ70" s="68">
        <f t="shared" si="121"/>
        <v>54.313273325031375</v>
      </c>
      <c r="BA70" s="69">
        <f t="shared" si="122"/>
        <v>73.964733563795676</v>
      </c>
      <c r="BB70" s="69">
        <f t="shared" si="123"/>
        <v>128.27800688882704</v>
      </c>
      <c r="BD70" t="str">
        <f t="shared" ref="BD70" si="170">AH70</f>
        <v>92 Elementary administration and service occupations</v>
      </c>
      <c r="BE70" s="18">
        <f t="shared" si="162"/>
        <v>9.6428986625794195</v>
      </c>
      <c r="BF70" s="18">
        <f t="shared" si="162"/>
        <v>9.1892827104484578</v>
      </c>
      <c r="BG70" s="18">
        <f t="shared" si="162"/>
        <v>8.8063551164635179</v>
      </c>
      <c r="BH70" s="18">
        <f t="shared" si="162"/>
        <v>7.9328701172896743</v>
      </c>
      <c r="BI70" s="18">
        <f t="shared" si="162"/>
        <v>7.8557856288550418</v>
      </c>
      <c r="BK70" s="68">
        <f t="shared" si="125"/>
        <v>-13.080466826474387</v>
      </c>
      <c r="BL70" s="69">
        <f t="shared" si="126"/>
        <v>43.207600375544658</v>
      </c>
      <c r="BM70" s="69">
        <f t="shared" si="127"/>
        <v>30.127133549070269</v>
      </c>
      <c r="BO70" t="str">
        <f t="shared" ref="BO70" si="171">AS70</f>
        <v>92 Elementary administration and service occupations</v>
      </c>
      <c r="BP70" s="18">
        <f t="shared" si="163"/>
        <v>14.273957912684168</v>
      </c>
      <c r="BQ70" s="18">
        <f t="shared" si="163"/>
        <v>14.868955253071405</v>
      </c>
      <c r="BR70" s="18">
        <f t="shared" si="163"/>
        <v>13.870149040000824</v>
      </c>
      <c r="BS70" s="18">
        <f t="shared" si="163"/>
        <v>13.512775787750689</v>
      </c>
      <c r="BT70" s="18">
        <f t="shared" si="163"/>
        <v>13.59297214425011</v>
      </c>
      <c r="BV70" s="68">
        <f t="shared" si="129"/>
        <v>-14.733547702882651</v>
      </c>
      <c r="BW70" s="69">
        <f t="shared" si="130"/>
        <v>43.860703865319316</v>
      </c>
      <c r="BX70" s="69">
        <f t="shared" si="131"/>
        <v>29.127156162436663</v>
      </c>
      <c r="BZ70" t="str">
        <f t="shared" ref="BZ70" si="172">BD70</f>
        <v>92 Elementary administration and service occupations</v>
      </c>
      <c r="CA70" s="18">
        <f t="shared" si="164"/>
        <v>17.895732029441696</v>
      </c>
      <c r="CB70" s="18">
        <f t="shared" si="164"/>
        <v>18.976960460580461</v>
      </c>
      <c r="CC70" s="18">
        <f t="shared" si="164"/>
        <v>17.763504700542363</v>
      </c>
      <c r="CD70" s="18">
        <f t="shared" si="164"/>
        <v>16.961888953228037</v>
      </c>
      <c r="CE70" s="18">
        <f t="shared" si="164"/>
        <v>15.147626193763722</v>
      </c>
      <c r="CG70" s="68">
        <f t="shared" si="133"/>
        <v>-53.557368302340194</v>
      </c>
      <c r="CH70" s="69">
        <f t="shared" si="134"/>
        <v>30.183592109630013</v>
      </c>
      <c r="CI70" s="69">
        <f t="shared" si="135"/>
        <v>-23.373776192710174</v>
      </c>
      <c r="CK70" t="str">
        <f t="shared" ref="CK70" si="173">BO70</f>
        <v>92 Elementary administration and service occupations</v>
      </c>
      <c r="CL70" s="18">
        <f t="shared" si="165"/>
        <v>23.222883283774575</v>
      </c>
      <c r="CM70" s="18">
        <f t="shared" si="165"/>
        <v>20.706890556891025</v>
      </c>
      <c r="CN70" s="18">
        <f t="shared" si="165"/>
        <v>19.758842172793301</v>
      </c>
      <c r="CO70" s="18">
        <f t="shared" si="165"/>
        <v>16.496251812015821</v>
      </c>
      <c r="CP70" s="18">
        <f t="shared" si="165"/>
        <v>15.648302556230002</v>
      </c>
      <c r="CR70" s="68">
        <f t="shared" si="137"/>
        <v>-39.741228253290643</v>
      </c>
      <c r="CS70" s="69">
        <f t="shared" si="138"/>
        <v>18.557174631383102</v>
      </c>
      <c r="CT70" s="69">
        <f t="shared" si="139"/>
        <v>-21.184053621907541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57.416228410150907</v>
      </c>
      <c r="I72" s="67">
        <f>IF(D35&gt;0,I35/D35*100,0)</f>
        <v>63.644044430205007</v>
      </c>
      <c r="J72" s="67">
        <f t="shared" ref="J72" si="175">IF(D35&gt;0,(J35/D35)*100,0)</f>
        <v>121.06027284035589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59.685278742371715</v>
      </c>
      <c r="T72" s="67">
        <f t="shared" ref="T72" si="177">IF(O35&gt;0,T35/O35*100,0)</f>
        <v>68.080482886811581</v>
      </c>
      <c r="U72" s="67">
        <f t="shared" ref="U72" si="178">IF(O35&gt;0,(U35/O35)*100,0)</f>
        <v>127.76576162918329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38.432442738881299</v>
      </c>
      <c r="AE72" s="67">
        <f t="shared" ref="AE72" si="180">IF(Z35&gt;0,AE35/Z35*100,0)</f>
        <v>64.454415772911062</v>
      </c>
      <c r="AF72" s="67">
        <f t="shared" ref="AF72" si="181">IF(Z35&gt;0,(AF35/Z35)*100,0)</f>
        <v>102.88685851179235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20.188296657276325</v>
      </c>
      <c r="AP72" s="67">
        <f t="shared" ref="AP72" si="183">IF(AK35&gt;0,AP35/AK35*100,0)</f>
        <v>57.665923941846678</v>
      </c>
      <c r="AQ72" s="67">
        <f t="shared" ref="AQ72" si="184">IF(AK35&gt;0,(AQ35/AK35)*100,0)</f>
        <v>77.854220599122996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32.213955254677643</v>
      </c>
      <c r="BA72" s="67">
        <f t="shared" ref="BA72" si="186">IF(AV35&gt;0,BA35/AV35*100,0)</f>
        <v>58.037229023343706</v>
      </c>
      <c r="BB72" s="67">
        <f t="shared" ref="BB72" si="187">IF(AV35&gt;0,(BB35/AV35)*100,0)</f>
        <v>90.251184278021341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-2.562988369775685</v>
      </c>
      <c r="BL72" s="67">
        <f t="shared" ref="BL72" si="189">IF(BG35&gt;0,BL35/BG35*100,0)</f>
        <v>44.374804762964089</v>
      </c>
      <c r="BM72" s="67">
        <f t="shared" ref="BM72" si="190">IF(BG35&gt;0,(BM35/BG35)*100,0)</f>
        <v>41.811816393188401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-12.99486315997431</v>
      </c>
      <c r="BW72" s="67">
        <f t="shared" ref="BW72" si="192">IF(BR35&gt;0,BW35/BR35*100,0)</f>
        <v>42.513435171970514</v>
      </c>
      <c r="BX72" s="67">
        <f t="shared" ref="BX72" si="193">IF(BR35&gt;0,(BX35/BR35)*100,0)</f>
        <v>29.518572011996202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-45.537083110317063</v>
      </c>
      <c r="CH72" s="67">
        <f t="shared" ref="CH72" si="195">IF(CC35&gt;0,CH35/CC35*100,0)</f>
        <v>31.75028729997037</v>
      </c>
      <c r="CI72" s="67">
        <f t="shared" ref="CI72" si="196">IF(CC35&gt;0,(CI35/CC35)*100,0)</f>
        <v>-13.786795810346689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-23.912286576055529</v>
      </c>
      <c r="CS72" s="67">
        <f t="shared" ref="CS72" si="198">IF(CN35&gt;0,CS35/CN35*100,0)</f>
        <v>26.594183464204001</v>
      </c>
      <c r="CT72" s="67">
        <f t="shared" ref="CT72" si="199">IF(CN35&gt;0,(CT35/CN35)*100,0)</f>
        <v>2.6818968881484739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Cumbria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Cumbria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Cumbria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Cumbria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Cumbria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Cumbria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Cumbria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Cumbria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Cumbria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4.7490851752686858</v>
      </c>
      <c r="C82" s="18">
        <f t="shared" si="210"/>
        <v>23.543146305765951</v>
      </c>
      <c r="D82" s="18">
        <f t="shared" si="210"/>
        <v>0.72191391150731032</v>
      </c>
      <c r="E82" s="18">
        <f t="shared" si="210"/>
        <v>2.4822440956453029</v>
      </c>
      <c r="F82" s="18">
        <f t="shared" ref="F82:F107" si="211">IF(AND(F$6-C$6 &lt;&gt; 0,C8&lt;&gt;0,F8&lt;&gt;0),(EXP(LN(F8/C8)/(F$6-C$6))-1)*100,0)</f>
        <v>3.1265047015552438</v>
      </c>
      <c r="H82" s="18">
        <f t="shared" ref="H82:H107" si="212">IF($F$6-$D$6 &lt;&gt; 0,(EXP(LN(1+(H45/100))/($F$6-$D$6))-1)*100,0)</f>
        <v>1.8920752613126313</v>
      </c>
      <c r="I82" s="18">
        <f t="shared" ref="I82:I107" si="213">IF(D8&gt;0,((1+(I8/D8))^(1/($F$6-$D$6))-1)*100,0)</f>
        <v>3.2384157087947729</v>
      </c>
      <c r="J82" s="18">
        <f t="shared" ref="J82:J107" si="214">IF($F$6-$D$6 &lt;&gt; 0,(EXP(LN(1+(J45/100))/($F$6-$D$6))-1)*100,0)</f>
        <v>4.5083801581790928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5.7343198998423439</v>
      </c>
      <c r="N82" s="18">
        <f t="shared" si="215"/>
        <v>11.746708812598339</v>
      </c>
      <c r="O82" s="18">
        <f t="shared" si="215"/>
        <v>0.43829083969151306</v>
      </c>
      <c r="P82" s="18">
        <f t="shared" si="215"/>
        <v>2.2865890786671894</v>
      </c>
      <c r="Q82" s="18">
        <f t="shared" ref="Q82:Q107" si="216">IF(AND(Q$6-N$6 &lt;&gt; 0,N8&lt;&gt;0,Q8&lt;&gt;0),(EXP(LN(Q8/N8)/(Q$6-N$6))-1)*100,0)</f>
        <v>2.2692078889722911</v>
      </c>
      <c r="S82" s="18">
        <f t="shared" ref="S82:S107" si="217">IF($F$6-$D$6 &lt;&gt; 0,(EXP(LN(1+(S45/100))/($F$6-$D$6))-1)*100,0)</f>
        <v>1.6667410265369664</v>
      </c>
      <c r="T82" s="18">
        <f t="shared" ref="T82:T107" si="218">IF(O8&gt;0,((1+(T8/O8))^(1/($F$6-$D$6))-1)*100,0)</f>
        <v>3.2363207505654357</v>
      </c>
      <c r="U82" s="18">
        <f t="shared" ref="U82:U107" si="219">IF($F$6-$D$6 &lt;&gt; 0,(EXP(LN(1+(U45/100))/($F$6-$D$6))-1)*100,0)</f>
        <v>4.3493475320595554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6.5711843795340785</v>
      </c>
      <c r="Y82" s="18">
        <f t="shared" si="220"/>
        <v>-0.27605388016347376</v>
      </c>
      <c r="Z82" s="18">
        <f t="shared" si="220"/>
        <v>-1.0086128790170013</v>
      </c>
      <c r="AA82" s="18">
        <f t="shared" si="220"/>
        <v>1.8890331818172346</v>
      </c>
      <c r="AB82" s="18">
        <f t="shared" ref="AB82:AB107" si="221">IF(AND(AB$6-Y$6 &lt;&gt; 0,Y8&lt;&gt;0,AB8&lt;&gt;0),(EXP(LN(AB8/Y8)/(AB$6-Y$6))-1)*100,0)</f>
        <v>0.83906434528580043</v>
      </c>
      <c r="AD82" s="18">
        <f t="shared" ref="AD82:AD107" si="222">IF($F$6-$D$6 &lt;&gt; 0,(EXP(LN(1+(AD45/100))/($F$6-$D$6))-1)*100,0)</f>
        <v>0.91384737942747929</v>
      </c>
      <c r="AE82" s="18">
        <f t="shared" ref="AE82:AE107" si="223">IF(Z8&gt;0,((1+(AE8/Z8))^(1/($F$6-$D$6))-1)*100,0)</f>
        <v>3.0821988899124353</v>
      </c>
      <c r="AF82" s="18">
        <f t="shared" ref="AF82:AF107" si="224">IF($F$6-$D$6 &lt;&gt; 0,(EXP(LN(1+(AF45/100))/($F$6-$D$6))-1)*100,0)</f>
        <v>3.6933933789740525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4.8866180628382994</v>
      </c>
      <c r="AJ82" s="18">
        <f t="shared" si="225"/>
        <v>1.5038253557636105</v>
      </c>
      <c r="AK82" s="18">
        <f t="shared" si="225"/>
        <v>-1.9077594062856362</v>
      </c>
      <c r="AL82" s="18">
        <f t="shared" si="225"/>
        <v>1.2523070802288538</v>
      </c>
      <c r="AM82" s="18">
        <f t="shared" ref="AM82:AM107" si="226">IF(AND(AM$6-AJ$6 &lt;&gt; 0,AJ8&lt;&gt;0,AM8&lt;&gt;0),(EXP(LN(AM8/AJ8)/(AM$6-AJ$6))-1)*100,0)</f>
        <v>0.26954863043102684</v>
      </c>
      <c r="AO82" s="18">
        <f t="shared" ref="AO82:AO107" si="227">IF($F$6-$D$6 &lt;&gt; 0,(EXP(LN(1+(AO45/100))/($F$6-$D$6))-1)*100,0)</f>
        <v>0.18779918833702336</v>
      </c>
      <c r="AP82" s="18">
        <f t="shared" ref="AP82:AP107" si="228">IF(AK8&gt;0,((1+(AP8/AK8))^(1/($F$6-$D$6))-1)*100,0)</f>
        <v>2.7304463045382699</v>
      </c>
      <c r="AQ82" s="18">
        <f t="shared" ref="AQ82:AQ107" si="229">IF($F$6-$D$6 &lt;&gt; 0,(EXP(LN(1+(AQ45/100))/($F$6-$D$6))-1)*100,0)</f>
        <v>2.8598037272538512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5.4440240462877432</v>
      </c>
      <c r="AU82" s="18">
        <f t="shared" si="230"/>
        <v>2.5592648157047648</v>
      </c>
      <c r="AV82" s="18">
        <f t="shared" si="230"/>
        <v>-2.3396636565208517</v>
      </c>
      <c r="AW82" s="18">
        <f t="shared" si="230"/>
        <v>1.5950114436213081</v>
      </c>
      <c r="AX82" s="18">
        <f t="shared" ref="AX82:AX107" si="231">IF(AND(AX$6-AU$6 &lt;&gt; 0,AU8&lt;&gt;0,AX8&lt;&gt;0),(EXP(LN(AX8/AU8)/(AX$6-AU$6))-1)*100,0)</f>
        <v>0.4079530096402495</v>
      </c>
      <c r="AZ82" s="18">
        <f t="shared" ref="AZ82:AZ107" si="232">IF($F$6-$D$6 &lt;&gt; 0,(EXP(LN(1+(AZ45/100))/($F$6-$D$6))-1)*100,0)</f>
        <v>0.26614729934539838</v>
      </c>
      <c r="BA82" s="18">
        <f t="shared" ref="BA82:BA107" si="233">IF(AV8&gt;0,((1+(BA8/AV8))^(1/($F$6-$D$6))-1)*100,0)</f>
        <v>2.6777189141983238</v>
      </c>
      <c r="BB82" s="18">
        <f t="shared" ref="BB82:BB107" si="234">IF($F$6-$D$6 &lt;&gt; 0,(EXP(LN(1+(BB45/100))/($F$6-$D$6))-1)*100,0)</f>
        <v>2.862679649585198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2.4233372554740784</v>
      </c>
      <c r="BF82" s="18">
        <f t="shared" si="235"/>
        <v>3.4340495340509314</v>
      </c>
      <c r="BG82" s="18">
        <f t="shared" si="235"/>
        <v>-3.9504409712761035</v>
      </c>
      <c r="BH82" s="18">
        <f t="shared" si="235"/>
        <v>-0.24850501555231386</v>
      </c>
      <c r="BI82" s="18">
        <f t="shared" ref="BI82:BI107" si="236">IF(AND(BI$6-BF$6 &lt;&gt; 0,BF8&lt;&gt;0,BI8&lt;&gt;0),(EXP(LN(BI8/BF8)/(BI$6-BF$6))-1)*100,0)</f>
        <v>-1.1968232115261435</v>
      </c>
      <c r="BK82" s="18">
        <f t="shared" ref="BK82:BK107" si="237">IF($F$6-$D$6 &lt;&gt; 0,(EXP(LN(1+(BK45/100))/($F$6-$D$6))-1)*100,0)</f>
        <v>-1.4980713658568678</v>
      </c>
      <c r="BL82" s="18">
        <f t="shared" ref="BL82:BL107" si="238">IF(BG8&gt;0,((1+(BL8/BG8))^(1/($F$6-$D$6))-1)*100,0)</f>
        <v>2.0954806117287506</v>
      </c>
      <c r="BM82" s="18">
        <f t="shared" ref="BM82:BM107" si="239">IF($F$6-$D$6 &lt;&gt; 0,(EXP(LN(1+(BM45/100))/($F$6-$D$6))-1)*100,0)</f>
        <v>1.0076042376486738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0.8116889888137635</v>
      </c>
      <c r="BQ82" s="18">
        <f t="shared" si="240"/>
        <v>-2.4098611716028673</v>
      </c>
      <c r="BR82" s="18">
        <f t="shared" si="240"/>
        <v>-4.4040562153406455</v>
      </c>
      <c r="BS82" s="18">
        <f t="shared" si="240"/>
        <v>-1.8790962743098438</v>
      </c>
      <c r="BT82" s="18">
        <f t="shared" ref="BT82:BT107" si="241">IF(AND(BT$6-BQ$6 &lt;&gt; 0,BQ8&lt;&gt;0,BT8&lt;&gt;0),(EXP(LN(BT8/BQ8)/(BT$6-BQ$6))-1)*100,0)</f>
        <v>-2.7082161948440708</v>
      </c>
      <c r="BV82" s="18">
        <f t="shared" ref="BV82:BV107" si="242">IF($F$6-$D$6 &lt;&gt; 0,(EXP(LN(1+(BV45/100))/($F$6-$D$6))-1)*100,0)</f>
        <v>-2.7280740672442461</v>
      </c>
      <c r="BW82" s="18">
        <f t="shared" ref="BW82:BW107" si="243">IF(BR8&gt;0,((1+(BW8/BR8))^(1/($F$6-$D$6))-1)*100,0)</f>
        <v>2.014216632460597</v>
      </c>
      <c r="BX82" s="18">
        <f t="shared" ref="BX82:BX107" si="244">IF($F$6-$D$6 &lt;&gt; 0,(EXP(LN(1+(BX45/100))/($F$6-$D$6))-1)*100,0)</f>
        <v>6.0367362478719322E-2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2.4752154141904459</v>
      </c>
      <c r="CB82" s="18">
        <f t="shared" si="245"/>
        <v>4.4995837857328747</v>
      </c>
      <c r="CC82" s="18">
        <f t="shared" si="245"/>
        <v>-5.4540608830024428</v>
      </c>
      <c r="CD82" s="18">
        <f t="shared" si="245"/>
        <v>-2.8331149906202779</v>
      </c>
      <c r="CE82" s="18">
        <f t="shared" ref="CE82:CE107" si="246">IF(AND(CE$6-CB$6 &lt;&gt; 0,CB8&lt;&gt;0,CE8&lt;&gt;0),(EXP(LN(CE8/CB8)/(CE$6-CB$6))-1)*100,0)</f>
        <v>-3.2208094900054607</v>
      </c>
      <c r="CG82" s="18">
        <f t="shared" ref="CG82:CG107" si="247">IF($F$6-$D$6 &lt;&gt; 0,(EXP(LN(1+(CG45/100))/($F$6-$D$6))-1)*100,0)</f>
        <v>-3.7147386586054543</v>
      </c>
      <c r="CH82" s="18">
        <f t="shared" ref="CH82:CH107" si="248">IF(CC8&gt;0,((1+(CH8/CC8))^(1/($F$6-$D$6))-1)*100,0)</f>
        <v>1.9072665808398837</v>
      </c>
      <c r="CI82" s="18">
        <f t="shared" ref="CI82:CI107" si="249">IF($F$6-$D$6 &lt;&gt; 0,(EXP(LN(1+(CI45/100))/($F$6-$D$6))-1)*100,0)</f>
        <v>-0.74134144610965569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-1.8347648076591061</v>
      </c>
      <c r="CM82" s="18">
        <f t="shared" si="250"/>
        <v>14.875371090378241</v>
      </c>
      <c r="CN82" s="18">
        <f t="shared" si="250"/>
        <v>-0.80788062520371628</v>
      </c>
      <c r="CO82" s="18">
        <f t="shared" si="250"/>
        <v>2.5934769878648734</v>
      </c>
      <c r="CP82" s="18">
        <f t="shared" ref="CP82:CP107" si="251">IF(AND(CP$6-CM$6 &lt;&gt; 0,CM8&lt;&gt;0,CP8&lt;&gt;0),(EXP(LN(CP8/CM8)/(CP$6-CM$6))-1)*100,0)</f>
        <v>2.23818745246116</v>
      </c>
      <c r="CR82" s="18">
        <f t="shared" ref="CR82:CR107" si="252">IF($F$6-$D$6 &lt;&gt; 0,(EXP(LN(1+(CR45/100))/($F$6-$D$6))-1)*100,0)</f>
        <v>1.4469253585570607</v>
      </c>
      <c r="CS82" s="18">
        <f t="shared" ref="CS82:CS107" si="253">IF(CN8&gt;0,((1+(CS8/CN8))^(1/($F$6-$D$6))-1)*100,0)</f>
        <v>2.0564221776123048</v>
      </c>
      <c r="CT82" s="18">
        <f t="shared" ref="CT82:CT107" si="254">IF($F$6-$D$6 &lt;&gt; 0,(EXP(LN(1+(CT45/100))/($F$6-$D$6))-1)*100,0)</f>
        <v>3.1723822071860974</v>
      </c>
    </row>
    <row r="83" spans="1:98" x14ac:dyDescent="0.2">
      <c r="A83" t="str">
        <f t="shared" si="209"/>
        <v>12 Other managers and proprietors</v>
      </c>
      <c r="B83" s="18">
        <f t="shared" si="210"/>
        <v>4.0523347324541881</v>
      </c>
      <c r="C83" s="18">
        <f t="shared" si="210"/>
        <v>13.244918791321281</v>
      </c>
      <c r="D83" s="18">
        <f t="shared" si="210"/>
        <v>3.5931302520941122</v>
      </c>
      <c r="E83" s="18">
        <f t="shared" si="210"/>
        <v>2.9809491758735929</v>
      </c>
      <c r="F83" s="18">
        <f t="shared" si="211"/>
        <v>3.7863289333577299</v>
      </c>
      <c r="H83" s="18">
        <f t="shared" si="212"/>
        <v>3.1846065119929046</v>
      </c>
      <c r="I83" s="18">
        <f t="shared" si="213"/>
        <v>4.0293654426979408</v>
      </c>
      <c r="J83" s="18">
        <f t="shared" si="214"/>
        <v>6.0365055575577031</v>
      </c>
      <c r="L83" t="str">
        <f t="shared" ref="L83:L106" si="255">A83</f>
        <v>12 Other managers and proprietors</v>
      </c>
      <c r="M83" s="18">
        <f t="shared" si="215"/>
        <v>3.0698238585132209</v>
      </c>
      <c r="N83" s="18">
        <f t="shared" si="215"/>
        <v>16.081172123762411</v>
      </c>
      <c r="O83" s="18">
        <f t="shared" si="215"/>
        <v>3.3835429316325216</v>
      </c>
      <c r="P83" s="18">
        <f t="shared" si="215"/>
        <v>3.2276124034794851</v>
      </c>
      <c r="Q83" s="18">
        <f t="shared" si="216"/>
        <v>4.0365888480991874</v>
      </c>
      <c r="S83" s="18">
        <f t="shared" si="217"/>
        <v>3.2795630969214562</v>
      </c>
      <c r="T83" s="18">
        <f t="shared" si="218"/>
        <v>3.9958694398339656</v>
      </c>
      <c r="U83" s="18">
        <f t="shared" si="219"/>
        <v>6.0760732729592259</v>
      </c>
      <c r="W83" t="str">
        <f t="shared" ref="W83:W106" si="256">A83</f>
        <v>12 Other managers and proprietors</v>
      </c>
      <c r="X83" s="18">
        <f t="shared" si="220"/>
        <v>3.7817539336200134</v>
      </c>
      <c r="Y83" s="18">
        <f t="shared" si="220"/>
        <v>4.8164205843212793</v>
      </c>
      <c r="Z83" s="18">
        <f t="shared" si="220"/>
        <v>2.8384798026541702</v>
      </c>
      <c r="AA83" s="18">
        <f t="shared" si="220"/>
        <v>3.1628949378351479</v>
      </c>
      <c r="AB83" s="18">
        <f t="shared" si="221"/>
        <v>3.1638813468353177</v>
      </c>
      <c r="AD83" s="18">
        <f t="shared" si="222"/>
        <v>3.0546430071642927</v>
      </c>
      <c r="AE83" s="18">
        <f t="shared" si="223"/>
        <v>3.9096799623915102</v>
      </c>
      <c r="AF83" s="18">
        <f t="shared" si="224"/>
        <v>5.8555549554200503</v>
      </c>
      <c r="AH83" t="str">
        <f t="shared" ref="AH83:AH106" si="257">L83</f>
        <v>12 Other managers and proprietors</v>
      </c>
      <c r="AI83" s="18">
        <f t="shared" si="225"/>
        <v>2.043449329603475</v>
      </c>
      <c r="AJ83" s="18">
        <f t="shared" si="225"/>
        <v>13.912795494968622</v>
      </c>
      <c r="AK83" s="18">
        <f t="shared" si="225"/>
        <v>1.3589628798515108</v>
      </c>
      <c r="AL83" s="18">
        <f t="shared" si="225"/>
        <v>2.8153775221143373</v>
      </c>
      <c r="AM83" s="18">
        <f t="shared" si="226"/>
        <v>3.0158387424365163</v>
      </c>
      <c r="AO83" s="18">
        <f t="shared" si="227"/>
        <v>2.3275954734433446</v>
      </c>
      <c r="AP83" s="18">
        <f t="shared" si="228"/>
        <v>3.6693601283355415</v>
      </c>
      <c r="AQ83" s="18">
        <f t="shared" si="229"/>
        <v>5.1671576943350672</v>
      </c>
      <c r="AS83" t="str">
        <f t="shared" ref="AS83:AS106" si="258">W83</f>
        <v>12 Other managers and proprietors</v>
      </c>
      <c r="AT83" s="18">
        <f t="shared" si="230"/>
        <v>3.2223981204378749</v>
      </c>
      <c r="AU83" s="18">
        <f t="shared" si="230"/>
        <v>3.6219454463145562</v>
      </c>
      <c r="AV83" s="18">
        <f t="shared" si="230"/>
        <v>2.0662088475947193</v>
      </c>
      <c r="AW83" s="18">
        <f t="shared" si="230"/>
        <v>2.254820753606368</v>
      </c>
      <c r="AX83" s="18">
        <f t="shared" si="231"/>
        <v>2.2807075242984975</v>
      </c>
      <c r="AZ83" s="18">
        <f t="shared" si="232"/>
        <v>2.1919114230541492</v>
      </c>
      <c r="BA83" s="18">
        <f t="shared" si="233"/>
        <v>3.5889538463651283</v>
      </c>
      <c r="BB83" s="18">
        <f t="shared" si="234"/>
        <v>5.0084319015385015</v>
      </c>
      <c r="BD83" t="str">
        <f t="shared" ref="BD83:BD106" si="259">AH83</f>
        <v>12 Other managers and proprietors</v>
      </c>
      <c r="BE83" s="18">
        <f t="shared" si="235"/>
        <v>-2.3360218307455494</v>
      </c>
      <c r="BF83" s="18">
        <f t="shared" si="235"/>
        <v>6.6365627152090934</v>
      </c>
      <c r="BG83" s="18">
        <f t="shared" si="235"/>
        <v>-2.1827009738864644</v>
      </c>
      <c r="BH83" s="18">
        <f t="shared" si="235"/>
        <v>0.18771375846977634</v>
      </c>
      <c r="BI83" s="18">
        <f t="shared" si="236"/>
        <v>-0.17068964837081424</v>
      </c>
      <c r="BK83" s="18">
        <f t="shared" si="237"/>
        <v>-0.60873919604857996</v>
      </c>
      <c r="BL83" s="18">
        <f t="shared" si="238"/>
        <v>2.4492359614674886</v>
      </c>
      <c r="BM83" s="18">
        <f t="shared" si="239"/>
        <v>2.0211244617504232</v>
      </c>
      <c r="BO83" t="str">
        <f t="shared" ref="BO83:BO106" si="260">AS83</f>
        <v>12 Other managers and proprietors</v>
      </c>
      <c r="BP83" s="18">
        <f t="shared" si="240"/>
        <v>-1.0580642689918318</v>
      </c>
      <c r="BQ83" s="18">
        <f t="shared" si="240"/>
        <v>2.2109703717445361</v>
      </c>
      <c r="BR83" s="18">
        <f t="shared" si="240"/>
        <v>-0.26798793437249335</v>
      </c>
      <c r="BS83" s="18">
        <f t="shared" si="240"/>
        <v>-0.96073791195585567</v>
      </c>
      <c r="BT83" s="18">
        <f t="shared" si="241"/>
        <v>-0.54902999276885689</v>
      </c>
      <c r="BV83" s="18">
        <f t="shared" si="242"/>
        <v>-0.73035756790937878</v>
      </c>
      <c r="BW83" s="18">
        <f t="shared" si="243"/>
        <v>2.7301993102360589</v>
      </c>
      <c r="BX83" s="18">
        <f t="shared" si="244"/>
        <v>2.2379288350023119</v>
      </c>
      <c r="BZ83" t="str">
        <f t="shared" ref="BZ83:BZ106" si="261">BD83</f>
        <v>12 Other managers and proprietors</v>
      </c>
      <c r="CA83" s="18">
        <f t="shared" si="245"/>
        <v>-1.0781230019695776</v>
      </c>
      <c r="CB83" s="18">
        <f t="shared" si="245"/>
        <v>7.2496090012701631</v>
      </c>
      <c r="CC83" s="18">
        <f t="shared" si="245"/>
        <v>-2.6663531438829269</v>
      </c>
      <c r="CD83" s="18">
        <f t="shared" si="245"/>
        <v>-3.282430993187746</v>
      </c>
      <c r="CE83" s="18">
        <f t="shared" si="246"/>
        <v>-2.4622403599383835</v>
      </c>
      <c r="CG83" s="18">
        <f t="shared" si="247"/>
        <v>-3.0775062105187434</v>
      </c>
      <c r="CH83" s="18">
        <f t="shared" si="248"/>
        <v>2.2356105019332384</v>
      </c>
      <c r="CI83" s="18">
        <f t="shared" si="249"/>
        <v>0.12533490048503015</v>
      </c>
      <c r="CK83" t="str">
        <f t="shared" ref="CK83:CK106" si="262">BO83</f>
        <v>12 Other managers and proprietors</v>
      </c>
      <c r="CL83" s="18">
        <f t="shared" si="250"/>
        <v>-7.125389127955895</v>
      </c>
      <c r="CM83" s="18">
        <f t="shared" si="250"/>
        <v>19.785895020063382</v>
      </c>
      <c r="CN83" s="18">
        <f t="shared" si="250"/>
        <v>0.23582483118034236</v>
      </c>
      <c r="CO83" s="18">
        <f t="shared" si="250"/>
        <v>1.8800142547405807</v>
      </c>
      <c r="CP83" s="18">
        <f t="shared" si="251"/>
        <v>2.3942704297247319</v>
      </c>
      <c r="CR83" s="18">
        <f t="shared" si="252"/>
        <v>1.3289760882226664</v>
      </c>
      <c r="CS83" s="18">
        <f t="shared" si="253"/>
        <v>2.3382810877195404</v>
      </c>
      <c r="CT83" s="18">
        <f t="shared" si="254"/>
        <v>3.3251864680933663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3.5281683024994015</v>
      </c>
      <c r="C84" s="18">
        <f t="shared" si="210"/>
        <v>14.666321448916996</v>
      </c>
      <c r="D84" s="18">
        <f t="shared" si="210"/>
        <v>5.3841723428496913</v>
      </c>
      <c r="E84" s="18">
        <f t="shared" si="210"/>
        <v>2.4390441578433286</v>
      </c>
      <c r="F84" s="18">
        <f t="shared" si="211"/>
        <v>4.0813699796294456</v>
      </c>
      <c r="H84" s="18">
        <f t="shared" si="212"/>
        <v>3.4114929336495958</v>
      </c>
      <c r="I84" s="18">
        <f t="shared" si="213"/>
        <v>2.9280800830328912</v>
      </c>
      <c r="J84" s="18">
        <f t="shared" si="214"/>
        <v>5.383288733422309</v>
      </c>
      <c r="L84" t="str">
        <f t="shared" si="255"/>
        <v>21 Science, research, engineering and technology professionals</v>
      </c>
      <c r="M84" s="18">
        <f t="shared" si="215"/>
        <v>4.1459359880796409</v>
      </c>
      <c r="N84" s="18">
        <f t="shared" si="215"/>
        <v>14.889471195092053</v>
      </c>
      <c r="O84" s="18">
        <f t="shared" si="215"/>
        <v>6.9665189636378244</v>
      </c>
      <c r="P84" s="18">
        <f t="shared" si="215"/>
        <v>2.8543593461490602</v>
      </c>
      <c r="Q84" s="18">
        <f t="shared" si="216"/>
        <v>4.844743401108631</v>
      </c>
      <c r="S84" s="18">
        <f t="shared" si="217"/>
        <v>4.2072071383462806</v>
      </c>
      <c r="T84" s="18">
        <f t="shared" si="218"/>
        <v>3.3242656973866636</v>
      </c>
      <c r="U84" s="18">
        <f t="shared" si="219"/>
        <v>6.2669565385296666</v>
      </c>
      <c r="W84" t="str">
        <f t="shared" si="256"/>
        <v>21 Science, research, engineering and technology professionals</v>
      </c>
      <c r="X84" s="18">
        <f t="shared" si="220"/>
        <v>4.6934022364285788</v>
      </c>
      <c r="Y84" s="18">
        <f t="shared" si="220"/>
        <v>-1.1907863354120973</v>
      </c>
      <c r="Z84" s="18">
        <f t="shared" si="220"/>
        <v>3.8852046645671212</v>
      </c>
      <c r="AA84" s="18">
        <f t="shared" si="220"/>
        <v>1.6228347210866634</v>
      </c>
      <c r="AB84" s="18">
        <f t="shared" si="221"/>
        <v>2.1450762827419423</v>
      </c>
      <c r="AD84" s="18">
        <f t="shared" si="222"/>
        <v>2.3714300360917484</v>
      </c>
      <c r="AE84" s="18">
        <f t="shared" si="223"/>
        <v>2.6629084682102677</v>
      </c>
      <c r="AF84" s="18">
        <f t="shared" si="224"/>
        <v>4.3883540970167667</v>
      </c>
      <c r="AH84" t="str">
        <f t="shared" si="257"/>
        <v>21 Science, research, engineering and technology professionals</v>
      </c>
      <c r="AI84" s="18">
        <f t="shared" si="225"/>
        <v>3.1282895669136668</v>
      </c>
      <c r="AJ84" s="18">
        <f t="shared" si="225"/>
        <v>2.7921840003666487</v>
      </c>
      <c r="AK84" s="18">
        <f t="shared" si="225"/>
        <v>3.0490542730648551</v>
      </c>
      <c r="AL84" s="18">
        <f t="shared" si="225"/>
        <v>1.5086139796273379</v>
      </c>
      <c r="AM84" s="18">
        <f t="shared" si="226"/>
        <v>2.0676393190631748</v>
      </c>
      <c r="AO84" s="18">
        <f t="shared" si="227"/>
        <v>2.0195183239286152</v>
      </c>
      <c r="AP84" s="18">
        <f t="shared" si="228"/>
        <v>2.5208241141055465</v>
      </c>
      <c r="AQ84" s="18">
        <f t="shared" si="229"/>
        <v>4.0058154063933982</v>
      </c>
      <c r="AS84" t="str">
        <f t="shared" si="258"/>
        <v>21 Science, research, engineering and technology professionals</v>
      </c>
      <c r="AT84" s="18">
        <f t="shared" si="230"/>
        <v>3.9522467200224121</v>
      </c>
      <c r="AU84" s="18">
        <f t="shared" si="230"/>
        <v>-1.3480633808965692</v>
      </c>
      <c r="AV84" s="18">
        <f t="shared" si="230"/>
        <v>1.9439613623576157</v>
      </c>
      <c r="AW84" s="18">
        <f t="shared" si="230"/>
        <v>1.1113725220906367</v>
      </c>
      <c r="AX84" s="18">
        <f t="shared" si="231"/>
        <v>1.2149290427759807</v>
      </c>
      <c r="AZ84" s="18">
        <f t="shared" si="232"/>
        <v>1.3881438404262925</v>
      </c>
      <c r="BA84" s="18">
        <f t="shared" si="233"/>
        <v>2.144647057854332</v>
      </c>
      <c r="BB84" s="18">
        <f t="shared" si="234"/>
        <v>3.2023150186428539</v>
      </c>
      <c r="BD84" t="str">
        <f t="shared" si="259"/>
        <v>21 Science, research, engineering and technology professionals</v>
      </c>
      <c r="BE84" s="18">
        <f t="shared" si="235"/>
        <v>0.77497304417202262</v>
      </c>
      <c r="BF84" s="18">
        <f t="shared" si="235"/>
        <v>0.80389998777414817</v>
      </c>
      <c r="BG84" s="18">
        <f t="shared" si="235"/>
        <v>1.237485346729339</v>
      </c>
      <c r="BH84" s="18">
        <f t="shared" si="235"/>
        <v>-1.4114232754156242</v>
      </c>
      <c r="BI84" s="18">
        <f t="shared" si="236"/>
        <v>-0.45301107432731413</v>
      </c>
      <c r="BK84" s="18">
        <f t="shared" si="237"/>
        <v>-0.53624573429424949</v>
      </c>
      <c r="BL84" s="18">
        <f t="shared" si="238"/>
        <v>1.7377144116294652</v>
      </c>
      <c r="BM84" s="18">
        <f t="shared" si="239"/>
        <v>1.3200526775882349</v>
      </c>
      <c r="BO84" t="str">
        <f t="shared" si="260"/>
        <v>21 Science, research, engineering and technology professionals</v>
      </c>
      <c r="BP84" s="18">
        <f t="shared" si="240"/>
        <v>0.1211768757830578</v>
      </c>
      <c r="BQ84" s="18">
        <f t="shared" si="240"/>
        <v>0.13177380800259986</v>
      </c>
      <c r="BR84" s="18">
        <f t="shared" si="240"/>
        <v>2.2313140794031128</v>
      </c>
      <c r="BS84" s="18">
        <f t="shared" si="240"/>
        <v>-1.0022686200480968</v>
      </c>
      <c r="BT84" s="18">
        <f t="shared" si="241"/>
        <v>6.8295686817720913E-2</v>
      </c>
      <c r="BV84" s="18">
        <f t="shared" si="242"/>
        <v>6.4065243170019492E-2</v>
      </c>
      <c r="BW84" s="18">
        <f t="shared" si="243"/>
        <v>2.0704359813990214</v>
      </c>
      <c r="BX84" s="18">
        <f t="shared" si="244"/>
        <v>2.1185794190937246</v>
      </c>
      <c r="BZ84" t="str">
        <f t="shared" si="261"/>
        <v>21 Science, research, engineering and technology professionals</v>
      </c>
      <c r="CA84" s="18">
        <f t="shared" si="245"/>
        <v>2.5436087155900955</v>
      </c>
      <c r="CB84" s="18">
        <f t="shared" si="245"/>
        <v>2.7602756106205772</v>
      </c>
      <c r="CC84" s="18">
        <f t="shared" si="245"/>
        <v>0.3646829842386845</v>
      </c>
      <c r="CD84" s="18">
        <f t="shared" si="245"/>
        <v>-2.9737866005643654</v>
      </c>
      <c r="CE84" s="18">
        <f t="shared" si="246"/>
        <v>-1.5900996440607273</v>
      </c>
      <c r="CG84" s="18">
        <f t="shared" si="247"/>
        <v>-1.8734881956541605</v>
      </c>
      <c r="CH84" s="18">
        <f t="shared" si="248"/>
        <v>1.7549542110075755</v>
      </c>
      <c r="CI84" s="18">
        <f t="shared" si="249"/>
        <v>0.33328679326234401</v>
      </c>
      <c r="CK84" t="str">
        <f t="shared" si="262"/>
        <v>21 Science, research, engineering and technology professionals</v>
      </c>
      <c r="CL84" s="18">
        <f t="shared" si="250"/>
        <v>-2.0753506355182583</v>
      </c>
      <c r="CM84" s="18">
        <f t="shared" si="250"/>
        <v>19.672769111162957</v>
      </c>
      <c r="CN84" s="18">
        <f t="shared" si="250"/>
        <v>8.0542559472453803</v>
      </c>
      <c r="CO84" s="18">
        <f t="shared" si="250"/>
        <v>2.8382411056630863</v>
      </c>
      <c r="CP84" s="18">
        <f t="shared" si="251"/>
        <v>5.4349133445782849</v>
      </c>
      <c r="CR84" s="18">
        <f t="shared" si="252"/>
        <v>4.5483185468580434</v>
      </c>
      <c r="CS84" s="18">
        <f t="shared" si="253"/>
        <v>2.701936891192469</v>
      </c>
      <c r="CT84" s="18">
        <f t="shared" si="254"/>
        <v>6.1283051969833302</v>
      </c>
    </row>
    <row r="85" spans="1:98" x14ac:dyDescent="0.2">
      <c r="A85" t="str">
        <f t="shared" si="209"/>
        <v>22 Health professionals</v>
      </c>
      <c r="B85" s="18">
        <f t="shared" si="210"/>
        <v>2.4701254138851381</v>
      </c>
      <c r="C85" s="18">
        <f t="shared" si="210"/>
        <v>12.170265175346362</v>
      </c>
      <c r="D85" s="18">
        <f t="shared" si="210"/>
        <v>4.1761444356101185</v>
      </c>
      <c r="E85" s="18">
        <f t="shared" si="210"/>
        <v>2.7495231353517502</v>
      </c>
      <c r="F85" s="18">
        <f t="shared" si="211"/>
        <v>3.7605657516384561</v>
      </c>
      <c r="H85" s="18">
        <f t="shared" si="212"/>
        <v>3.2228795163308677</v>
      </c>
      <c r="I85" s="18">
        <f t="shared" si="213"/>
        <v>3.437864016681802</v>
      </c>
      <c r="J85" s="18">
        <f t="shared" si="214"/>
        <v>5.6161655715189607</v>
      </c>
      <c r="L85" t="str">
        <f t="shared" si="255"/>
        <v>22 Health professionals</v>
      </c>
      <c r="M85" s="18">
        <f t="shared" si="215"/>
        <v>3.1231905568410712</v>
      </c>
      <c r="N85" s="18">
        <f t="shared" si="215"/>
        <v>11.215349403978504</v>
      </c>
      <c r="O85" s="18">
        <f t="shared" si="215"/>
        <v>2.2330264414791356</v>
      </c>
      <c r="P85" s="18">
        <f t="shared" si="215"/>
        <v>2.4414599081190369</v>
      </c>
      <c r="Q85" s="18">
        <f t="shared" si="216"/>
        <v>2.9034417390300105</v>
      </c>
      <c r="S85" s="18">
        <f t="shared" si="217"/>
        <v>2.3719349113373145</v>
      </c>
      <c r="T85" s="18">
        <f t="shared" si="218"/>
        <v>3.3073955289949275</v>
      </c>
      <c r="U85" s="18">
        <f t="shared" si="219"/>
        <v>4.9039332401015878</v>
      </c>
      <c r="W85" t="str">
        <f t="shared" si="256"/>
        <v>22 Health professionals</v>
      </c>
      <c r="X85" s="18">
        <f t="shared" si="220"/>
        <v>3.4669541093275802</v>
      </c>
      <c r="Y85" s="18">
        <f t="shared" si="220"/>
        <v>-0.45351912604841838</v>
      </c>
      <c r="Z85" s="18">
        <f t="shared" si="220"/>
        <v>0.92695637421551513</v>
      </c>
      <c r="AA85" s="18">
        <f t="shared" si="220"/>
        <v>1.4635944614341145</v>
      </c>
      <c r="AB85" s="18">
        <f t="shared" si="221"/>
        <v>1.1748954809075451</v>
      </c>
      <c r="AD85" s="18">
        <f t="shared" si="222"/>
        <v>1.2843988064793921</v>
      </c>
      <c r="AE85" s="18">
        <f t="shared" si="223"/>
        <v>3.23258337113701</v>
      </c>
      <c r="AF85" s="18">
        <f t="shared" si="224"/>
        <v>4.0827725747029309</v>
      </c>
      <c r="AH85" t="str">
        <f t="shared" si="257"/>
        <v>22 Health professionals</v>
      </c>
      <c r="AI85" s="18">
        <f t="shared" si="225"/>
        <v>-6.5036441688853248</v>
      </c>
      <c r="AJ85" s="18">
        <f t="shared" si="225"/>
        <v>-11.876145087890711</v>
      </c>
      <c r="AK85" s="18">
        <f t="shared" si="225"/>
        <v>-12.030776610854044</v>
      </c>
      <c r="AL85" s="18">
        <f t="shared" si="225"/>
        <v>-9.2812077642649644</v>
      </c>
      <c r="AM85" s="18">
        <f t="shared" si="226"/>
        <v>-10.312381526826975</v>
      </c>
      <c r="AO85" s="18">
        <f t="shared" si="227"/>
        <v>-10.207149389230906</v>
      </c>
      <c r="AP85" s="18">
        <f t="shared" si="228"/>
        <v>1.059247999824442</v>
      </c>
      <c r="AQ85" s="18">
        <f t="shared" si="229"/>
        <v>-6.4113777840559489</v>
      </c>
      <c r="AS85" t="str">
        <f t="shared" si="258"/>
        <v>22 Health professionals</v>
      </c>
      <c r="AT85" s="18">
        <f t="shared" si="230"/>
        <v>4.1343691206411126</v>
      </c>
      <c r="AU85" s="18">
        <f t="shared" si="230"/>
        <v>4.0120235972793239</v>
      </c>
      <c r="AV85" s="18">
        <f t="shared" si="230"/>
        <v>1.2166994495466765</v>
      </c>
      <c r="AW85" s="18">
        <f t="shared" si="230"/>
        <v>1.9191066739124407</v>
      </c>
      <c r="AX85" s="18">
        <f t="shared" si="231"/>
        <v>1.8283673025156322</v>
      </c>
      <c r="AZ85" s="18">
        <f t="shared" si="232"/>
        <v>1.6844309904514576</v>
      </c>
      <c r="BA85" s="18">
        <f t="shared" si="233"/>
        <v>2.9614745874490422</v>
      </c>
      <c r="BB85" s="18">
        <f t="shared" si="234"/>
        <v>4.1261631023829848</v>
      </c>
      <c r="BD85" t="str">
        <f t="shared" si="259"/>
        <v>22 Health professionals</v>
      </c>
      <c r="BE85" s="18">
        <f t="shared" si="235"/>
        <v>5.3676956370754203</v>
      </c>
      <c r="BF85" s="18">
        <f t="shared" si="235"/>
        <v>6.0860411138189852</v>
      </c>
      <c r="BG85" s="18">
        <f t="shared" si="235"/>
        <v>-0.16681062768663102</v>
      </c>
      <c r="BH85" s="18">
        <f t="shared" si="235"/>
        <v>0.96585300569098642</v>
      </c>
      <c r="BI85" s="18">
        <f t="shared" si="236"/>
        <v>0.92206657079116905</v>
      </c>
      <c r="BK85" s="18">
        <f t="shared" si="237"/>
        <v>0.58687775770682737</v>
      </c>
      <c r="BL85" s="18">
        <f t="shared" si="238"/>
        <v>2.9435357410514174</v>
      </c>
      <c r="BM85" s="18">
        <f t="shared" si="239"/>
        <v>3.3401235897452475</v>
      </c>
      <c r="BO85" t="str">
        <f t="shared" si="260"/>
        <v>22 Health professionals</v>
      </c>
      <c r="BP85" s="18">
        <f t="shared" si="240"/>
        <v>3.0861129130421938</v>
      </c>
      <c r="BQ85" s="18">
        <f t="shared" si="240"/>
        <v>-4.4083169288959283</v>
      </c>
      <c r="BR85" s="18">
        <f t="shared" si="240"/>
        <v>-0.69278067169370461</v>
      </c>
      <c r="BS85" s="18">
        <f t="shared" si="240"/>
        <v>-2.1149300409710858</v>
      </c>
      <c r="BT85" s="18">
        <f t="shared" si="241"/>
        <v>-1.8182998549271523</v>
      </c>
      <c r="BV85" s="18">
        <f t="shared" si="242"/>
        <v>-1.6431576845862161</v>
      </c>
      <c r="BW85" s="18">
        <f t="shared" si="243"/>
        <v>2.3107149461474963</v>
      </c>
      <c r="BX85" s="18">
        <f t="shared" si="244"/>
        <v>1.1587715566868884</v>
      </c>
      <c r="BZ85" t="str">
        <f t="shared" si="261"/>
        <v>22 Health professionals</v>
      </c>
      <c r="CA85" s="18">
        <f t="shared" si="245"/>
        <v>3.2258257386641231</v>
      </c>
      <c r="CB85" s="18">
        <f t="shared" si="245"/>
        <v>-5.5987354552235802</v>
      </c>
      <c r="CC85" s="18">
        <f t="shared" si="245"/>
        <v>-2.7374740155804322</v>
      </c>
      <c r="CD85" s="18">
        <f t="shared" si="245"/>
        <v>-3.0756111094431327</v>
      </c>
      <c r="CE85" s="18">
        <f t="shared" si="246"/>
        <v>-3.1298961080705623</v>
      </c>
      <c r="CG85" s="18">
        <f t="shared" si="247"/>
        <v>-2.9630295634119119</v>
      </c>
      <c r="CH85" s="18">
        <f t="shared" si="248"/>
        <v>2.0967203571780058</v>
      </c>
      <c r="CI85" s="18">
        <f t="shared" si="249"/>
        <v>1.3455361537051402E-2</v>
      </c>
      <c r="CK85" t="str">
        <f t="shared" si="262"/>
        <v>22 Health professionals</v>
      </c>
      <c r="CL85" s="18">
        <f t="shared" si="250"/>
        <v>1.2747363367810349</v>
      </c>
      <c r="CM85" s="18">
        <f t="shared" si="250"/>
        <v>30.750741103091617</v>
      </c>
      <c r="CN85" s="18">
        <f t="shared" si="250"/>
        <v>1.7152411746321095</v>
      </c>
      <c r="CO85" s="18">
        <f t="shared" si="250"/>
        <v>3.6489776899001569</v>
      </c>
      <c r="CP85" s="18">
        <f t="shared" si="251"/>
        <v>4.5475920700041028</v>
      </c>
      <c r="CR85" s="18">
        <f t="shared" si="252"/>
        <v>3.0003482320837271</v>
      </c>
      <c r="CS85" s="18">
        <f t="shared" si="253"/>
        <v>2.5544807419378257</v>
      </c>
      <c r="CT85" s="18">
        <f t="shared" si="254"/>
        <v>4.7917612420873557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-0.78341796939074282</v>
      </c>
      <c r="C86" s="18">
        <f t="shared" si="210"/>
        <v>9.4578202288907889</v>
      </c>
      <c r="D86" s="18">
        <f t="shared" si="210"/>
        <v>2.9244235529785501</v>
      </c>
      <c r="E86" s="18">
        <f t="shared" si="210"/>
        <v>2.2549533087517615</v>
      </c>
      <c r="F86" s="18">
        <f t="shared" si="211"/>
        <v>2.9005414472857094</v>
      </c>
      <c r="H86" s="18">
        <f t="shared" si="212"/>
        <v>2.4776248129568579</v>
      </c>
      <c r="I86" s="18">
        <f t="shared" si="213"/>
        <v>3.237778888763243</v>
      </c>
      <c r="J86" s="18">
        <f t="shared" si="214"/>
        <v>4.9236237966837182</v>
      </c>
      <c r="L86" t="str">
        <f t="shared" si="255"/>
        <v>23 Teaching and other educational professionals</v>
      </c>
      <c r="M86" s="18">
        <f t="shared" si="215"/>
        <v>-0.89480621621211842</v>
      </c>
      <c r="N86" s="18">
        <f t="shared" si="215"/>
        <v>11.02610684461296</v>
      </c>
      <c r="O86" s="18">
        <f t="shared" si="215"/>
        <v>2.7710867335789979</v>
      </c>
      <c r="P86" s="18">
        <f t="shared" si="215"/>
        <v>2.2963608502273525</v>
      </c>
      <c r="Q86" s="18">
        <f t="shared" si="216"/>
        <v>2.9701525367624049</v>
      </c>
      <c r="S86" s="18">
        <f t="shared" si="217"/>
        <v>2.4543586564343745</v>
      </c>
      <c r="T86" s="18">
        <f t="shared" si="218"/>
        <v>3.3178737865900976</v>
      </c>
      <c r="U86" s="18">
        <f t="shared" si="219"/>
        <v>4.9709697266481667</v>
      </c>
      <c r="W86" t="str">
        <f t="shared" si="256"/>
        <v>23 Teaching and other educational professionals</v>
      </c>
      <c r="X86" s="18">
        <f t="shared" si="220"/>
        <v>-4.1466783718595135</v>
      </c>
      <c r="Y86" s="18">
        <f t="shared" si="220"/>
        <v>-0.69646248884404072</v>
      </c>
      <c r="Z86" s="18">
        <f t="shared" si="220"/>
        <v>-2.6465549483266737</v>
      </c>
      <c r="AA86" s="18">
        <f t="shared" si="220"/>
        <v>-1.8178954428436866</v>
      </c>
      <c r="AB86" s="18">
        <f t="shared" si="221"/>
        <v>-2.0080737974845664</v>
      </c>
      <c r="AD86" s="18">
        <f t="shared" si="222"/>
        <v>-2.0948960432397801</v>
      </c>
      <c r="AE86" s="18">
        <f t="shared" si="223"/>
        <v>2.4150580887235318</v>
      </c>
      <c r="AF86" s="18">
        <f t="shared" si="224"/>
        <v>0.98457958711013482</v>
      </c>
      <c r="AH86" t="str">
        <f t="shared" si="257"/>
        <v>23 Teaching and other educational professionals</v>
      </c>
      <c r="AI86" s="18">
        <f t="shared" si="225"/>
        <v>-11.00018696960008</v>
      </c>
      <c r="AJ86" s="18">
        <f t="shared" si="225"/>
        <v>-7.8625117404237947</v>
      </c>
      <c r="AK86" s="18">
        <f t="shared" si="225"/>
        <v>-7.3881210949168548</v>
      </c>
      <c r="AL86" s="18">
        <f t="shared" si="225"/>
        <v>0.78725307889186968</v>
      </c>
      <c r="AM86" s="18">
        <f t="shared" si="226"/>
        <v>-2.3911669102680166</v>
      </c>
      <c r="AO86" s="18">
        <f t="shared" si="227"/>
        <v>-2.0150660312746038</v>
      </c>
      <c r="AP86" s="18">
        <f t="shared" si="228"/>
        <v>1.3654041823973007</v>
      </c>
      <c r="AQ86" s="18">
        <f t="shared" si="229"/>
        <v>-0.25475327459720809</v>
      </c>
      <c r="AS86" t="str">
        <f t="shared" si="258"/>
        <v>23 Teaching and other educational professionals</v>
      </c>
      <c r="AT86" s="18">
        <f t="shared" si="230"/>
        <v>0.866543439159706</v>
      </c>
      <c r="AU86" s="18">
        <f t="shared" si="230"/>
        <v>-2.9126764511562153</v>
      </c>
      <c r="AV86" s="18">
        <f t="shared" si="230"/>
        <v>-2.9550790283197625</v>
      </c>
      <c r="AW86" s="18">
        <f t="shared" si="230"/>
        <v>-0.39250412035308768</v>
      </c>
      <c r="AX86" s="18">
        <f t="shared" si="231"/>
        <v>-1.358611872218185</v>
      </c>
      <c r="AZ86" s="18">
        <f t="shared" si="232"/>
        <v>-1.2541274678694481</v>
      </c>
      <c r="BA86" s="18">
        <f t="shared" si="233"/>
        <v>2.3516043379189888</v>
      </c>
      <c r="BB86" s="18">
        <f t="shared" si="234"/>
        <v>1.4699642824856696</v>
      </c>
      <c r="BD86" t="str">
        <f t="shared" si="259"/>
        <v>23 Teaching and other educational professionals</v>
      </c>
      <c r="BE86" s="18">
        <f t="shared" si="235"/>
        <v>-0.20894951637212555</v>
      </c>
      <c r="BF86" s="18">
        <f t="shared" si="235"/>
        <v>13.069868144106733</v>
      </c>
      <c r="BG86" s="18">
        <f t="shared" si="235"/>
        <v>-2.114493199065981</v>
      </c>
      <c r="BH86" s="18">
        <f t="shared" si="235"/>
        <v>0.96806107826630239</v>
      </c>
      <c r="BI86" s="18">
        <f t="shared" si="236"/>
        <v>0.70445621008059511</v>
      </c>
      <c r="BK86" s="18">
        <f t="shared" si="237"/>
        <v>-7.0094771102191533E-2</v>
      </c>
      <c r="BL86" s="18">
        <f t="shared" si="238"/>
        <v>2.2920835687005425</v>
      </c>
      <c r="BM86" s="18">
        <f t="shared" si="239"/>
        <v>2.2411174394331379</v>
      </c>
      <c r="BO86" t="str">
        <f t="shared" si="260"/>
        <v>23 Teaching and other educational professionals</v>
      </c>
      <c r="BP86" s="18">
        <f t="shared" si="240"/>
        <v>-0.98992572050859984</v>
      </c>
      <c r="BQ86" s="18">
        <f t="shared" si="240"/>
        <v>-0.12484085213704255</v>
      </c>
      <c r="BR86" s="18">
        <f t="shared" si="240"/>
        <v>-2.0201206780005365</v>
      </c>
      <c r="BS86" s="18">
        <f t="shared" si="240"/>
        <v>-1.180473472280319</v>
      </c>
      <c r="BT86" s="18">
        <f t="shared" si="241"/>
        <v>-1.3781591848290864</v>
      </c>
      <c r="BV86" s="18">
        <f t="shared" si="242"/>
        <v>-1.4611523365897661</v>
      </c>
      <c r="BW86" s="18">
        <f t="shared" si="243"/>
        <v>2.264029933631706</v>
      </c>
      <c r="BX86" s="18">
        <f t="shared" si="244"/>
        <v>1.2283376992612727</v>
      </c>
      <c r="BZ86" t="str">
        <f t="shared" si="261"/>
        <v>23 Teaching and other educational professionals</v>
      </c>
      <c r="CA86" s="18">
        <f t="shared" si="245"/>
        <v>-0.91764062106202138</v>
      </c>
      <c r="CB86" s="18">
        <f t="shared" si="245"/>
        <v>6.6761512296876768</v>
      </c>
      <c r="CC86" s="18">
        <f t="shared" si="245"/>
        <v>-3.0310691774548482</v>
      </c>
      <c r="CD86" s="18">
        <f t="shared" si="245"/>
        <v>-2.8712625939129155</v>
      </c>
      <c r="CE86" s="18">
        <f t="shared" si="246"/>
        <v>-2.3506767184640842</v>
      </c>
      <c r="CG86" s="18">
        <f t="shared" si="247"/>
        <v>-2.9245606963686388</v>
      </c>
      <c r="CH86" s="18">
        <f t="shared" si="248"/>
        <v>2.0703220656066446</v>
      </c>
      <c r="CI86" s="18">
        <f t="shared" si="249"/>
        <v>3.5521163489260488E-3</v>
      </c>
      <c r="CK86" t="str">
        <f t="shared" si="262"/>
        <v>23 Teaching and other educational professionals</v>
      </c>
      <c r="CL86" s="18">
        <f t="shared" si="250"/>
        <v>-2.4698719045558537</v>
      </c>
      <c r="CM86" s="18">
        <f t="shared" si="250"/>
        <v>50.757428021838379</v>
      </c>
      <c r="CN86" s="18">
        <f t="shared" si="250"/>
        <v>1.5325215795028324</v>
      </c>
      <c r="CO86" s="18">
        <f t="shared" si="250"/>
        <v>2.8053255405081634</v>
      </c>
      <c r="CP86" s="18">
        <f t="shared" si="251"/>
        <v>4.8857031782576943</v>
      </c>
      <c r="CR86" s="18">
        <f t="shared" si="252"/>
        <v>2.3792944956938733</v>
      </c>
      <c r="CS86" s="18">
        <f t="shared" si="253"/>
        <v>2.5957292504688478</v>
      </c>
      <c r="CT86" s="18">
        <f t="shared" si="254"/>
        <v>4.3412383414449307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5.3421700857733123</v>
      </c>
      <c r="C87" s="18">
        <f t="shared" si="210"/>
        <v>20.179780709994176</v>
      </c>
      <c r="D87" s="18">
        <f t="shared" si="210"/>
        <v>3.3416703851579355</v>
      </c>
      <c r="E87" s="18">
        <f t="shared" si="210"/>
        <v>2.61742283310058</v>
      </c>
      <c r="F87" s="18">
        <f t="shared" si="211"/>
        <v>3.8636879274153602</v>
      </c>
      <c r="H87" s="18">
        <f t="shared" si="212"/>
        <v>2.8582729498140669</v>
      </c>
      <c r="I87" s="18">
        <f t="shared" si="213"/>
        <v>3.4141842032252567</v>
      </c>
      <c r="J87" s="18">
        <f t="shared" si="214"/>
        <v>5.3352551468698328</v>
      </c>
      <c r="L87" t="str">
        <f t="shared" si="255"/>
        <v>24 Business, media and public service professionals</v>
      </c>
      <c r="M87" s="18">
        <f t="shared" si="215"/>
        <v>5.2663681178261479</v>
      </c>
      <c r="N87" s="18">
        <f t="shared" si="215"/>
        <v>16.896292503671219</v>
      </c>
      <c r="O87" s="18">
        <f t="shared" si="215"/>
        <v>2.7566990205585284</v>
      </c>
      <c r="P87" s="18">
        <f t="shared" si="215"/>
        <v>2.349287853124582</v>
      </c>
      <c r="Q87" s="18">
        <f t="shared" si="216"/>
        <v>3.3311426628186425</v>
      </c>
      <c r="S87" s="18">
        <f t="shared" si="217"/>
        <v>2.484911779782939</v>
      </c>
      <c r="T87" s="18">
        <f t="shared" si="218"/>
        <v>3.2973636166104603</v>
      </c>
      <c r="U87" s="18">
        <f t="shared" si="219"/>
        <v>4.9763655750890701</v>
      </c>
      <c r="W87" t="str">
        <f t="shared" si="256"/>
        <v>24 Business, media and public service professionals</v>
      </c>
      <c r="X87" s="18">
        <f t="shared" si="220"/>
        <v>5.0246344355047823</v>
      </c>
      <c r="Y87" s="18">
        <f t="shared" si="220"/>
        <v>6.7007332488646432</v>
      </c>
      <c r="Z87" s="18">
        <f t="shared" si="220"/>
        <v>0.71565394928461146</v>
      </c>
      <c r="AA87" s="18">
        <f t="shared" si="220"/>
        <v>1.2911250665256668</v>
      </c>
      <c r="AB87" s="18">
        <f t="shared" si="221"/>
        <v>1.440268463701444</v>
      </c>
      <c r="AD87" s="18">
        <f t="shared" si="222"/>
        <v>1.0989369367836899</v>
      </c>
      <c r="AE87" s="18">
        <f t="shared" si="223"/>
        <v>2.9701821502974735</v>
      </c>
      <c r="AF87" s="18">
        <f t="shared" si="224"/>
        <v>3.7191728147188963</v>
      </c>
      <c r="AH87" t="str">
        <f t="shared" si="257"/>
        <v>24 Business, media and public service professionals</v>
      </c>
      <c r="AI87" s="18">
        <f t="shared" si="225"/>
        <v>-0.54894620130283567</v>
      </c>
      <c r="AJ87" s="18">
        <f t="shared" si="225"/>
        <v>6.025364122680954</v>
      </c>
      <c r="AK87" s="18">
        <f t="shared" si="225"/>
        <v>-1.4143068242780554</v>
      </c>
      <c r="AL87" s="18">
        <f t="shared" si="225"/>
        <v>1.1970897440912065</v>
      </c>
      <c r="AM87" s="18">
        <f t="shared" si="226"/>
        <v>0.66649954299311531</v>
      </c>
      <c r="AO87" s="18">
        <f t="shared" si="227"/>
        <v>0.3190275270410492</v>
      </c>
      <c r="AP87" s="18">
        <f t="shared" si="228"/>
        <v>1.978830409488519</v>
      </c>
      <c r="AQ87" s="18">
        <f t="shared" si="229"/>
        <v>2.2226834772853588</v>
      </c>
      <c r="AS87" t="str">
        <f t="shared" si="258"/>
        <v>24 Business, media and public service professionals</v>
      </c>
      <c r="AT87" s="18">
        <f t="shared" si="230"/>
        <v>4.5260043790910087</v>
      </c>
      <c r="AU87" s="18">
        <f t="shared" si="230"/>
        <v>8.9488181860985847</v>
      </c>
      <c r="AV87" s="18">
        <f t="shared" si="230"/>
        <v>1.0078757134288185</v>
      </c>
      <c r="AW87" s="18">
        <f t="shared" si="230"/>
        <v>1.8534434851747328</v>
      </c>
      <c r="AX87" s="18">
        <f t="shared" si="231"/>
        <v>2.0169281265867367</v>
      </c>
      <c r="AZ87" s="18">
        <f t="shared" si="232"/>
        <v>1.5708039726186618</v>
      </c>
      <c r="BA87" s="18">
        <f t="shared" si="233"/>
        <v>2.8738246221466923</v>
      </c>
      <c r="BB87" s="18">
        <f t="shared" si="234"/>
        <v>3.9692087375250651</v>
      </c>
      <c r="BD87" t="str">
        <f t="shared" si="259"/>
        <v>24 Business, media and public service professionals</v>
      </c>
      <c r="BE87" s="18">
        <f t="shared" si="235"/>
        <v>3.2985733269262907</v>
      </c>
      <c r="BF87" s="18">
        <f t="shared" si="235"/>
        <v>10.734481222678593</v>
      </c>
      <c r="BG87" s="18">
        <f t="shared" si="235"/>
        <v>-0.27472350028185932</v>
      </c>
      <c r="BH87" s="18">
        <f t="shared" si="235"/>
        <v>0.15173297877872916</v>
      </c>
      <c r="BI87" s="18">
        <f t="shared" si="236"/>
        <v>0.64816536426262061</v>
      </c>
      <c r="BK87" s="18">
        <f t="shared" si="237"/>
        <v>9.3785742127261429E-3</v>
      </c>
      <c r="BL87" s="18">
        <f t="shared" si="238"/>
        <v>2.3210458993927041</v>
      </c>
      <c r="BM87" s="18">
        <f t="shared" si="239"/>
        <v>2.327849052201314</v>
      </c>
      <c r="BO87" t="str">
        <f t="shared" si="260"/>
        <v>24 Business, media and public service professionals</v>
      </c>
      <c r="BP87" s="18">
        <f t="shared" si="240"/>
        <v>0.66905082878454536</v>
      </c>
      <c r="BQ87" s="18">
        <f t="shared" si="240"/>
        <v>6.1865034487466053</v>
      </c>
      <c r="BR87" s="18">
        <f t="shared" si="240"/>
        <v>-1.3068378999913421</v>
      </c>
      <c r="BS87" s="18">
        <f t="shared" si="240"/>
        <v>-1.5231015467974784</v>
      </c>
      <c r="BT87" s="18">
        <f t="shared" si="241"/>
        <v>-0.99023807891241988</v>
      </c>
      <c r="BV87" s="18">
        <f t="shared" si="242"/>
        <v>-1.4510663706146065</v>
      </c>
      <c r="BW87" s="18">
        <f t="shared" si="243"/>
        <v>2.0626329922078357</v>
      </c>
      <c r="BX87" s="18">
        <f t="shared" si="244"/>
        <v>1.0027048830895557</v>
      </c>
      <c r="BZ87" t="str">
        <f t="shared" si="261"/>
        <v>24 Business, media and public service professionals</v>
      </c>
      <c r="CA87" s="18">
        <f t="shared" si="245"/>
        <v>2.9034880691136911</v>
      </c>
      <c r="CB87" s="18">
        <f t="shared" si="245"/>
        <v>10.937205893889512</v>
      </c>
      <c r="CC87" s="18">
        <f t="shared" si="245"/>
        <v>-3.1768785770035723</v>
      </c>
      <c r="CD87" s="18">
        <f t="shared" si="245"/>
        <v>-3.6844710169112393</v>
      </c>
      <c r="CE87" s="18">
        <f t="shared" si="246"/>
        <v>-2.6701654370300476</v>
      </c>
      <c r="CG87" s="18">
        <f t="shared" si="247"/>
        <v>-3.5155698989461026</v>
      </c>
      <c r="CH87" s="18">
        <f t="shared" si="248"/>
        <v>1.8498822890939737</v>
      </c>
      <c r="CI87" s="18">
        <f t="shared" si="249"/>
        <v>-0.69214566860476001</v>
      </c>
      <c r="CK87" t="str">
        <f t="shared" si="262"/>
        <v>24 Business, media and public service professionals</v>
      </c>
      <c r="CL87" s="18">
        <f t="shared" si="250"/>
        <v>0.78267163374641235</v>
      </c>
      <c r="CM87" s="18">
        <f t="shared" si="250"/>
        <v>24.964572892676973</v>
      </c>
      <c r="CN87" s="18">
        <f t="shared" si="250"/>
        <v>2.1122503251629121</v>
      </c>
      <c r="CO87" s="18">
        <f t="shared" si="250"/>
        <v>2.7582361692860546</v>
      </c>
      <c r="CP87" s="18">
        <f t="shared" si="251"/>
        <v>3.8177015611258858</v>
      </c>
      <c r="CR87" s="18">
        <f t="shared" si="252"/>
        <v>2.5424547536196052</v>
      </c>
      <c r="CS87" s="18">
        <f t="shared" si="253"/>
        <v>2.4555050961876601</v>
      </c>
      <c r="CT87" s="18">
        <f t="shared" si="254"/>
        <v>4.3580353707796338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7.3954629410258876</v>
      </c>
      <c r="C88" s="18">
        <f t="shared" si="210"/>
        <v>23.532490090504822</v>
      </c>
      <c r="D88" s="18">
        <f t="shared" si="210"/>
        <v>2.4193807643310361</v>
      </c>
      <c r="E88" s="18">
        <f t="shared" si="210"/>
        <v>3.4728532679663138</v>
      </c>
      <c r="F88" s="18">
        <f t="shared" si="211"/>
        <v>4.2911030500342395</v>
      </c>
      <c r="H88" s="18">
        <f t="shared" si="212"/>
        <v>3.120497251098775</v>
      </c>
      <c r="I88" s="18">
        <f t="shared" si="213"/>
        <v>3.1926577676286705</v>
      </c>
      <c r="J88" s="18">
        <f t="shared" si="214"/>
        <v>5.3578785455093536</v>
      </c>
      <c r="L88" t="str">
        <f t="shared" si="255"/>
        <v>31 Science, engineering and technology associate professionals</v>
      </c>
      <c r="M88" s="18">
        <f t="shared" si="215"/>
        <v>4.563562219379147</v>
      </c>
      <c r="N88" s="18">
        <f t="shared" si="215"/>
        <v>19.738966774370702</v>
      </c>
      <c r="O88" s="18">
        <f t="shared" si="215"/>
        <v>1.6650277658903923</v>
      </c>
      <c r="P88" s="18">
        <f t="shared" si="215"/>
        <v>2.7505743986031783</v>
      </c>
      <c r="Q88" s="18">
        <f t="shared" si="216"/>
        <v>3.3941579156195667</v>
      </c>
      <c r="S88" s="18">
        <f t="shared" si="217"/>
        <v>2.3874436929733456</v>
      </c>
      <c r="T88" s="18">
        <f t="shared" si="218"/>
        <v>2.8915081721115676</v>
      </c>
      <c r="U88" s="18">
        <f t="shared" si="219"/>
        <v>4.5818947319394621</v>
      </c>
      <c r="W88" t="str">
        <f t="shared" si="256"/>
        <v>31 Science, engineering and technology associate professionals</v>
      </c>
      <c r="X88" s="18">
        <f t="shared" si="220"/>
        <v>6.0605827450509686</v>
      </c>
      <c r="Y88" s="18">
        <f t="shared" si="220"/>
        <v>5.1172157484495884</v>
      </c>
      <c r="Z88" s="18">
        <f t="shared" si="220"/>
        <v>-0.27793278648584607</v>
      </c>
      <c r="AA88" s="18">
        <f t="shared" si="220"/>
        <v>1.6611797583707677</v>
      </c>
      <c r="AB88" s="18">
        <f t="shared" si="221"/>
        <v>1.2625487167685634</v>
      </c>
      <c r="AD88" s="18">
        <f t="shared" si="222"/>
        <v>1.010655115376613</v>
      </c>
      <c r="AE88" s="18">
        <f t="shared" si="223"/>
        <v>2.5571909649269697</v>
      </c>
      <c r="AF88" s="18">
        <f t="shared" si="224"/>
        <v>3.2823548094290222</v>
      </c>
      <c r="AH88" t="str">
        <f t="shared" si="257"/>
        <v>31 Science, engineering and technology associate professionals</v>
      </c>
      <c r="AI88" s="18">
        <f t="shared" si="225"/>
        <v>5.9267379732154124</v>
      </c>
      <c r="AJ88" s="18">
        <f t="shared" si="225"/>
        <v>5.5680459870881105</v>
      </c>
      <c r="AK88" s="18">
        <f t="shared" si="225"/>
        <v>1.0487203140741252</v>
      </c>
      <c r="AL88" s="18">
        <f t="shared" si="225"/>
        <v>2.7127891566040452</v>
      </c>
      <c r="AM88" s="18">
        <f t="shared" si="226"/>
        <v>2.3651170657308818</v>
      </c>
      <c r="AO88" s="18">
        <f t="shared" si="227"/>
        <v>2.1550767429393325</v>
      </c>
      <c r="AP88" s="18">
        <f t="shared" si="228"/>
        <v>2.804669768694934</v>
      </c>
      <c r="AQ88" s="18">
        <f t="shared" si="229"/>
        <v>4.3393158442367907</v>
      </c>
      <c r="AS88" t="str">
        <f t="shared" si="258"/>
        <v>31 Science, engineering and technology associate professionals</v>
      </c>
      <c r="AT88" s="18">
        <f t="shared" si="230"/>
        <v>5.2189668389582389</v>
      </c>
      <c r="AU88" s="18">
        <f t="shared" si="230"/>
        <v>4.2088011082495269</v>
      </c>
      <c r="AV88" s="18">
        <f t="shared" si="230"/>
        <v>-2.6211969298614468</v>
      </c>
      <c r="AW88" s="18">
        <f t="shared" si="230"/>
        <v>0.55035447198996668</v>
      </c>
      <c r="AX88" s="18">
        <f t="shared" si="231"/>
        <v>-0.22909451626730304</v>
      </c>
      <c r="AZ88" s="18">
        <f t="shared" si="232"/>
        <v>-0.51814349925396463</v>
      </c>
      <c r="BA88" s="18">
        <f t="shared" si="233"/>
        <v>1.933148141321972</v>
      </c>
      <c r="BB88" s="18">
        <f t="shared" si="234"/>
        <v>1.5404818458233827</v>
      </c>
      <c r="BD88" t="str">
        <f t="shared" si="259"/>
        <v>31 Science, engineering and technology associate professionals</v>
      </c>
      <c r="BE88" s="18">
        <f t="shared" si="235"/>
        <v>1.8551689632853918</v>
      </c>
      <c r="BF88" s="18">
        <f t="shared" si="235"/>
        <v>5.4223191270843296</v>
      </c>
      <c r="BG88" s="18">
        <f t="shared" si="235"/>
        <v>-4.8304608001830562</v>
      </c>
      <c r="BH88" s="18">
        <f t="shared" si="235"/>
        <v>-2.2789151281136344</v>
      </c>
      <c r="BI88" s="18">
        <f t="shared" si="236"/>
        <v>-2.6229587199278814</v>
      </c>
      <c r="BK88" s="18">
        <f t="shared" si="237"/>
        <v>-3.1369420937704562</v>
      </c>
      <c r="BL88" s="18">
        <f t="shared" si="238"/>
        <v>1.4943190622500824</v>
      </c>
      <c r="BM88" s="18">
        <f t="shared" si="239"/>
        <v>-0.93053063392308788</v>
      </c>
      <c r="BO88" t="str">
        <f t="shared" si="260"/>
        <v>31 Science, engineering and technology associate professionals</v>
      </c>
      <c r="BP88" s="18">
        <f t="shared" si="240"/>
        <v>2.1543011833244474</v>
      </c>
      <c r="BQ88" s="18">
        <f t="shared" si="240"/>
        <v>2.4955230853185739</v>
      </c>
      <c r="BR88" s="18">
        <f t="shared" si="240"/>
        <v>-2.367456120024225</v>
      </c>
      <c r="BS88" s="18">
        <f t="shared" si="240"/>
        <v>-0.90220609154586517</v>
      </c>
      <c r="BT88" s="18">
        <f t="shared" si="241"/>
        <v>-1.1543955089606373</v>
      </c>
      <c r="BV88" s="18">
        <f t="shared" si="242"/>
        <v>-1.3930499652960449</v>
      </c>
      <c r="BW88" s="18">
        <f t="shared" si="243"/>
        <v>1.8696062677871828</v>
      </c>
      <c r="BX88" s="18">
        <f t="shared" si="244"/>
        <v>0.82125704689226531</v>
      </c>
      <c r="BZ88" t="str">
        <f t="shared" si="261"/>
        <v>31 Science, engineering and technology associate professionals</v>
      </c>
      <c r="CA88" s="18">
        <f t="shared" si="245"/>
        <v>4.2562801791883764</v>
      </c>
      <c r="CB88" s="18">
        <f t="shared" si="245"/>
        <v>11.514366595045345</v>
      </c>
      <c r="CC88" s="18">
        <f t="shared" si="245"/>
        <v>-4.2107430117884315</v>
      </c>
      <c r="CD88" s="18">
        <f t="shared" si="245"/>
        <v>-2.2046146826767088</v>
      </c>
      <c r="CE88" s="18">
        <f t="shared" si="246"/>
        <v>-2.0355162594491882</v>
      </c>
      <c r="CG88" s="18">
        <f t="shared" si="247"/>
        <v>-2.8779494895088353</v>
      </c>
      <c r="CH88" s="18">
        <f t="shared" si="248"/>
        <v>1.6789631853377118</v>
      </c>
      <c r="CI88" s="18">
        <f t="shared" si="249"/>
        <v>-0.48964483697472305</v>
      </c>
      <c r="CK88" t="str">
        <f t="shared" si="262"/>
        <v>31 Science, engineering and technology associate professionals</v>
      </c>
      <c r="CL88" s="18">
        <f t="shared" si="250"/>
        <v>2.1333492610038141</v>
      </c>
      <c r="CM88" s="18">
        <f t="shared" si="250"/>
        <v>40.002126406141848</v>
      </c>
      <c r="CN88" s="18">
        <f t="shared" si="250"/>
        <v>2.4885198942187436</v>
      </c>
      <c r="CO88" s="18">
        <f t="shared" si="250"/>
        <v>3.9031740781868995</v>
      </c>
      <c r="CP88" s="18">
        <f t="shared" si="251"/>
        <v>5.4052955589154683</v>
      </c>
      <c r="CR88" s="18">
        <f t="shared" si="252"/>
        <v>3.4294662714014157</v>
      </c>
      <c r="CS88" s="18">
        <f t="shared" si="253"/>
        <v>2.6630029024238944</v>
      </c>
      <c r="CT88" s="18">
        <f t="shared" si="254"/>
        <v>5.2079069892220664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5.2537950063085592</v>
      </c>
      <c r="C89" s="18">
        <f t="shared" si="210"/>
        <v>11.357391853959808</v>
      </c>
      <c r="D89" s="18">
        <f t="shared" si="210"/>
        <v>13.416322693675319</v>
      </c>
      <c r="E89" s="18">
        <f t="shared" si="210"/>
        <v>5.0295763791222914</v>
      </c>
      <c r="F89" s="18">
        <f t="shared" si="211"/>
        <v>7.9756463471757355</v>
      </c>
      <c r="H89" s="18">
        <f t="shared" si="212"/>
        <v>7.7538831526271057</v>
      </c>
      <c r="I89" s="18">
        <f t="shared" si="213"/>
        <v>5.7895450470407228</v>
      </c>
      <c r="J89" s="18">
        <f t="shared" si="214"/>
        <v>10.36760782262791</v>
      </c>
      <c r="L89" t="str">
        <f t="shared" si="255"/>
        <v>32 Health and social care associate professionals</v>
      </c>
      <c r="M89" s="18">
        <f t="shared" si="215"/>
        <v>3.3955755845032298</v>
      </c>
      <c r="N89" s="18">
        <f t="shared" si="215"/>
        <v>15.393222337148682</v>
      </c>
      <c r="O89" s="18">
        <f t="shared" si="215"/>
        <v>13.757430123986891</v>
      </c>
      <c r="P89" s="18">
        <f t="shared" si="215"/>
        <v>4.4969258863851724</v>
      </c>
      <c r="Q89" s="18">
        <f t="shared" si="216"/>
        <v>7.9741128027822628</v>
      </c>
      <c r="S89" s="18">
        <f t="shared" si="217"/>
        <v>7.4968158971560506</v>
      </c>
      <c r="T89" s="18">
        <f t="shared" si="218"/>
        <v>5.6042456098887472</v>
      </c>
      <c r="U89" s="18">
        <f t="shared" si="219"/>
        <v>10.08053429499336</v>
      </c>
      <c r="W89" t="str">
        <f t="shared" si="256"/>
        <v>32 Health and social care associate professionals</v>
      </c>
      <c r="X89" s="18">
        <f t="shared" si="220"/>
        <v>3.2142576547630863</v>
      </c>
      <c r="Y89" s="18">
        <f t="shared" si="220"/>
        <v>1.828253070770014</v>
      </c>
      <c r="Z89" s="18">
        <f t="shared" si="220"/>
        <v>12.21445764379483</v>
      </c>
      <c r="AA89" s="18">
        <f t="shared" si="220"/>
        <v>3.2291184828805886</v>
      </c>
      <c r="AB89" s="18">
        <f t="shared" si="221"/>
        <v>5.8664644898523743</v>
      </c>
      <c r="AD89" s="18">
        <f t="shared" si="222"/>
        <v>6.1413036469102567</v>
      </c>
      <c r="AE89" s="18">
        <f t="shared" si="223"/>
        <v>5.442459914192499</v>
      </c>
      <c r="AF89" s="18">
        <f t="shared" si="224"/>
        <v>9.0333019199028808</v>
      </c>
      <c r="AH89" t="str">
        <f t="shared" si="257"/>
        <v>32 Health and social care associate professionals</v>
      </c>
      <c r="AI89" s="18">
        <f t="shared" si="225"/>
        <v>-4.4773151257335941</v>
      </c>
      <c r="AJ89" s="18">
        <f t="shared" si="225"/>
        <v>-5.1631144179829942</v>
      </c>
      <c r="AK89" s="18">
        <f t="shared" si="225"/>
        <v>2.9724359785353593</v>
      </c>
      <c r="AL89" s="18">
        <f t="shared" si="225"/>
        <v>-4.5693683300128569</v>
      </c>
      <c r="AM89" s="18">
        <f t="shared" si="226"/>
        <v>-2.3119900093376944</v>
      </c>
      <c r="AO89" s="18">
        <f t="shared" si="227"/>
        <v>-2.1188955144854638</v>
      </c>
      <c r="AP89" s="18">
        <f t="shared" si="228"/>
        <v>2.4577581202425591</v>
      </c>
      <c r="AQ89" s="18">
        <f t="shared" si="229"/>
        <v>1.0211030919085706</v>
      </c>
      <c r="AS89" t="str">
        <f t="shared" si="258"/>
        <v>32 Health and social care associate professionals</v>
      </c>
      <c r="AT89" s="18">
        <f t="shared" si="230"/>
        <v>3.0085154818740412</v>
      </c>
      <c r="AU89" s="18">
        <f t="shared" si="230"/>
        <v>6.5285194412125991</v>
      </c>
      <c r="AV89" s="18">
        <f t="shared" si="230"/>
        <v>9.0849996052547066</v>
      </c>
      <c r="AW89" s="18">
        <f t="shared" si="230"/>
        <v>2.6060817941068182</v>
      </c>
      <c r="AX89" s="18">
        <f t="shared" si="231"/>
        <v>4.8338127589165669</v>
      </c>
      <c r="AZ89" s="18">
        <f t="shared" si="232"/>
        <v>4.7217956796554272</v>
      </c>
      <c r="BA89" s="18">
        <f t="shared" si="233"/>
        <v>4.4756232704767251</v>
      </c>
      <c r="BB89" s="18">
        <f t="shared" si="234"/>
        <v>7.4207871150726801</v>
      </c>
      <c r="BD89" t="str">
        <f t="shared" si="259"/>
        <v>32 Health and social care associate professionals</v>
      </c>
      <c r="BE89" s="18">
        <f t="shared" si="235"/>
        <v>3.2505892349680376</v>
      </c>
      <c r="BF89" s="18">
        <f t="shared" si="235"/>
        <v>11.206262443065151</v>
      </c>
      <c r="BG89" s="18">
        <f t="shared" si="235"/>
        <v>10.29457322645837</v>
      </c>
      <c r="BH89" s="18">
        <f t="shared" si="235"/>
        <v>2.6212127091366444</v>
      </c>
      <c r="BI89" s="18">
        <f t="shared" si="236"/>
        <v>5.488340944602621</v>
      </c>
      <c r="BK89" s="18">
        <f t="shared" si="237"/>
        <v>5.1177710084328032</v>
      </c>
      <c r="BL89" s="18">
        <f t="shared" si="238"/>
        <v>4.7247636010511185</v>
      </c>
      <c r="BM89" s="18">
        <f t="shared" si="239"/>
        <v>7.8641710366635031</v>
      </c>
      <c r="BO89" t="str">
        <f t="shared" si="260"/>
        <v>32 Health and social care associate professionals</v>
      </c>
      <c r="BP89" s="18">
        <f t="shared" si="240"/>
        <v>1.4091547167457419</v>
      </c>
      <c r="BQ89" s="18">
        <f t="shared" si="240"/>
        <v>-2.3157512178104467</v>
      </c>
      <c r="BR89" s="18">
        <f t="shared" si="240"/>
        <v>9.4570913783166297</v>
      </c>
      <c r="BS89" s="18">
        <f t="shared" si="240"/>
        <v>-0.64783872419182931</v>
      </c>
      <c r="BT89" s="18">
        <f t="shared" si="241"/>
        <v>2.2971602694411342</v>
      </c>
      <c r="BV89" s="18">
        <f t="shared" si="242"/>
        <v>2.6123216500627322</v>
      </c>
      <c r="BW89" s="18">
        <f t="shared" si="243"/>
        <v>3.8233469427577438</v>
      </c>
      <c r="BX89" s="18">
        <f t="shared" si="244"/>
        <v>5.4855270477818241</v>
      </c>
      <c r="BZ89" t="str">
        <f t="shared" si="261"/>
        <v>32 Health and social care associate professionals</v>
      </c>
      <c r="CA89" s="18">
        <f t="shared" si="245"/>
        <v>-3.1738991866180344</v>
      </c>
      <c r="CB89" s="18">
        <f t="shared" si="245"/>
        <v>-4.9094576184807392</v>
      </c>
      <c r="CC89" s="18">
        <f t="shared" si="245"/>
        <v>5.2926247214695854</v>
      </c>
      <c r="CD89" s="18">
        <f t="shared" si="245"/>
        <v>-2.5145965274175675</v>
      </c>
      <c r="CE89" s="18">
        <f t="shared" si="246"/>
        <v>-0.29425367207277509</v>
      </c>
      <c r="CG89" s="18">
        <f t="shared" si="247"/>
        <v>2.1273453702952416E-2</v>
      </c>
      <c r="CH89" s="18">
        <f t="shared" si="248"/>
        <v>2.956777215947981</v>
      </c>
      <c r="CI89" s="18">
        <f t="shared" si="249"/>
        <v>2.9709318188110068</v>
      </c>
      <c r="CK89" t="str">
        <f t="shared" si="262"/>
        <v>32 Health and social care associate professionals</v>
      </c>
      <c r="CL89" s="18">
        <f t="shared" si="250"/>
        <v>-2.2031372546417627</v>
      </c>
      <c r="CM89" s="18">
        <f t="shared" si="250"/>
        <v>26.040528865612544</v>
      </c>
      <c r="CN89" s="18">
        <f t="shared" si="250"/>
        <v>10.812062190295224</v>
      </c>
      <c r="CO89" s="18">
        <f t="shared" si="250"/>
        <v>4.8347517610110025</v>
      </c>
      <c r="CP89" s="18">
        <f t="shared" si="251"/>
        <v>7.9024068590842989</v>
      </c>
      <c r="CR89" s="18">
        <f t="shared" si="252"/>
        <v>6.7904770233092382</v>
      </c>
      <c r="CS89" s="18">
        <f t="shared" si="253"/>
        <v>3.9379850803444638</v>
      </c>
      <c r="CT89" s="18">
        <f t="shared" si="254"/>
        <v>8.6355139933487646</v>
      </c>
    </row>
    <row r="90" spans="1:98" x14ac:dyDescent="0.2">
      <c r="A90" t="str">
        <f t="shared" si="209"/>
        <v>33 Protective service occupations</v>
      </c>
      <c r="B90" s="18">
        <f t="shared" si="210"/>
        <v>5.0581959033980883</v>
      </c>
      <c r="C90" s="18">
        <f t="shared" si="210"/>
        <v>11.851629794202779</v>
      </c>
      <c r="D90" s="18">
        <f t="shared" si="210"/>
        <v>1.6497553305453438</v>
      </c>
      <c r="E90" s="18">
        <f t="shared" si="210"/>
        <v>3.0306041198548517</v>
      </c>
      <c r="F90" s="18">
        <f t="shared" si="211"/>
        <v>3.1251941638975822</v>
      </c>
      <c r="H90" s="18">
        <f t="shared" si="212"/>
        <v>2.5682494555058444</v>
      </c>
      <c r="I90" s="18">
        <f t="shared" si="213"/>
        <v>2.5105691214500236</v>
      </c>
      <c r="J90" s="18">
        <f t="shared" si="214"/>
        <v>4.4207024154506724</v>
      </c>
      <c r="L90" t="str">
        <f t="shared" si="255"/>
        <v>33 Protective service occupations</v>
      </c>
      <c r="M90" s="18">
        <f t="shared" si="215"/>
        <v>3.7856137007468149</v>
      </c>
      <c r="N90" s="18">
        <f t="shared" si="215"/>
        <v>17.031167892488174</v>
      </c>
      <c r="O90" s="18">
        <f t="shared" si="215"/>
        <v>-0.75625848517009153</v>
      </c>
      <c r="P90" s="18">
        <f t="shared" si="215"/>
        <v>3.1115023630689187</v>
      </c>
      <c r="Q90" s="18">
        <f t="shared" si="216"/>
        <v>2.6964711519401385</v>
      </c>
      <c r="S90" s="18">
        <f t="shared" si="217"/>
        <v>1.8057840083086196</v>
      </c>
      <c r="T90" s="18">
        <f t="shared" si="218"/>
        <v>2.0612153317377979</v>
      </c>
      <c r="U90" s="18">
        <f t="shared" si="219"/>
        <v>3.4612803488135002</v>
      </c>
      <c r="W90" t="str">
        <f t="shared" si="256"/>
        <v>33 Protective service occupations</v>
      </c>
      <c r="X90" s="18">
        <f t="shared" si="220"/>
        <v>5.8258228445277949</v>
      </c>
      <c r="Y90" s="18">
        <f t="shared" si="220"/>
        <v>6.1920597530897625</v>
      </c>
      <c r="Z90" s="18">
        <f t="shared" si="220"/>
        <v>-1.8027922841367672</v>
      </c>
      <c r="AA90" s="18">
        <f t="shared" si="220"/>
        <v>3.3128646989777355</v>
      </c>
      <c r="AB90" s="18">
        <f t="shared" si="221"/>
        <v>1.8610705132260819</v>
      </c>
      <c r="AD90" s="18">
        <f t="shared" si="222"/>
        <v>1.5786996297468159</v>
      </c>
      <c r="AE90" s="18">
        <f t="shared" si="223"/>
        <v>2.2881149002922818</v>
      </c>
      <c r="AF90" s="18">
        <f t="shared" si="224"/>
        <v>3.4733347464995123</v>
      </c>
      <c r="AH90" t="str">
        <f t="shared" si="257"/>
        <v>33 Protective service occupations</v>
      </c>
      <c r="AI90" s="18">
        <f t="shared" si="225"/>
        <v>5.9429329548411181</v>
      </c>
      <c r="AJ90" s="18">
        <f t="shared" si="225"/>
        <v>6.445638110001517</v>
      </c>
      <c r="AK90" s="18">
        <f t="shared" si="225"/>
        <v>-1.6004916319213192</v>
      </c>
      <c r="AL90" s="18">
        <f t="shared" si="225"/>
        <v>3.3313678913535982</v>
      </c>
      <c r="AM90" s="18">
        <f t="shared" si="226"/>
        <v>1.9532075465113152</v>
      </c>
      <c r="AO90" s="18">
        <f t="shared" si="227"/>
        <v>1.6605438207119239</v>
      </c>
      <c r="AP90" s="18">
        <f t="shared" si="228"/>
        <v>2.0768273416906791</v>
      </c>
      <c r="AQ90" s="18">
        <f t="shared" si="229"/>
        <v>3.3587563034279233</v>
      </c>
      <c r="AS90" t="str">
        <f t="shared" si="258"/>
        <v>33 Protective service occupations</v>
      </c>
      <c r="AT90" s="18">
        <f t="shared" si="230"/>
        <v>1.3982158243214249</v>
      </c>
      <c r="AU90" s="18">
        <f t="shared" si="230"/>
        <v>2.2022028397310489</v>
      </c>
      <c r="AV90" s="18">
        <f t="shared" si="230"/>
        <v>-4.4590438119472946</v>
      </c>
      <c r="AW90" s="18">
        <f t="shared" si="230"/>
        <v>1.295408108270224</v>
      </c>
      <c r="AX90" s="18">
        <f t="shared" si="231"/>
        <v>-0.48372537040904939</v>
      </c>
      <c r="AZ90" s="18">
        <f t="shared" si="232"/>
        <v>-0.66025668387045267</v>
      </c>
      <c r="BA90" s="18">
        <f t="shared" si="233"/>
        <v>1.6948860584364844</v>
      </c>
      <c r="BB90" s="18">
        <f t="shared" si="234"/>
        <v>1.1785481872640391</v>
      </c>
      <c r="BD90" t="str">
        <f t="shared" si="259"/>
        <v>33 Protective service occupations</v>
      </c>
      <c r="BE90" s="18">
        <f t="shared" si="235"/>
        <v>-0.91952899606762006</v>
      </c>
      <c r="BF90" s="18">
        <f t="shared" si="235"/>
        <v>-0.66261832838416801</v>
      </c>
      <c r="BG90" s="18">
        <f t="shared" si="235"/>
        <v>-5.5917359924165915</v>
      </c>
      <c r="BH90" s="18">
        <f t="shared" si="235"/>
        <v>-2.701725887743478</v>
      </c>
      <c r="BI90" s="18">
        <f t="shared" si="236"/>
        <v>-3.4892071392417567</v>
      </c>
      <c r="BK90" s="18">
        <f t="shared" si="237"/>
        <v>-3.6747610266991915</v>
      </c>
      <c r="BL90" s="18">
        <f t="shared" si="238"/>
        <v>1.0832323712791636</v>
      </c>
      <c r="BM90" s="18">
        <f t="shared" si="239"/>
        <v>-1.9371986065242153</v>
      </c>
      <c r="BO90" t="str">
        <f t="shared" si="260"/>
        <v>33 Protective service occupations</v>
      </c>
      <c r="BP90" s="18">
        <f t="shared" si="240"/>
        <v>-1.4496435951183106</v>
      </c>
      <c r="BQ90" s="18">
        <f t="shared" si="240"/>
        <v>-3.6298744495877777</v>
      </c>
      <c r="BR90" s="18">
        <f t="shared" si="240"/>
        <v>-5.7766954560861894</v>
      </c>
      <c r="BS90" s="18">
        <f t="shared" si="240"/>
        <v>-3.0488823712512381</v>
      </c>
      <c r="BT90" s="18">
        <f t="shared" si="241"/>
        <v>-3.9457926369066088</v>
      </c>
      <c r="BV90" s="18">
        <f t="shared" si="242"/>
        <v>-3.9668169891930005</v>
      </c>
      <c r="BW90" s="18">
        <f t="shared" si="243"/>
        <v>1.2104366874610584</v>
      </c>
      <c r="BX90" s="18">
        <f t="shared" si="244"/>
        <v>-1.9636369221171401</v>
      </c>
      <c r="BZ90" t="str">
        <f t="shared" si="261"/>
        <v>33 Protective service occupations</v>
      </c>
      <c r="CA90" s="18">
        <f t="shared" si="245"/>
        <v>0.35588947509239688</v>
      </c>
      <c r="CB90" s="18">
        <f t="shared" si="245"/>
        <v>3.1241322543082095</v>
      </c>
      <c r="CC90" s="18">
        <f t="shared" si="245"/>
        <v>-6.1127690072066532</v>
      </c>
      <c r="CD90" s="18">
        <f t="shared" si="245"/>
        <v>-1.7455277210167486</v>
      </c>
      <c r="CE90" s="18">
        <f t="shared" si="246"/>
        <v>-2.838376115543606</v>
      </c>
      <c r="CG90" s="18">
        <f t="shared" si="247"/>
        <v>-3.2233922121591041</v>
      </c>
      <c r="CH90" s="18">
        <f t="shared" si="248"/>
        <v>1.5032938092695014</v>
      </c>
      <c r="CI90" s="18">
        <f t="shared" si="249"/>
        <v>-0.98078766073802504</v>
      </c>
      <c r="CK90" t="str">
        <f t="shared" si="262"/>
        <v>33 Protective service occupations</v>
      </c>
      <c r="CL90" s="18">
        <f t="shared" si="250"/>
        <v>-7.4473593307984203</v>
      </c>
      <c r="CM90" s="18">
        <f t="shared" si="250"/>
        <v>11.717070593361111</v>
      </c>
      <c r="CN90" s="18">
        <f t="shared" si="250"/>
        <v>-2.7446470763535236</v>
      </c>
      <c r="CO90" s="18">
        <f t="shared" si="250"/>
        <v>0.7809572640195217</v>
      </c>
      <c r="CP90" s="18">
        <f t="shared" si="251"/>
        <v>0.30948342068239931</v>
      </c>
      <c r="CR90" s="18">
        <f t="shared" si="252"/>
        <v>-0.40822085565028754</v>
      </c>
      <c r="CS90" s="18">
        <f t="shared" si="253"/>
        <v>1.0947662509023681</v>
      </c>
      <c r="CT90" s="18">
        <f t="shared" si="254"/>
        <v>0.74579489627220052</v>
      </c>
    </row>
    <row r="91" spans="1:98" x14ac:dyDescent="0.2">
      <c r="A91" t="str">
        <f t="shared" si="209"/>
        <v>34 Culture, media and sports occupations</v>
      </c>
      <c r="B91" s="18">
        <f t="shared" si="210"/>
        <v>5.5464672968196238</v>
      </c>
      <c r="C91" s="18">
        <f t="shared" si="210"/>
        <v>1.519521251218392</v>
      </c>
      <c r="D91" s="18">
        <f t="shared" si="210"/>
        <v>1.7098379004541142</v>
      </c>
      <c r="E91" s="18">
        <f t="shared" si="210"/>
        <v>2.3619197548037318</v>
      </c>
      <c r="F91" s="18">
        <f t="shared" si="211"/>
        <v>2.104947693163739</v>
      </c>
      <c r="H91" s="18">
        <f t="shared" si="212"/>
        <v>2.1440959414064764</v>
      </c>
      <c r="I91" s="18">
        <f t="shared" si="213"/>
        <v>3.3103952924675273</v>
      </c>
      <c r="J91" s="18">
        <f t="shared" si="214"/>
        <v>4.745347474183248</v>
      </c>
      <c r="L91" t="str">
        <f t="shared" si="255"/>
        <v>34 Culture, media and sports occupations</v>
      </c>
      <c r="M91" s="18">
        <f t="shared" si="215"/>
        <v>3.9661749504342092</v>
      </c>
      <c r="N91" s="18">
        <f t="shared" si="215"/>
        <v>5.0573674509537092</v>
      </c>
      <c r="O91" s="18">
        <f t="shared" si="215"/>
        <v>-0.79297230411661257</v>
      </c>
      <c r="P91" s="18">
        <f t="shared" si="215"/>
        <v>2.7144531920448633</v>
      </c>
      <c r="Q91" s="18">
        <f t="shared" si="216"/>
        <v>1.7485884687457265</v>
      </c>
      <c r="S91" s="18">
        <f t="shared" si="217"/>
        <v>1.5317453130155423</v>
      </c>
      <c r="T91" s="18">
        <f t="shared" si="218"/>
        <v>2.9169624605566602</v>
      </c>
      <c r="U91" s="18">
        <f t="shared" si="219"/>
        <v>3.9784091931873489</v>
      </c>
      <c r="W91" t="str">
        <f t="shared" si="256"/>
        <v>34 Culture, media and sports occupations</v>
      </c>
      <c r="X91" s="18">
        <f t="shared" si="220"/>
        <v>5.9154023323949367</v>
      </c>
      <c r="Y91" s="18">
        <f t="shared" si="220"/>
        <v>-10.192470485086547</v>
      </c>
      <c r="Z91" s="18">
        <f t="shared" si="220"/>
        <v>-3.0627047755503845</v>
      </c>
      <c r="AA91" s="18">
        <f t="shared" si="220"/>
        <v>1.1638388355067697</v>
      </c>
      <c r="AB91" s="18">
        <f t="shared" si="221"/>
        <v>-0.91651677971575918</v>
      </c>
      <c r="AD91" s="18">
        <f t="shared" si="222"/>
        <v>-0.26509769390569149</v>
      </c>
      <c r="AE91" s="18">
        <f t="shared" si="223"/>
        <v>2.450962131643486</v>
      </c>
      <c r="AF91" s="18">
        <f t="shared" si="224"/>
        <v>2.2631583505175135</v>
      </c>
      <c r="AH91" t="str">
        <f t="shared" si="257"/>
        <v>34 Culture, media and sports occupations</v>
      </c>
      <c r="AI91" s="18">
        <f t="shared" si="225"/>
        <v>3.0208154922318098</v>
      </c>
      <c r="AJ91" s="18">
        <f t="shared" si="225"/>
        <v>13.152003224621446</v>
      </c>
      <c r="AK91" s="18">
        <f t="shared" si="225"/>
        <v>-2.3669220301243632</v>
      </c>
      <c r="AL91" s="18">
        <f t="shared" si="225"/>
        <v>2.8969254936398681</v>
      </c>
      <c r="AM91" s="18">
        <f t="shared" si="226"/>
        <v>1.8250064006200217</v>
      </c>
      <c r="AO91" s="18">
        <f t="shared" si="227"/>
        <v>1.1115091769192897</v>
      </c>
      <c r="AP91" s="18">
        <f t="shared" si="228"/>
        <v>2.585644815760979</v>
      </c>
      <c r="AQ91" s="18">
        <f t="shared" si="229"/>
        <v>3.3819001301571117</v>
      </c>
      <c r="AS91" t="str">
        <f t="shared" si="258"/>
        <v>34 Culture, media and sports occupations</v>
      </c>
      <c r="AT91" s="18">
        <f t="shared" si="230"/>
        <v>2.8031792768514974</v>
      </c>
      <c r="AU91" s="18">
        <f t="shared" si="230"/>
        <v>-5.5602405046519259</v>
      </c>
      <c r="AV91" s="18">
        <f t="shared" si="230"/>
        <v>-3.6944039449041899</v>
      </c>
      <c r="AW91" s="18">
        <f t="shared" si="230"/>
        <v>0.65502787334661416</v>
      </c>
      <c r="AX91" s="18">
        <f t="shared" si="231"/>
        <v>-1.1195460549007774</v>
      </c>
      <c r="AZ91" s="18">
        <f t="shared" si="232"/>
        <v>-0.81618168433631455</v>
      </c>
      <c r="BA91" s="18">
        <f t="shared" si="233"/>
        <v>2.2269256565195628</v>
      </c>
      <c r="BB91" s="18">
        <f t="shared" si="234"/>
        <v>1.637153068643693</v>
      </c>
      <c r="BD91" t="str">
        <f t="shared" si="259"/>
        <v>34 Culture, media and sports occupations</v>
      </c>
      <c r="BE91" s="18">
        <f t="shared" si="235"/>
        <v>2.385118006897069</v>
      </c>
      <c r="BF91" s="18">
        <f t="shared" si="235"/>
        <v>-7.2933881192489558</v>
      </c>
      <c r="BG91" s="18">
        <f t="shared" si="235"/>
        <v>-6.3739183933724135</v>
      </c>
      <c r="BH91" s="18">
        <f t="shared" si="235"/>
        <v>-0.68905939745319555</v>
      </c>
      <c r="BI91" s="18">
        <f t="shared" si="236"/>
        <v>-2.9201450379625404</v>
      </c>
      <c r="BK91" s="18">
        <f t="shared" si="237"/>
        <v>-2.6213656947883579</v>
      </c>
      <c r="BL91" s="18">
        <f t="shared" si="238"/>
        <v>1.6497932163369811</v>
      </c>
      <c r="BM91" s="18">
        <f t="shared" si="239"/>
        <v>-0.34447925925913392</v>
      </c>
      <c r="BO91" t="str">
        <f t="shared" si="260"/>
        <v>34 Culture, media and sports occupations</v>
      </c>
      <c r="BP91" s="18">
        <f t="shared" si="240"/>
        <v>-1.853439782526356</v>
      </c>
      <c r="BQ91" s="18">
        <f t="shared" si="240"/>
        <v>-13.823213225237406</v>
      </c>
      <c r="BR91" s="18">
        <f t="shared" si="240"/>
        <v>-7.0673549146365815</v>
      </c>
      <c r="BS91" s="18">
        <f t="shared" si="240"/>
        <v>-3.5335377633534004</v>
      </c>
      <c r="BT91" s="18">
        <f t="shared" si="241"/>
        <v>-5.3218623524473818</v>
      </c>
      <c r="BV91" s="18">
        <f t="shared" si="242"/>
        <v>-4.7261605445395594</v>
      </c>
      <c r="BW91" s="18">
        <f t="shared" si="243"/>
        <v>1.4154140086123368</v>
      </c>
      <c r="BX91" s="18">
        <f t="shared" si="244"/>
        <v>-2.1804864580398098</v>
      </c>
      <c r="BZ91" t="str">
        <f t="shared" si="261"/>
        <v>34 Culture, media and sports occupations</v>
      </c>
      <c r="CA91" s="18">
        <f t="shared" si="245"/>
        <v>-0.60509500824265094</v>
      </c>
      <c r="CB91" s="18">
        <f t="shared" si="245"/>
        <v>-2.3799277488412929</v>
      </c>
      <c r="CC91" s="18">
        <f t="shared" si="245"/>
        <v>-7.8926529689090756</v>
      </c>
      <c r="CD91" s="18">
        <f t="shared" si="245"/>
        <v>-4.2651670304796667</v>
      </c>
      <c r="CE91" s="18">
        <f t="shared" si="246"/>
        <v>-5.298491768561453</v>
      </c>
      <c r="CG91" s="18">
        <f t="shared" si="247"/>
        <v>-5.4899309573761101</v>
      </c>
      <c r="CH91" s="18">
        <f t="shared" si="248"/>
        <v>1.4684291439285735</v>
      </c>
      <c r="CI91" s="18">
        <f t="shared" si="249"/>
        <v>-2.6042757574549324</v>
      </c>
      <c r="CK91" t="str">
        <f t="shared" si="262"/>
        <v>34 Culture, media and sports occupations</v>
      </c>
      <c r="CL91" s="18">
        <f t="shared" si="250"/>
        <v>0.18576920598949442</v>
      </c>
      <c r="CM91" s="18">
        <f t="shared" si="250"/>
        <v>8.2799891666797354</v>
      </c>
      <c r="CN91" s="18">
        <f t="shared" si="250"/>
        <v>-0.43175895753435611</v>
      </c>
      <c r="CO91" s="18">
        <f t="shared" si="250"/>
        <v>3.9782866650659887</v>
      </c>
      <c r="CP91" s="18">
        <f t="shared" si="251"/>
        <v>2.8397907377484044</v>
      </c>
      <c r="CR91" s="18">
        <f t="shared" si="252"/>
        <v>2.4869848134845052</v>
      </c>
      <c r="CS91" s="18">
        <f t="shared" si="253"/>
        <v>2.2231223057540328</v>
      </c>
      <c r="CT91" s="18">
        <f t="shared" si="254"/>
        <v>4.1347107048997911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3.5632956494224599</v>
      </c>
      <c r="C92" s="18">
        <f t="shared" si="210"/>
        <v>13.43741693653886</v>
      </c>
      <c r="D92" s="18">
        <f t="shared" si="210"/>
        <v>3.123531673705493</v>
      </c>
      <c r="E92" s="18">
        <f t="shared" si="210"/>
        <v>2.6216215272916621</v>
      </c>
      <c r="F92" s="18">
        <f t="shared" si="211"/>
        <v>3.4238907245544459</v>
      </c>
      <c r="H92" s="18">
        <f t="shared" si="212"/>
        <v>2.7886528944876421</v>
      </c>
      <c r="I92" s="18">
        <f t="shared" si="213"/>
        <v>3.3132918386378218</v>
      </c>
      <c r="J92" s="18">
        <f t="shared" si="214"/>
        <v>5.2070669930212699</v>
      </c>
      <c r="L92" t="str">
        <f t="shared" si="255"/>
        <v>35 Business and public service associate professionals</v>
      </c>
      <c r="M92" s="18">
        <f t="shared" si="215"/>
        <v>3.9479258694166575</v>
      </c>
      <c r="N92" s="18">
        <f t="shared" si="215"/>
        <v>12.245051944753715</v>
      </c>
      <c r="O92" s="18">
        <f t="shared" si="215"/>
        <v>3.281513961346727</v>
      </c>
      <c r="P92" s="18">
        <f t="shared" si="215"/>
        <v>2.489535928881037</v>
      </c>
      <c r="Q92" s="18">
        <f t="shared" si="216"/>
        <v>3.3218599588418662</v>
      </c>
      <c r="S92" s="18">
        <f t="shared" si="217"/>
        <v>2.7528515179499946</v>
      </c>
      <c r="T92" s="18">
        <f t="shared" si="218"/>
        <v>3.4151926122055754</v>
      </c>
      <c r="U92" s="18">
        <f t="shared" si="219"/>
        <v>5.260653534050741</v>
      </c>
      <c r="W92" t="str">
        <f t="shared" si="256"/>
        <v>35 Business and public service associate professionals</v>
      </c>
      <c r="X92" s="18">
        <f t="shared" si="220"/>
        <v>3.8405423150452922</v>
      </c>
      <c r="Y92" s="18">
        <f t="shared" si="220"/>
        <v>-0.23590742402632703</v>
      </c>
      <c r="Z92" s="18">
        <f t="shared" si="220"/>
        <v>0.98500141660335938</v>
      </c>
      <c r="AA92" s="18">
        <f t="shared" si="220"/>
        <v>1.3396263482170268</v>
      </c>
      <c r="AB92" s="18">
        <f t="shared" si="221"/>
        <v>1.1295853196120698</v>
      </c>
      <c r="AD92" s="18">
        <f t="shared" si="222"/>
        <v>1.2212798840865347</v>
      </c>
      <c r="AE92" s="18">
        <f t="shared" si="223"/>
        <v>2.9829643114918092</v>
      </c>
      <c r="AF92" s="18">
        <f t="shared" si="224"/>
        <v>3.8163277689610364</v>
      </c>
      <c r="AH92" t="str">
        <f t="shared" si="257"/>
        <v>35 Business and public service associate professionals</v>
      </c>
      <c r="AI92" s="18">
        <f t="shared" si="225"/>
        <v>3.2183244154153634</v>
      </c>
      <c r="AJ92" s="18">
        <f t="shared" si="225"/>
        <v>3.744528177078621</v>
      </c>
      <c r="AK92" s="18">
        <f t="shared" si="225"/>
        <v>0.99244228845620786</v>
      </c>
      <c r="AL92" s="18">
        <f t="shared" si="225"/>
        <v>1.64612232852408</v>
      </c>
      <c r="AM92" s="18">
        <f t="shared" si="226"/>
        <v>1.5710303613237109</v>
      </c>
      <c r="AO92" s="18">
        <f t="shared" si="227"/>
        <v>1.4277602195730266</v>
      </c>
      <c r="AP92" s="18">
        <f t="shared" si="228"/>
        <v>2.850211422144544</v>
      </c>
      <c r="AQ92" s="18">
        <f t="shared" si="229"/>
        <v>3.8456982870112233</v>
      </c>
      <c r="AS92" t="str">
        <f t="shared" si="258"/>
        <v>35 Business and public service associate professionals</v>
      </c>
      <c r="AT92" s="18">
        <f t="shared" si="230"/>
        <v>3.017724346715589</v>
      </c>
      <c r="AU92" s="18">
        <f t="shared" si="230"/>
        <v>3.1381550318756224</v>
      </c>
      <c r="AV92" s="18">
        <f t="shared" si="230"/>
        <v>0.79614962238019338</v>
      </c>
      <c r="AW92" s="18">
        <f t="shared" si="230"/>
        <v>1.5611583574971943</v>
      </c>
      <c r="AX92" s="18">
        <f t="shared" si="231"/>
        <v>1.419092563588209</v>
      </c>
      <c r="AZ92" s="18">
        <f t="shared" si="232"/>
        <v>1.3055124836823806</v>
      </c>
      <c r="BA92" s="18">
        <f t="shared" si="233"/>
        <v>2.769294895045582</v>
      </c>
      <c r="BB92" s="18">
        <f t="shared" si="234"/>
        <v>3.6865173305001164</v>
      </c>
      <c r="BD92" t="str">
        <f t="shared" si="259"/>
        <v>35 Business and public service associate professionals</v>
      </c>
      <c r="BE92" s="18">
        <f t="shared" si="235"/>
        <v>0.79754646460086231</v>
      </c>
      <c r="BF92" s="18">
        <f t="shared" si="235"/>
        <v>6.8146252438923138</v>
      </c>
      <c r="BG92" s="18">
        <f t="shared" si="235"/>
        <v>-1.656949619367698</v>
      </c>
      <c r="BH92" s="18">
        <f t="shared" si="235"/>
        <v>-0.47421906500133559</v>
      </c>
      <c r="BI92" s="18">
        <f t="shared" si="236"/>
        <v>-0.40636934048102757</v>
      </c>
      <c r="BK92" s="18">
        <f t="shared" si="237"/>
        <v>-0.87003466114871086</v>
      </c>
      <c r="BL92" s="18">
        <f t="shared" si="238"/>
        <v>2.1789653262070718</v>
      </c>
      <c r="BM92" s="18">
        <f t="shared" si="239"/>
        <v>1.5466483118352414</v>
      </c>
      <c r="BO92" t="str">
        <f t="shared" si="260"/>
        <v>35 Business and public service associate professionals</v>
      </c>
      <c r="BP92" s="18">
        <f t="shared" si="240"/>
        <v>-0.47145171842384315</v>
      </c>
      <c r="BQ92" s="18">
        <f t="shared" si="240"/>
        <v>-1.6870109804126843</v>
      </c>
      <c r="BR92" s="18">
        <f t="shared" si="240"/>
        <v>-1.7623967053877143</v>
      </c>
      <c r="BS92" s="18">
        <f t="shared" si="240"/>
        <v>-1.8555059540217189</v>
      </c>
      <c r="BT92" s="18">
        <f t="shared" si="241"/>
        <v>-1.8158932085964752</v>
      </c>
      <c r="BV92" s="18">
        <f t="shared" si="242"/>
        <v>-1.8244793473445098</v>
      </c>
      <c r="BW92" s="18">
        <f t="shared" si="243"/>
        <v>1.9641266754250042</v>
      </c>
      <c r="BX92" s="18">
        <f t="shared" si="244"/>
        <v>0.62183861706270882</v>
      </c>
      <c r="BZ92" t="str">
        <f t="shared" si="261"/>
        <v>35 Business and public service associate professionals</v>
      </c>
      <c r="CA92" s="18">
        <f t="shared" si="245"/>
        <v>0.5926032910919421</v>
      </c>
      <c r="CB92" s="18">
        <f t="shared" si="245"/>
        <v>0.34588877528185513</v>
      </c>
      <c r="CC92" s="18">
        <f t="shared" si="245"/>
        <v>-4.8141716733764106</v>
      </c>
      <c r="CD92" s="18">
        <f t="shared" si="245"/>
        <v>-4.7361468075391766</v>
      </c>
      <c r="CE92" s="18">
        <f t="shared" si="246"/>
        <v>-4.4506679202748867</v>
      </c>
      <c r="CG92" s="18">
        <f t="shared" si="247"/>
        <v>-4.762162199990172</v>
      </c>
      <c r="CH92" s="18">
        <f t="shared" si="248"/>
        <v>1.578110204544636</v>
      </c>
      <c r="CI92" s="18">
        <f t="shared" si="249"/>
        <v>-1.9368561264635153</v>
      </c>
      <c r="CK92" t="str">
        <f t="shared" si="262"/>
        <v>35 Business and public service associate professionals</v>
      </c>
      <c r="CL92" s="18">
        <f t="shared" si="250"/>
        <v>-2.8080000816608441</v>
      </c>
      <c r="CM92" s="18">
        <f t="shared" si="250"/>
        <v>14.477680706459918</v>
      </c>
      <c r="CN92" s="18">
        <f t="shared" si="250"/>
        <v>-2.1357445988808399</v>
      </c>
      <c r="CO92" s="18">
        <f t="shared" si="250"/>
        <v>2.527524910776946</v>
      </c>
      <c r="CP92" s="18">
        <f t="shared" si="251"/>
        <v>1.7455391006929943</v>
      </c>
      <c r="CR92" s="18">
        <f t="shared" si="252"/>
        <v>0.94892090775637872</v>
      </c>
      <c r="CS92" s="18">
        <f t="shared" si="253"/>
        <v>1.8880684252583935</v>
      </c>
      <c r="CT92" s="18">
        <f t="shared" si="254"/>
        <v>2.6299065310139591</v>
      </c>
    </row>
    <row r="93" spans="1:98" x14ac:dyDescent="0.2">
      <c r="A93" t="str">
        <f t="shared" si="209"/>
        <v>41 Administrative occupations</v>
      </c>
      <c r="B93" s="18">
        <f t="shared" si="210"/>
        <v>3.2338731048043856</v>
      </c>
      <c r="C93" s="18">
        <f t="shared" si="210"/>
        <v>14.8360362038372</v>
      </c>
      <c r="D93" s="18">
        <f t="shared" si="210"/>
        <v>5.3553427859204472</v>
      </c>
      <c r="E93" s="18">
        <f t="shared" si="210"/>
        <v>3.4547390400094358</v>
      </c>
      <c r="F93" s="18">
        <f t="shared" si="211"/>
        <v>4.7258893052828377</v>
      </c>
      <c r="H93" s="18">
        <f t="shared" si="212"/>
        <v>4.0844331105664766</v>
      </c>
      <c r="I93" s="18">
        <f t="shared" si="213"/>
        <v>3.8558471684619011</v>
      </c>
      <c r="J93" s="18">
        <f t="shared" si="214"/>
        <v>6.5413524491792829</v>
      </c>
      <c r="L93" t="str">
        <f t="shared" si="255"/>
        <v>41 Administrative occupations</v>
      </c>
      <c r="M93" s="18">
        <f t="shared" si="215"/>
        <v>2.6576518061523391</v>
      </c>
      <c r="N93" s="18">
        <f t="shared" si="215"/>
        <v>15.769542935577864</v>
      </c>
      <c r="O93" s="18">
        <f t="shared" si="215"/>
        <v>5.5515483194194859</v>
      </c>
      <c r="P93" s="18">
        <f t="shared" si="215"/>
        <v>3.5369659888875971</v>
      </c>
      <c r="Q93" s="18">
        <f t="shared" si="216"/>
        <v>4.8919070706543222</v>
      </c>
      <c r="S93" s="18">
        <f t="shared" si="217"/>
        <v>4.2041844710141829</v>
      </c>
      <c r="T93" s="18">
        <f t="shared" si="218"/>
        <v>3.9632382620153894</v>
      </c>
      <c r="U93" s="18">
        <f t="shared" si="219"/>
        <v>6.7023839719484446</v>
      </c>
      <c r="W93" t="str">
        <f t="shared" si="256"/>
        <v>41 Administrative occupations</v>
      </c>
      <c r="X93" s="18">
        <f t="shared" si="220"/>
        <v>2.3645757144019397</v>
      </c>
      <c r="Y93" s="18">
        <f t="shared" si="220"/>
        <v>3.485470609425545</v>
      </c>
      <c r="Z93" s="18">
        <f t="shared" si="220"/>
        <v>3.6282820821141426</v>
      </c>
      <c r="AA93" s="18">
        <f t="shared" si="220"/>
        <v>2.4884907579707516</v>
      </c>
      <c r="AB93" s="18">
        <f t="shared" si="221"/>
        <v>2.905565978638136</v>
      </c>
      <c r="AD93" s="18">
        <f t="shared" si="222"/>
        <v>2.8670214142634265</v>
      </c>
      <c r="AE93" s="18">
        <f t="shared" si="223"/>
        <v>3.6170278986599191</v>
      </c>
      <c r="AF93" s="18">
        <f t="shared" si="224"/>
        <v>5.498678167001958</v>
      </c>
      <c r="AH93" t="str">
        <f t="shared" si="257"/>
        <v>41 Administrative occupations</v>
      </c>
      <c r="AI93" s="18">
        <f t="shared" si="225"/>
        <v>1.4889740477191937</v>
      </c>
      <c r="AJ93" s="18">
        <f t="shared" si="225"/>
        <v>0.99682091090911307</v>
      </c>
      <c r="AK93" s="18">
        <f t="shared" si="225"/>
        <v>2.9196918644031289</v>
      </c>
      <c r="AL93" s="18">
        <f t="shared" si="225"/>
        <v>2.0659304599287998</v>
      </c>
      <c r="AM93" s="18">
        <f t="shared" si="226"/>
        <v>2.2646426357168181</v>
      </c>
      <c r="AO93" s="18">
        <f t="shared" si="227"/>
        <v>2.3497277567138042</v>
      </c>
      <c r="AP93" s="18">
        <f t="shared" si="228"/>
        <v>3.6785425218391232</v>
      </c>
      <c r="AQ93" s="18">
        <f t="shared" si="229"/>
        <v>5.1897499462356222</v>
      </c>
      <c r="AS93" t="str">
        <f t="shared" si="258"/>
        <v>41 Administrative occupations</v>
      </c>
      <c r="AT93" s="18">
        <f t="shared" si="230"/>
        <v>2.0908364689423253</v>
      </c>
      <c r="AU93" s="18">
        <f t="shared" si="230"/>
        <v>6.8322943728091001</v>
      </c>
      <c r="AV93" s="18">
        <f t="shared" si="230"/>
        <v>1.8960657299291972</v>
      </c>
      <c r="AW93" s="18">
        <f t="shared" si="230"/>
        <v>2.0031167656136883</v>
      </c>
      <c r="AX93" s="18">
        <f t="shared" si="231"/>
        <v>2.2648777481105054</v>
      </c>
      <c r="AZ93" s="18">
        <f t="shared" si="232"/>
        <v>1.9674205965726221</v>
      </c>
      <c r="BA93" s="18">
        <f t="shared" si="233"/>
        <v>3.2873649126916593</v>
      </c>
      <c r="BB93" s="18">
        <f t="shared" si="234"/>
        <v>4.6022804970406339</v>
      </c>
      <c r="BD93" t="str">
        <f t="shared" si="259"/>
        <v>41 Administrative occupations</v>
      </c>
      <c r="BE93" s="18">
        <f t="shared" si="235"/>
        <v>-0.41685798864253831</v>
      </c>
      <c r="BF93" s="18">
        <f t="shared" si="235"/>
        <v>9.8320750575879181</v>
      </c>
      <c r="BG93" s="18">
        <f t="shared" si="235"/>
        <v>-0.74788917236460195</v>
      </c>
      <c r="BH93" s="18">
        <f t="shared" si="235"/>
        <v>-0.7576215203059955</v>
      </c>
      <c r="BI93" s="18">
        <f t="shared" si="236"/>
        <v>-0.12369328907327892</v>
      </c>
      <c r="BK93" s="18">
        <f t="shared" si="237"/>
        <v>-0.75437751036606659</v>
      </c>
      <c r="BL93" s="18">
        <f t="shared" si="238"/>
        <v>2.4435155928104635</v>
      </c>
      <c r="BM93" s="18">
        <f t="shared" si="239"/>
        <v>1.9142720733738239</v>
      </c>
      <c r="BO93" t="str">
        <f t="shared" si="260"/>
        <v>41 Administrative occupations</v>
      </c>
      <c r="BP93" s="18">
        <f t="shared" si="240"/>
        <v>-1.0725876794270728</v>
      </c>
      <c r="BQ93" s="18">
        <f t="shared" si="240"/>
        <v>-2.183364881083194</v>
      </c>
      <c r="BR93" s="18">
        <f t="shared" si="240"/>
        <v>-0.34800094448377283</v>
      </c>
      <c r="BS93" s="18">
        <f t="shared" si="240"/>
        <v>-2.9076963107112164</v>
      </c>
      <c r="BT93" s="18">
        <f t="shared" si="241"/>
        <v>-2.0694534706271583</v>
      </c>
      <c r="BV93" s="18">
        <f t="shared" si="242"/>
        <v>-2.0618546617028666</v>
      </c>
      <c r="BW93" s="18">
        <f t="shared" si="243"/>
        <v>2.1751574392181006</v>
      </c>
      <c r="BX93" s="18">
        <f t="shared" si="244"/>
        <v>0.71364425259916597</v>
      </c>
      <c r="BZ93" t="str">
        <f t="shared" si="261"/>
        <v>41 Administrative occupations</v>
      </c>
      <c r="CA93" s="18">
        <f t="shared" si="245"/>
        <v>-2.7753168734355294</v>
      </c>
      <c r="CB93" s="18">
        <f t="shared" si="245"/>
        <v>-1.3604507814630074</v>
      </c>
      <c r="CC93" s="18">
        <f t="shared" si="245"/>
        <v>-5.7063889779638171</v>
      </c>
      <c r="CD93" s="18">
        <f t="shared" si="245"/>
        <v>-8.3193691645694123</v>
      </c>
      <c r="CE93" s="18">
        <f t="shared" si="246"/>
        <v>-7.0868045212208575</v>
      </c>
      <c r="CG93" s="18">
        <f t="shared" si="247"/>
        <v>-7.4565218850149435</v>
      </c>
      <c r="CH93" s="18">
        <f t="shared" si="248"/>
        <v>1.4369395026203602</v>
      </c>
      <c r="CI93" s="18">
        <f t="shared" si="249"/>
        <v>-3.891214218776029</v>
      </c>
      <c r="CK93" t="str">
        <f t="shared" si="262"/>
        <v>41 Administrative occupations</v>
      </c>
      <c r="CL93" s="18">
        <f t="shared" si="250"/>
        <v>-6.7040437686927579</v>
      </c>
      <c r="CM93" s="18">
        <f t="shared" si="250"/>
        <v>25.367225819545205</v>
      </c>
      <c r="CN93" s="18">
        <f t="shared" si="250"/>
        <v>-1.3749393171445967</v>
      </c>
      <c r="CO93" s="18">
        <f t="shared" si="250"/>
        <v>-0.89324076992838286</v>
      </c>
      <c r="CP93" s="18">
        <f t="shared" si="251"/>
        <v>0.42042936650887874</v>
      </c>
      <c r="CR93" s="18">
        <f t="shared" si="252"/>
        <v>-1.0540677957040834</v>
      </c>
      <c r="CS93" s="18">
        <f t="shared" si="253"/>
        <v>1.627324665559593</v>
      </c>
      <c r="CT93" s="18">
        <f t="shared" si="254"/>
        <v>0.80027190233891154</v>
      </c>
    </row>
    <row r="94" spans="1:98" x14ac:dyDescent="0.2">
      <c r="A94" t="str">
        <f t="shared" si="209"/>
        <v>42 Secretarial and related occupations</v>
      </c>
      <c r="B94" s="18">
        <f t="shared" si="210"/>
        <v>3.8608038697916403</v>
      </c>
      <c r="C94" s="18">
        <f t="shared" si="210"/>
        <v>3.2404985626664606</v>
      </c>
      <c r="D94" s="18">
        <f t="shared" si="210"/>
        <v>9.6446474190019504</v>
      </c>
      <c r="E94" s="18">
        <f t="shared" si="210"/>
        <v>6.8454981808133253</v>
      </c>
      <c r="F94" s="18">
        <f t="shared" si="211"/>
        <v>7.4816555005759344</v>
      </c>
      <c r="H94" s="18">
        <f t="shared" si="212"/>
        <v>7.7705164412786853</v>
      </c>
      <c r="I94" s="18">
        <f t="shared" si="213"/>
        <v>5.5959820382539105</v>
      </c>
      <c r="J94" s="18">
        <f t="shared" si="214"/>
        <v>10.273346341621448</v>
      </c>
      <c r="L94" t="str">
        <f t="shared" si="255"/>
        <v>42 Secretarial and related occupations</v>
      </c>
      <c r="M94" s="18">
        <f t="shared" si="215"/>
        <v>0.11774105396884504</v>
      </c>
      <c r="N94" s="18">
        <f t="shared" si="215"/>
        <v>11.950595442107881</v>
      </c>
      <c r="O94" s="18">
        <f t="shared" si="215"/>
        <v>6.9639116725710659</v>
      </c>
      <c r="P94" s="18">
        <f t="shared" si="215"/>
        <v>4.4877328540699146</v>
      </c>
      <c r="Q94" s="18">
        <f t="shared" si="216"/>
        <v>5.7101321531980886</v>
      </c>
      <c r="S94" s="18">
        <f t="shared" si="217"/>
        <v>5.3066901735457916</v>
      </c>
      <c r="T94" s="18">
        <f t="shared" si="218"/>
        <v>4.6251642507182611</v>
      </c>
      <c r="U94" s="18">
        <f t="shared" si="219"/>
        <v>7.9317750050599711</v>
      </c>
      <c r="W94" t="str">
        <f t="shared" si="256"/>
        <v>42 Secretarial and related occupations</v>
      </c>
      <c r="X94" s="18">
        <f t="shared" si="220"/>
        <v>0.78710631454645963</v>
      </c>
      <c r="Y94" s="18">
        <f t="shared" si="220"/>
        <v>-4.7345951663916974</v>
      </c>
      <c r="Z94" s="18">
        <f t="shared" si="220"/>
        <v>4.8253465123137218</v>
      </c>
      <c r="AA94" s="18">
        <f t="shared" si="220"/>
        <v>2.6650177745431325</v>
      </c>
      <c r="AB94" s="18">
        <f t="shared" si="221"/>
        <v>2.8532989837708245</v>
      </c>
      <c r="AD94" s="18">
        <f t="shared" si="222"/>
        <v>3.3801346164298973</v>
      </c>
      <c r="AE94" s="18">
        <f t="shared" si="223"/>
        <v>4.2424087730945192</v>
      </c>
      <c r="AF94" s="18">
        <f t="shared" si="224"/>
        <v>6.3313608112356645</v>
      </c>
      <c r="AH94" t="str">
        <f t="shared" si="257"/>
        <v>42 Secretarial and related occupations</v>
      </c>
      <c r="AI94" s="18">
        <f t="shared" si="225"/>
        <v>-0.21311362373568343</v>
      </c>
      <c r="AJ94" s="18">
        <f t="shared" si="225"/>
        <v>-2.1375768610521928</v>
      </c>
      <c r="AK94" s="18">
        <f t="shared" si="225"/>
        <v>1.7423889325993258</v>
      </c>
      <c r="AL94" s="18">
        <f t="shared" si="225"/>
        <v>-0.63095600176790168</v>
      </c>
      <c r="AM94" s="18">
        <f t="shared" si="226"/>
        <v>9.1637705851965734E-3</v>
      </c>
      <c r="AO94" s="18">
        <f t="shared" si="227"/>
        <v>0.15394287237839865</v>
      </c>
      <c r="AP94" s="18">
        <f t="shared" si="228"/>
        <v>3.35707055422787</v>
      </c>
      <c r="AQ94" s="18">
        <f t="shared" si="229"/>
        <v>3.4544386554293149</v>
      </c>
      <c r="AS94" t="str">
        <f t="shared" si="258"/>
        <v>42 Secretarial and related occupations</v>
      </c>
      <c r="AT94" s="18">
        <f t="shared" si="230"/>
        <v>-2.2479429714050148</v>
      </c>
      <c r="AU94" s="18">
        <f t="shared" si="230"/>
        <v>-1.722675964784548</v>
      </c>
      <c r="AV94" s="18">
        <f t="shared" si="230"/>
        <v>0.78677845892645148</v>
      </c>
      <c r="AW94" s="18">
        <f t="shared" si="230"/>
        <v>-1.9541217185702564</v>
      </c>
      <c r="AX94" s="18">
        <f t="shared" si="231"/>
        <v>-1.0911198985467108</v>
      </c>
      <c r="AZ94" s="18">
        <f t="shared" si="232"/>
        <v>-1.0488721445423232</v>
      </c>
      <c r="BA94" s="18">
        <f t="shared" si="233"/>
        <v>3.0290402215293</v>
      </c>
      <c r="BB94" s="18">
        <f t="shared" si="234"/>
        <v>2.3569852750117803</v>
      </c>
      <c r="BD94" t="str">
        <f t="shared" si="259"/>
        <v>42 Secretarial and related occupations</v>
      </c>
      <c r="BE94" s="18">
        <f t="shared" si="235"/>
        <v>-2.7923770932220648</v>
      </c>
      <c r="BF94" s="18">
        <f t="shared" si="235"/>
        <v>4.7488545966873907</v>
      </c>
      <c r="BG94" s="18">
        <f t="shared" si="235"/>
        <v>-1.6583448667848222</v>
      </c>
      <c r="BH94" s="18">
        <f t="shared" si="235"/>
        <v>-9.9615644027377765</v>
      </c>
      <c r="BI94" s="18">
        <f t="shared" si="236"/>
        <v>-6.565499978058531</v>
      </c>
      <c r="BK94" s="18">
        <f t="shared" si="237"/>
        <v>-7.2747958455583124</v>
      </c>
      <c r="BL94" s="18">
        <f t="shared" si="238"/>
        <v>2.0185264304959816</v>
      </c>
      <c r="BM94" s="18">
        <f t="shared" si="239"/>
        <v>-2.6188269542379961</v>
      </c>
      <c r="BO94" t="str">
        <f t="shared" si="260"/>
        <v>42 Secretarial and related occupations</v>
      </c>
      <c r="BP94" s="18">
        <f t="shared" si="240"/>
        <v>-4.2156134856366929</v>
      </c>
      <c r="BQ94" s="18">
        <f t="shared" si="240"/>
        <v>-11.910634922754538</v>
      </c>
      <c r="BR94" s="18">
        <f t="shared" si="240"/>
        <v>-4.1275080412182525</v>
      </c>
      <c r="BS94" s="18">
        <f t="shared" si="240"/>
        <v>-11.213910984769647</v>
      </c>
      <c r="BT94" s="18">
        <f t="shared" si="241"/>
        <v>-9.1023456630029429</v>
      </c>
      <c r="BV94" s="18">
        <f t="shared" si="242"/>
        <v>-8.9119742459901836</v>
      </c>
      <c r="BW94" s="18">
        <f t="shared" si="243"/>
        <v>1.6308575807979064</v>
      </c>
      <c r="BX94" s="18">
        <f t="shared" si="244"/>
        <v>-4.2512920778678858</v>
      </c>
      <c r="BZ94" t="str">
        <f t="shared" si="261"/>
        <v>42 Secretarial and related occupations</v>
      </c>
      <c r="CA94" s="18">
        <f t="shared" si="245"/>
        <v>-3.1516137176055836</v>
      </c>
      <c r="CB94" s="18">
        <f t="shared" si="245"/>
        <v>-7.8655431000079545</v>
      </c>
      <c r="CC94" s="18">
        <f t="shared" si="245"/>
        <v>-8.370940051616083</v>
      </c>
      <c r="CD94" s="18">
        <f t="shared" si="245"/>
        <v>-13.478346104783567</v>
      </c>
      <c r="CE94" s="18">
        <f t="shared" si="246"/>
        <v>-11.566915641011077</v>
      </c>
      <c r="CG94" s="18">
        <f t="shared" si="247"/>
        <v>-11.808319396293964</v>
      </c>
      <c r="CH94" s="18">
        <f t="shared" si="248"/>
        <v>1.3775509345230308</v>
      </c>
      <c r="CI94" s="18">
        <f t="shared" si="249"/>
        <v>-6.2527084660191417</v>
      </c>
      <c r="CK94" t="str">
        <f t="shared" si="262"/>
        <v>42 Secretarial and related occupations</v>
      </c>
      <c r="CL94" s="18">
        <f t="shared" si="250"/>
        <v>-4.1903711877625316</v>
      </c>
      <c r="CM94" s="18">
        <f t="shared" si="250"/>
        <v>20.94821336772279</v>
      </c>
      <c r="CN94" s="18">
        <f t="shared" si="250"/>
        <v>-0.40223774379093413</v>
      </c>
      <c r="CO94" s="18">
        <f t="shared" si="250"/>
        <v>-0.46630010140934486</v>
      </c>
      <c r="CP94" s="18">
        <f t="shared" si="251"/>
        <v>0.77360678948570349</v>
      </c>
      <c r="CR94" s="18">
        <f t="shared" si="252"/>
        <v>-0.44495056191266036</v>
      </c>
      <c r="CS94" s="18">
        <f t="shared" si="253"/>
        <v>2.2217288409886127</v>
      </c>
      <c r="CT94" s="18">
        <f t="shared" si="254"/>
        <v>1.8975033554981202</v>
      </c>
    </row>
    <row r="95" spans="1:98" x14ac:dyDescent="0.2">
      <c r="A95" t="str">
        <f t="shared" si="209"/>
        <v>51 Skilled agricultural and related trades</v>
      </c>
      <c r="B95" s="18">
        <f t="shared" si="210"/>
        <v>-13.127197798905454</v>
      </c>
      <c r="C95" s="18">
        <f t="shared" si="210"/>
        <v>47.167120415334594</v>
      </c>
      <c r="D95" s="18">
        <f t="shared" si="210"/>
        <v>3.0916061645973381</v>
      </c>
      <c r="E95" s="18">
        <f t="shared" si="210"/>
        <v>3.2409112247412164</v>
      </c>
      <c r="F95" s="18">
        <f t="shared" si="211"/>
        <v>5.5061682697224335</v>
      </c>
      <c r="H95" s="18">
        <f t="shared" si="212"/>
        <v>3.1911188607142815</v>
      </c>
      <c r="I95" s="18">
        <f t="shared" si="213"/>
        <v>4.2819668654910714</v>
      </c>
      <c r="J95" s="18">
        <f t="shared" si="214"/>
        <v>6.2349580437545793</v>
      </c>
      <c r="L95" t="str">
        <f t="shared" si="255"/>
        <v>51 Skilled agricultural and related trades</v>
      </c>
      <c r="M95" s="18">
        <f t="shared" si="215"/>
        <v>-1.1588587198144151</v>
      </c>
      <c r="N95" s="18">
        <f t="shared" si="215"/>
        <v>-2.054672326708229</v>
      </c>
      <c r="O95" s="18">
        <f t="shared" si="215"/>
        <v>-0.27118963504777494</v>
      </c>
      <c r="P95" s="18">
        <f t="shared" si="215"/>
        <v>3.6177697389949026</v>
      </c>
      <c r="Q95" s="18">
        <f t="shared" si="216"/>
        <v>2.0268157251762453</v>
      </c>
      <c r="S95" s="18">
        <f t="shared" si="217"/>
        <v>2.3048853611037368</v>
      </c>
      <c r="T95" s="18">
        <f t="shared" si="218"/>
        <v>3.1159157786741609</v>
      </c>
      <c r="U95" s="18">
        <f t="shared" si="219"/>
        <v>4.7013146740367828</v>
      </c>
      <c r="W95" t="str">
        <f t="shared" si="256"/>
        <v>51 Skilled agricultural and related trades</v>
      </c>
      <c r="X95" s="18">
        <f t="shared" si="220"/>
        <v>2.7259324330908052</v>
      </c>
      <c r="Y95" s="18">
        <f t="shared" si="220"/>
        <v>8.4310835379587843</v>
      </c>
      <c r="Z95" s="18">
        <f t="shared" si="220"/>
        <v>2.288100239747326</v>
      </c>
      <c r="AA95" s="18">
        <f t="shared" si="220"/>
        <v>3.8393071947099511</v>
      </c>
      <c r="AB95" s="18">
        <f t="shared" si="221"/>
        <v>3.6319269922719499</v>
      </c>
      <c r="AD95" s="18">
        <f t="shared" si="222"/>
        <v>3.3196418754614321</v>
      </c>
      <c r="AE95" s="18">
        <f t="shared" si="223"/>
        <v>4.1143173272036648</v>
      </c>
      <c r="AF95" s="18">
        <f t="shared" si="224"/>
        <v>6.1932939412179699</v>
      </c>
      <c r="AH95" t="str">
        <f t="shared" si="257"/>
        <v>51 Skilled agricultural and related trades</v>
      </c>
      <c r="AI95" s="18">
        <f t="shared" si="225"/>
        <v>4.7233666193855051</v>
      </c>
      <c r="AJ95" s="18">
        <f t="shared" si="225"/>
        <v>-5.5517791508979952</v>
      </c>
      <c r="AK95" s="18">
        <f t="shared" si="225"/>
        <v>1.3438925574877025</v>
      </c>
      <c r="AL95" s="18">
        <f t="shared" si="225"/>
        <v>3.1462476851193966</v>
      </c>
      <c r="AM95" s="18">
        <f t="shared" si="226"/>
        <v>2.0163430546869643</v>
      </c>
      <c r="AO95" s="18">
        <f t="shared" si="227"/>
        <v>2.5419289423090685</v>
      </c>
      <c r="AP95" s="18">
        <f t="shared" si="228"/>
        <v>4.0971060833166151</v>
      </c>
      <c r="AQ95" s="18">
        <f t="shared" si="229"/>
        <v>5.6591900624418434</v>
      </c>
      <c r="AS95" t="str">
        <f t="shared" si="258"/>
        <v>51 Skilled agricultural and related trades</v>
      </c>
      <c r="AT95" s="18">
        <f t="shared" si="230"/>
        <v>6.7100624685847876</v>
      </c>
      <c r="AU95" s="18">
        <f t="shared" si="230"/>
        <v>-1.2554735290535635</v>
      </c>
      <c r="AV95" s="18">
        <f t="shared" si="230"/>
        <v>1.1618782280292894</v>
      </c>
      <c r="AW95" s="18">
        <f t="shared" si="230"/>
        <v>3.4835770480069694</v>
      </c>
      <c r="AX95" s="18">
        <f t="shared" si="231"/>
        <v>2.4517747331344708</v>
      </c>
      <c r="AZ95" s="18">
        <f t="shared" si="232"/>
        <v>2.7038166162203225</v>
      </c>
      <c r="BA95" s="18">
        <f t="shared" si="233"/>
        <v>3.8683972740365613</v>
      </c>
      <c r="BB95" s="18">
        <f t="shared" si="234"/>
        <v>5.5836107896557019</v>
      </c>
      <c r="BD95" t="str">
        <f t="shared" si="259"/>
        <v>51 Skilled agricultural and related trades</v>
      </c>
      <c r="BE95" s="18">
        <f t="shared" si="235"/>
        <v>-1.1453897179769634</v>
      </c>
      <c r="BF95" s="18">
        <f t="shared" si="235"/>
        <v>-2.6908267499759719</v>
      </c>
      <c r="BG95" s="18">
        <f t="shared" si="235"/>
        <v>-1.8867385357397071</v>
      </c>
      <c r="BH95" s="18">
        <f t="shared" si="235"/>
        <v>3.102432596886473E-2</v>
      </c>
      <c r="BI95" s="18">
        <f t="shared" si="236"/>
        <v>-0.74355434816765209</v>
      </c>
      <c r="BK95" s="18">
        <f t="shared" si="237"/>
        <v>-0.61235922947947552</v>
      </c>
      <c r="BL95" s="18">
        <f t="shared" si="238"/>
        <v>2.720841556798792</v>
      </c>
      <c r="BM95" s="18">
        <f t="shared" si="239"/>
        <v>2.3063737691936037</v>
      </c>
      <c r="BO95" t="str">
        <f t="shared" si="260"/>
        <v>51 Skilled agricultural and related trades</v>
      </c>
      <c r="BP95" s="18">
        <f t="shared" si="240"/>
        <v>-1.6475752115669984</v>
      </c>
      <c r="BQ95" s="18">
        <f t="shared" si="240"/>
        <v>-7.6311859533004789</v>
      </c>
      <c r="BR95" s="18">
        <f t="shared" si="240"/>
        <v>-1.184064208522928</v>
      </c>
      <c r="BS95" s="18">
        <f t="shared" si="240"/>
        <v>-0.41657940773233149</v>
      </c>
      <c r="BT95" s="18">
        <f t="shared" si="241"/>
        <v>-1.122911688207151</v>
      </c>
      <c r="BV95" s="18">
        <f t="shared" si="242"/>
        <v>-0.67306772203803433</v>
      </c>
      <c r="BW95" s="18">
        <f t="shared" si="243"/>
        <v>2.7947573755358279</v>
      </c>
      <c r="BX95" s="18">
        <f t="shared" si="244"/>
        <v>2.3445796419216292</v>
      </c>
      <c r="BZ95" t="str">
        <f t="shared" si="261"/>
        <v>51 Skilled agricultural and related trades</v>
      </c>
      <c r="CA95" s="18">
        <f t="shared" si="245"/>
        <v>-0.42121485353634469</v>
      </c>
      <c r="CB95" s="18">
        <f t="shared" si="245"/>
        <v>-6.7333924828877789</v>
      </c>
      <c r="CC95" s="18">
        <f t="shared" si="245"/>
        <v>-4.5051434698474395</v>
      </c>
      <c r="CD95" s="18">
        <f t="shared" si="245"/>
        <v>-1.3334767403460179</v>
      </c>
      <c r="CE95" s="18">
        <f t="shared" si="246"/>
        <v>-2.6787292763108983</v>
      </c>
      <c r="CG95" s="18">
        <f t="shared" si="247"/>
        <v>-2.4022339776928026</v>
      </c>
      <c r="CH95" s="18">
        <f t="shared" si="248"/>
        <v>2.161414238934678</v>
      </c>
      <c r="CI95" s="18">
        <f t="shared" si="249"/>
        <v>0.46804083239424532</v>
      </c>
      <c r="CK95" t="str">
        <f t="shared" si="262"/>
        <v>51 Skilled agricultural and related trades</v>
      </c>
      <c r="CL95" s="18">
        <f t="shared" si="250"/>
        <v>-6.9329341048052218E-2</v>
      </c>
      <c r="CM95" s="18">
        <f t="shared" si="250"/>
        <v>-8.6883027598944942</v>
      </c>
      <c r="CN95" s="18">
        <f t="shared" si="250"/>
        <v>1.8957647845541103E-3</v>
      </c>
      <c r="CO95" s="18">
        <f t="shared" si="250"/>
        <v>-6.8408766857735337</v>
      </c>
      <c r="CP95" s="18">
        <f t="shared" si="251"/>
        <v>-4.8735380314901438</v>
      </c>
      <c r="CR95" s="18">
        <f t="shared" si="252"/>
        <v>-4.6136260594657585</v>
      </c>
      <c r="CS95" s="18">
        <f t="shared" si="253"/>
        <v>1.7956847462959669</v>
      </c>
      <c r="CT95" s="18">
        <f t="shared" si="254"/>
        <v>-1.4900416748881207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0.42647620630111849</v>
      </c>
      <c r="C96" s="18">
        <f t="shared" si="210"/>
        <v>14.162565218876688</v>
      </c>
      <c r="D96" s="18">
        <f t="shared" si="210"/>
        <v>4.4732557206585755</v>
      </c>
      <c r="E96" s="18">
        <f t="shared" si="210"/>
        <v>3.1076312030078768</v>
      </c>
      <c r="F96" s="18">
        <f t="shared" si="211"/>
        <v>4.1936113979775591</v>
      </c>
      <c r="H96" s="18">
        <f t="shared" si="212"/>
        <v>3.5608443428100323</v>
      </c>
      <c r="I96" s="18">
        <f t="shared" si="213"/>
        <v>3.2984587448204206</v>
      </c>
      <c r="J96" s="18">
        <f t="shared" si="214"/>
        <v>5.7624807505263886</v>
      </c>
      <c r="L96" t="str">
        <f t="shared" si="255"/>
        <v>52 Skilled metal, electrical and electronic trades</v>
      </c>
      <c r="M96" s="18">
        <f t="shared" si="215"/>
        <v>7.8477956420026862</v>
      </c>
      <c r="N96" s="18">
        <f t="shared" si="215"/>
        <v>-14.352781351894128</v>
      </c>
      <c r="O96" s="18">
        <f t="shared" si="215"/>
        <v>5.3466010221350224</v>
      </c>
      <c r="P96" s="18">
        <f t="shared" si="215"/>
        <v>3.5609228303620899</v>
      </c>
      <c r="Q96" s="18">
        <f t="shared" si="216"/>
        <v>2.8871029670447967</v>
      </c>
      <c r="S96" s="18">
        <f t="shared" si="217"/>
        <v>4.1527601769278055</v>
      </c>
      <c r="T96" s="18">
        <f t="shared" si="218"/>
        <v>3.5519611041511689</v>
      </c>
      <c r="U96" s="18">
        <f t="shared" si="219"/>
        <v>6.3809225655244273</v>
      </c>
      <c r="W96" t="str">
        <f t="shared" si="256"/>
        <v>52 Skilled metal, electrical and electronic trades</v>
      </c>
      <c r="X96" s="18">
        <f t="shared" si="220"/>
        <v>7.8836050986759387</v>
      </c>
      <c r="Y96" s="18">
        <f t="shared" si="220"/>
        <v>-18.867176945217977</v>
      </c>
      <c r="Z96" s="18">
        <f t="shared" si="220"/>
        <v>3.1847555534328498</v>
      </c>
      <c r="AA96" s="18">
        <f t="shared" si="220"/>
        <v>3.2253562532941649</v>
      </c>
      <c r="AB96" s="18">
        <f t="shared" si="221"/>
        <v>1.6707756625339742</v>
      </c>
      <c r="AD96" s="18">
        <f t="shared" si="222"/>
        <v>3.2118209119406105</v>
      </c>
      <c r="AE96" s="18">
        <f t="shared" si="223"/>
        <v>3.1705032942837885</v>
      </c>
      <c r="AF96" s="18">
        <f t="shared" si="224"/>
        <v>5.4092032454939432</v>
      </c>
      <c r="AH96" t="str">
        <f t="shared" si="257"/>
        <v>52 Skilled metal, electrical and electronic trades</v>
      </c>
      <c r="AI96" s="18">
        <f t="shared" si="225"/>
        <v>5.7524996611010737</v>
      </c>
      <c r="AJ96" s="18">
        <f t="shared" si="225"/>
        <v>-14.795330264169404</v>
      </c>
      <c r="AK96" s="18">
        <f t="shared" si="225"/>
        <v>1.9622765347571125</v>
      </c>
      <c r="AL96" s="18">
        <f t="shared" si="225"/>
        <v>2.6983991299252219</v>
      </c>
      <c r="AM96" s="18">
        <f t="shared" si="226"/>
        <v>1.2788145995872524</v>
      </c>
      <c r="AO96" s="18">
        <f t="shared" si="227"/>
        <v>2.4524363205472799</v>
      </c>
      <c r="AP96" s="18">
        <f t="shared" si="228"/>
        <v>2.8058656232702761</v>
      </c>
      <c r="AQ96" s="18">
        <f t="shared" si="229"/>
        <v>4.5626056361343315</v>
      </c>
      <c r="AS96" t="str">
        <f t="shared" si="258"/>
        <v>52 Skilled metal, electrical and electronic trades</v>
      </c>
      <c r="AT96" s="18">
        <f t="shared" si="230"/>
        <v>5.840996031860346</v>
      </c>
      <c r="AU96" s="18">
        <f t="shared" si="230"/>
        <v>-14.155548629245407</v>
      </c>
      <c r="AV96" s="18">
        <f t="shared" si="230"/>
        <v>0.94211386256681795</v>
      </c>
      <c r="AW96" s="18">
        <f t="shared" si="230"/>
        <v>2.3099445762771786</v>
      </c>
      <c r="AX96" s="18">
        <f t="shared" si="231"/>
        <v>0.76931206385721929</v>
      </c>
      <c r="AZ96" s="18">
        <f t="shared" si="232"/>
        <v>1.8519538677888248</v>
      </c>
      <c r="BA96" s="18">
        <f t="shared" si="233"/>
        <v>2.6251715303881484</v>
      </c>
      <c r="BB96" s="18">
        <f t="shared" si="234"/>
        <v>3.9651732776919024</v>
      </c>
      <c r="BD96" t="str">
        <f t="shared" si="259"/>
        <v>52 Skilled metal, electrical and electronic trades</v>
      </c>
      <c r="BE96" s="18">
        <f t="shared" si="235"/>
        <v>1.3577026946187454</v>
      </c>
      <c r="BF96" s="18">
        <f t="shared" si="235"/>
        <v>-16.365621031308585</v>
      </c>
      <c r="BG96" s="18">
        <f t="shared" si="235"/>
        <v>-1.5250933115084853</v>
      </c>
      <c r="BH96" s="18">
        <f t="shared" si="235"/>
        <v>-1.5546408796516142</v>
      </c>
      <c r="BI96" s="18">
        <f t="shared" si="236"/>
        <v>-2.5436088757037734</v>
      </c>
      <c r="BK96" s="18">
        <f t="shared" si="237"/>
        <v>-1.5447926754908026</v>
      </c>
      <c r="BL96" s="18">
        <f t="shared" si="238"/>
        <v>1.8043207176359433</v>
      </c>
      <c r="BM96" s="18">
        <f t="shared" si="239"/>
        <v>0.63370805637779082</v>
      </c>
      <c r="BO96" t="str">
        <f t="shared" si="260"/>
        <v>52 Skilled metal, electrical and electronic trades</v>
      </c>
      <c r="BP96" s="18">
        <f t="shared" si="240"/>
        <v>-0.9539663563781331</v>
      </c>
      <c r="BQ96" s="18">
        <f t="shared" si="240"/>
        <v>-17.412027791794927</v>
      </c>
      <c r="BR96" s="18">
        <f t="shared" si="240"/>
        <v>-1.9204405144840231</v>
      </c>
      <c r="BS96" s="18">
        <f t="shared" si="240"/>
        <v>-1.9459961203914466</v>
      </c>
      <c r="BT96" s="18">
        <f t="shared" si="241"/>
        <v>-2.9844352721028033</v>
      </c>
      <c r="BV96" s="18">
        <f t="shared" si="242"/>
        <v>-1.9374783250377337</v>
      </c>
      <c r="BW96" s="18">
        <f t="shared" si="243"/>
        <v>1.8331625664653073</v>
      </c>
      <c r="BX96" s="18">
        <f t="shared" si="244"/>
        <v>0.38221310451409529</v>
      </c>
      <c r="BZ96" t="str">
        <f t="shared" si="261"/>
        <v>52 Skilled metal, electrical and electronic trades</v>
      </c>
      <c r="CA96" s="18">
        <f t="shared" si="245"/>
        <v>-4.1708270707041528E-3</v>
      </c>
      <c r="CB96" s="18">
        <f t="shared" si="245"/>
        <v>-15.539938916536611</v>
      </c>
      <c r="CC96" s="18">
        <f t="shared" si="245"/>
        <v>-4.2970926764773427</v>
      </c>
      <c r="CD96" s="18">
        <f t="shared" si="245"/>
        <v>-6.0523135358280467</v>
      </c>
      <c r="CE96" s="18">
        <f t="shared" si="246"/>
        <v>-6.1339329376659979</v>
      </c>
      <c r="CG96" s="18">
        <f t="shared" si="247"/>
        <v>-5.4708461975554679</v>
      </c>
      <c r="CH96" s="18">
        <f t="shared" si="248"/>
        <v>1.5239344063692428</v>
      </c>
      <c r="CI96" s="18">
        <f t="shared" si="249"/>
        <v>-2.4937423923062974</v>
      </c>
      <c r="CK96" t="str">
        <f t="shared" si="262"/>
        <v>52 Skilled metal, electrical and electronic trades</v>
      </c>
      <c r="CL96" s="18">
        <f t="shared" si="250"/>
        <v>-2.3594087764965188</v>
      </c>
      <c r="CM96" s="18">
        <f t="shared" si="250"/>
        <v>-14.554643491095899</v>
      </c>
      <c r="CN96" s="18">
        <f t="shared" si="250"/>
        <v>-2.8141372947348975</v>
      </c>
      <c r="CO96" s="18">
        <f t="shared" si="250"/>
        <v>-3.7048487569989907</v>
      </c>
      <c r="CP96" s="18">
        <f t="shared" si="251"/>
        <v>-4.1462168341955934</v>
      </c>
      <c r="CR96" s="18">
        <f t="shared" si="252"/>
        <v>-3.4088556950834015</v>
      </c>
      <c r="CS96" s="18">
        <f t="shared" si="253"/>
        <v>1.5446793423693261</v>
      </c>
      <c r="CT96" s="18">
        <f t="shared" si="254"/>
        <v>-1.0552516359299768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-3.9364360686704902</v>
      </c>
      <c r="C97" s="18">
        <f t="shared" si="210"/>
        <v>-1.3963503378999431</v>
      </c>
      <c r="D97" s="18">
        <f t="shared" si="210"/>
        <v>9.773079366671066</v>
      </c>
      <c r="E97" s="18">
        <f t="shared" si="210"/>
        <v>-9.605516821349358E-2</v>
      </c>
      <c r="F97" s="18">
        <f t="shared" si="211"/>
        <v>2.8045679889180608</v>
      </c>
      <c r="H97" s="18">
        <f t="shared" si="212"/>
        <v>3.0909101595290478</v>
      </c>
      <c r="I97" s="18">
        <f t="shared" si="213"/>
        <v>3.6555713609141005</v>
      </c>
      <c r="J97" s="18">
        <f t="shared" si="214"/>
        <v>5.6859828014319769</v>
      </c>
      <c r="L97" t="str">
        <f t="shared" si="255"/>
        <v>53 Skilled construction and building trades</v>
      </c>
      <c r="M97" s="18">
        <f t="shared" si="215"/>
        <v>4.3505974995431185</v>
      </c>
      <c r="N97" s="18">
        <f t="shared" si="215"/>
        <v>-7.450085825189201</v>
      </c>
      <c r="O97" s="18">
        <f t="shared" si="215"/>
        <v>4.818104646930399</v>
      </c>
      <c r="P97" s="18">
        <f t="shared" si="215"/>
        <v>2.0204933367703459</v>
      </c>
      <c r="Q97" s="18">
        <f t="shared" si="216"/>
        <v>2.26204723441501</v>
      </c>
      <c r="S97" s="18">
        <f t="shared" si="217"/>
        <v>2.9446339448721659</v>
      </c>
      <c r="T97" s="18">
        <f t="shared" si="218"/>
        <v>3.5116356452695507</v>
      </c>
      <c r="U97" s="18">
        <f t="shared" si="219"/>
        <v>5.4720742882859552</v>
      </c>
      <c r="W97" t="str">
        <f t="shared" si="256"/>
        <v>53 Skilled construction and building trades</v>
      </c>
      <c r="X97" s="18">
        <f t="shared" si="220"/>
        <v>6.7036080969865353</v>
      </c>
      <c r="Y97" s="18">
        <f t="shared" si="220"/>
        <v>-11.842340595044099</v>
      </c>
      <c r="Z97" s="18">
        <f t="shared" si="220"/>
        <v>3.0591056024459329</v>
      </c>
      <c r="AA97" s="18">
        <f t="shared" si="220"/>
        <v>2.86292884867001</v>
      </c>
      <c r="AB97" s="18">
        <f t="shared" si="221"/>
        <v>1.9365772943783277</v>
      </c>
      <c r="AD97" s="18">
        <f t="shared" si="222"/>
        <v>2.9282795726107924</v>
      </c>
      <c r="AE97" s="18">
        <f t="shared" si="223"/>
        <v>3.3066656067106237</v>
      </c>
      <c r="AF97" s="18">
        <f t="shared" si="224"/>
        <v>5.3031051051873668</v>
      </c>
      <c r="AH97" t="str">
        <f t="shared" si="257"/>
        <v>53 Skilled construction and building trades</v>
      </c>
      <c r="AI97" s="18">
        <f t="shared" si="225"/>
        <v>9.4950418291091854</v>
      </c>
      <c r="AJ97" s="18">
        <f t="shared" si="225"/>
        <v>-11.286675058943729</v>
      </c>
      <c r="AK97" s="18">
        <f t="shared" si="225"/>
        <v>3.7067633525989407</v>
      </c>
      <c r="AL97" s="18">
        <f t="shared" si="225"/>
        <v>3.4385402488777306</v>
      </c>
      <c r="AM97" s="18">
        <f t="shared" si="226"/>
        <v>2.5334346485799575</v>
      </c>
      <c r="AO97" s="18">
        <f t="shared" si="227"/>
        <v>3.5278707811908561</v>
      </c>
      <c r="AP97" s="18">
        <f t="shared" si="228"/>
        <v>3.5471247081533486</v>
      </c>
      <c r="AQ97" s="18">
        <f t="shared" si="229"/>
        <v>5.9181699947893573</v>
      </c>
      <c r="AS97" t="str">
        <f t="shared" si="258"/>
        <v>53 Skilled construction and building trades</v>
      </c>
      <c r="AT97" s="18">
        <f t="shared" si="230"/>
        <v>6.7084975599006613</v>
      </c>
      <c r="AU97" s="18">
        <f t="shared" si="230"/>
        <v>-12.45088474394117</v>
      </c>
      <c r="AV97" s="18">
        <f t="shared" si="230"/>
        <v>2.8453457162403328</v>
      </c>
      <c r="AW97" s="18">
        <f t="shared" si="230"/>
        <v>2.0732686977008807</v>
      </c>
      <c r="AX97" s="18">
        <f t="shared" si="231"/>
        <v>1.3370948892338586</v>
      </c>
      <c r="AZ97" s="18">
        <f t="shared" si="232"/>
        <v>2.3299815334583807</v>
      </c>
      <c r="BA97" s="18">
        <f t="shared" si="233"/>
        <v>3.199674044375489</v>
      </c>
      <c r="BB97" s="18">
        <f t="shared" si="234"/>
        <v>4.7870351926886601</v>
      </c>
      <c r="BD97" t="str">
        <f t="shared" si="259"/>
        <v>53 Skilled construction and building trades</v>
      </c>
      <c r="BE97" s="18">
        <f t="shared" si="235"/>
        <v>0.70222037346769905</v>
      </c>
      <c r="BF97" s="18">
        <f t="shared" si="235"/>
        <v>-15.592626207408887</v>
      </c>
      <c r="BG97" s="18">
        <f t="shared" si="235"/>
        <v>-0.98397937168958061</v>
      </c>
      <c r="BH97" s="18">
        <f t="shared" si="235"/>
        <v>-1.3971000345305407</v>
      </c>
      <c r="BI97" s="18">
        <f t="shared" si="236"/>
        <v>-2.2227568416624988</v>
      </c>
      <c r="BK97" s="18">
        <f t="shared" si="237"/>
        <v>-1.2595850192700486</v>
      </c>
      <c r="BL97" s="18">
        <f t="shared" si="238"/>
        <v>1.9916021055579103</v>
      </c>
      <c r="BM97" s="18">
        <f t="shared" si="239"/>
        <v>1.0582457295386094</v>
      </c>
      <c r="BO97" t="str">
        <f t="shared" si="260"/>
        <v>53 Skilled construction and building trades</v>
      </c>
      <c r="BP97" s="18">
        <f t="shared" si="240"/>
        <v>1.4088924607911224</v>
      </c>
      <c r="BQ97" s="18">
        <f t="shared" si="240"/>
        <v>-16.49032603128251</v>
      </c>
      <c r="BR97" s="18">
        <f t="shared" si="240"/>
        <v>0.35526044434350812</v>
      </c>
      <c r="BS97" s="18">
        <f t="shared" si="240"/>
        <v>-0.45462483011262655</v>
      </c>
      <c r="BT97" s="18">
        <f t="shared" si="241"/>
        <v>-1.2918474570105198</v>
      </c>
      <c r="BV97" s="18">
        <f t="shared" si="242"/>
        <v>-0.18539190259307947</v>
      </c>
      <c r="BW97" s="18">
        <f t="shared" si="243"/>
        <v>2.4541361912904902</v>
      </c>
      <c r="BX97" s="18">
        <f t="shared" si="244"/>
        <v>2.3226293151349831</v>
      </c>
      <c r="BZ97" t="str">
        <f t="shared" si="261"/>
        <v>53 Skilled construction and building trades</v>
      </c>
      <c r="CA97" s="18">
        <f t="shared" si="245"/>
        <v>1.5742073093699016</v>
      </c>
      <c r="CB97" s="18">
        <f t="shared" si="245"/>
        <v>-13.293627311073376</v>
      </c>
      <c r="CC97" s="18">
        <f t="shared" si="245"/>
        <v>-2.5233744853313866</v>
      </c>
      <c r="CD97" s="18">
        <f t="shared" si="245"/>
        <v>-2.0286461712779258</v>
      </c>
      <c r="CE97" s="18">
        <f t="shared" si="246"/>
        <v>-2.9274286076660827</v>
      </c>
      <c r="CG97" s="18">
        <f t="shared" si="247"/>
        <v>-2.1938339730494083</v>
      </c>
      <c r="CH97" s="18">
        <f t="shared" si="248"/>
        <v>1.9737981338577626</v>
      </c>
      <c r="CI97" s="18">
        <f t="shared" si="249"/>
        <v>0.37435842071995573</v>
      </c>
      <c r="CK97" t="str">
        <f t="shared" si="262"/>
        <v>53 Skilled construction and building trades</v>
      </c>
      <c r="CL97" s="18">
        <f t="shared" si="250"/>
        <v>-4.2165674348239923</v>
      </c>
      <c r="CM97" s="18">
        <f t="shared" si="250"/>
        <v>-16.065033591847488</v>
      </c>
      <c r="CN97" s="18">
        <f t="shared" si="250"/>
        <v>-6.531259225532116</v>
      </c>
      <c r="CO97" s="18">
        <f t="shared" si="250"/>
        <v>-14.853272626764081</v>
      </c>
      <c r="CP97" s="18">
        <f t="shared" si="251"/>
        <v>-12.414007569974705</v>
      </c>
      <c r="CR97" s="18">
        <f t="shared" si="252"/>
        <v>-12.165033988093343</v>
      </c>
      <c r="CS97" s="18">
        <f t="shared" si="253"/>
        <v>0.90978255839266886</v>
      </c>
      <c r="CT97" s="18">
        <f t="shared" si="254"/>
        <v>-7.9550321898404386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-2.3266609316996978</v>
      </c>
      <c r="C98" s="18">
        <f t="shared" si="210"/>
        <v>-6.6083404283197815</v>
      </c>
      <c r="D98" s="18">
        <f t="shared" si="210"/>
        <v>6.8860286559708328</v>
      </c>
      <c r="E98" s="18">
        <f t="shared" si="210"/>
        <v>3.530150722457992</v>
      </c>
      <c r="F98" s="18">
        <f t="shared" si="211"/>
        <v>3.8960003159701051</v>
      </c>
      <c r="H98" s="18">
        <f t="shared" si="212"/>
        <v>4.6369031946869921</v>
      </c>
      <c r="I98" s="18">
        <f t="shared" si="213"/>
        <v>4.0430835839574186</v>
      </c>
      <c r="J98" s="18">
        <f t="shared" si="214"/>
        <v>7.0689759997236479</v>
      </c>
      <c r="L98" t="str">
        <f t="shared" si="255"/>
        <v>54 Textiles, printing and other skilled trades</v>
      </c>
      <c r="M98" s="18">
        <f t="shared" si="215"/>
        <v>4.4368600337296504</v>
      </c>
      <c r="N98" s="18">
        <f t="shared" si="215"/>
        <v>-1.6482125457413122</v>
      </c>
      <c r="O98" s="18">
        <f t="shared" si="215"/>
        <v>5.0550358885296909</v>
      </c>
      <c r="P98" s="18">
        <f t="shared" si="215"/>
        <v>4.0663000896490109</v>
      </c>
      <c r="Q98" s="18">
        <f t="shared" si="216"/>
        <v>4.0065009992757528</v>
      </c>
      <c r="S98" s="18">
        <f t="shared" si="217"/>
        <v>4.3948403866246322</v>
      </c>
      <c r="T98" s="18">
        <f t="shared" si="218"/>
        <v>4.0526406015142902</v>
      </c>
      <c r="U98" s="18">
        <f t="shared" si="219"/>
        <v>6.9008770850928602</v>
      </c>
      <c r="W98" t="str">
        <f t="shared" si="256"/>
        <v>54 Textiles, printing and other skilled trades</v>
      </c>
      <c r="X98" s="18">
        <f t="shared" si="220"/>
        <v>1.6297712863580394</v>
      </c>
      <c r="Y98" s="18">
        <f t="shared" si="220"/>
        <v>-6.3160161173724472</v>
      </c>
      <c r="Z98" s="18">
        <f t="shared" si="220"/>
        <v>5.0369845612005193</v>
      </c>
      <c r="AA98" s="18">
        <f t="shared" si="220"/>
        <v>2.959648105215873</v>
      </c>
      <c r="AB98" s="18">
        <f t="shared" si="221"/>
        <v>2.9948340260643969</v>
      </c>
      <c r="AD98" s="18">
        <f t="shared" si="222"/>
        <v>3.6474881213887089</v>
      </c>
      <c r="AE98" s="18">
        <f t="shared" si="223"/>
        <v>3.8849283119809064</v>
      </c>
      <c r="AF98" s="18">
        <f t="shared" si="224"/>
        <v>6.2501330146046863</v>
      </c>
      <c r="AH98" t="str">
        <f t="shared" si="257"/>
        <v>54 Textiles, printing and other skilled trades</v>
      </c>
      <c r="AI98" s="18">
        <f t="shared" si="225"/>
        <v>-2.690821923662845</v>
      </c>
      <c r="AJ98" s="18">
        <f t="shared" si="225"/>
        <v>4.3627790425647017</v>
      </c>
      <c r="AK98" s="18">
        <f t="shared" si="225"/>
        <v>3.196737456523624</v>
      </c>
      <c r="AL98" s="18">
        <f t="shared" si="225"/>
        <v>2.8390805860843749</v>
      </c>
      <c r="AM98" s="18">
        <f t="shared" si="226"/>
        <v>3.0453936835790785</v>
      </c>
      <c r="AO98" s="18">
        <f t="shared" si="227"/>
        <v>2.9581616015482259</v>
      </c>
      <c r="AP98" s="18">
        <f t="shared" si="228"/>
        <v>3.6767931986006586</v>
      </c>
      <c r="AQ98" s="18">
        <f t="shared" si="229"/>
        <v>5.6089000841561987</v>
      </c>
      <c r="AS98" t="str">
        <f t="shared" si="258"/>
        <v>54 Textiles, printing and other skilled trades</v>
      </c>
      <c r="AT98" s="18">
        <f t="shared" si="230"/>
        <v>0.19696850491410789</v>
      </c>
      <c r="AU98" s="18">
        <f t="shared" si="230"/>
        <v>-6.6365875718152996</v>
      </c>
      <c r="AV98" s="18">
        <f t="shared" si="230"/>
        <v>4.1097251156256176</v>
      </c>
      <c r="AW98" s="18">
        <f t="shared" si="230"/>
        <v>2.7456104986631535</v>
      </c>
      <c r="AX98" s="18">
        <f t="shared" si="231"/>
        <v>2.5543589140432754</v>
      </c>
      <c r="AZ98" s="18">
        <f t="shared" si="232"/>
        <v>3.1983177686314868</v>
      </c>
      <c r="BA98" s="18">
        <f t="shared" si="233"/>
        <v>3.5936438822426808</v>
      </c>
      <c r="BB98" s="18">
        <f t="shared" si="234"/>
        <v>5.7153149981666651</v>
      </c>
      <c r="BD98" t="str">
        <f t="shared" si="259"/>
        <v>54 Textiles, printing and other skilled trades</v>
      </c>
      <c r="BE98" s="18">
        <f t="shared" si="235"/>
        <v>-2.1242987779756528</v>
      </c>
      <c r="BF98" s="18">
        <f t="shared" si="235"/>
        <v>-7.7606134242661495</v>
      </c>
      <c r="BG98" s="18">
        <f t="shared" si="235"/>
        <v>1.7519831545852016</v>
      </c>
      <c r="BH98" s="18">
        <f t="shared" si="235"/>
        <v>-0.10245807222633019</v>
      </c>
      <c r="BI98" s="18">
        <f t="shared" si="236"/>
        <v>-2.6205171829862817E-2</v>
      </c>
      <c r="BK98" s="18">
        <f t="shared" si="237"/>
        <v>0.51190299173482501</v>
      </c>
      <c r="BL98" s="18">
        <f t="shared" si="238"/>
        <v>2.4880117929056089</v>
      </c>
      <c r="BM98" s="18">
        <f t="shared" si="239"/>
        <v>2.8548537885968894</v>
      </c>
      <c r="BO98" t="str">
        <f t="shared" si="260"/>
        <v>54 Textiles, printing and other skilled trades</v>
      </c>
      <c r="BP98" s="18">
        <f t="shared" si="240"/>
        <v>-5.0531735362244978</v>
      </c>
      <c r="BQ98" s="18">
        <f t="shared" si="240"/>
        <v>-4.8396160616685169</v>
      </c>
      <c r="BR98" s="18">
        <f t="shared" si="240"/>
        <v>0.47884140550675802</v>
      </c>
      <c r="BS98" s="18">
        <f t="shared" si="240"/>
        <v>-0.6094186812024005</v>
      </c>
      <c r="BT98" s="18">
        <f t="shared" si="241"/>
        <v>-0.54134104701714092</v>
      </c>
      <c r="BV98" s="18">
        <f t="shared" si="242"/>
        <v>-0.24798129216797582</v>
      </c>
      <c r="BW98" s="18">
        <f t="shared" si="243"/>
        <v>2.1344451578898749</v>
      </c>
      <c r="BX98" s="18">
        <f t="shared" si="244"/>
        <v>1.9508158240907125</v>
      </c>
      <c r="BZ98" t="str">
        <f t="shared" si="261"/>
        <v>54 Textiles, printing and other skilled trades</v>
      </c>
      <c r="CA98" s="18">
        <f t="shared" si="245"/>
        <v>-3.5882629979124614</v>
      </c>
      <c r="CB98" s="18">
        <f t="shared" si="245"/>
        <v>-0.61483991439760244</v>
      </c>
      <c r="CC98" s="18">
        <f t="shared" si="245"/>
        <v>-0.83478771875975522</v>
      </c>
      <c r="CD98" s="18">
        <f t="shared" si="245"/>
        <v>-3.5964072181930873</v>
      </c>
      <c r="CE98" s="18">
        <f t="shared" si="246"/>
        <v>-2.5564372888960074</v>
      </c>
      <c r="CG98" s="18">
        <f t="shared" si="247"/>
        <v>-2.6845201729192136</v>
      </c>
      <c r="CH98" s="18">
        <f t="shared" si="248"/>
        <v>1.9780076426199944</v>
      </c>
      <c r="CI98" s="18">
        <f t="shared" si="249"/>
        <v>4.2408372255664517E-2</v>
      </c>
      <c r="CK98" t="str">
        <f t="shared" si="262"/>
        <v>54 Textiles, printing and other skilled trades</v>
      </c>
      <c r="CL98" s="18">
        <f t="shared" si="250"/>
        <v>-9.8102107999448069</v>
      </c>
      <c r="CM98" s="18">
        <f t="shared" si="250"/>
        <v>8.0674633837550793</v>
      </c>
      <c r="CN98" s="18">
        <f t="shared" si="250"/>
        <v>-7.5264679978091831</v>
      </c>
      <c r="CO98" s="18">
        <f t="shared" si="250"/>
        <v>-1.5391399192059563</v>
      </c>
      <c r="CP98" s="18">
        <f t="shared" si="251"/>
        <v>-2.88727239135258</v>
      </c>
      <c r="CR98" s="18">
        <f t="shared" si="252"/>
        <v>-3.576794451892007</v>
      </c>
      <c r="CS98" s="18">
        <f t="shared" si="253"/>
        <v>1.3484881229216317</v>
      </c>
      <c r="CT98" s="18">
        <f t="shared" si="254"/>
        <v>-1.4635813307624645</v>
      </c>
    </row>
    <row r="99" spans="1:98" x14ac:dyDescent="0.2">
      <c r="A99" t="str">
        <f t="shared" si="209"/>
        <v>61 Caring personal service occupations</v>
      </c>
      <c r="B99" s="18">
        <f t="shared" si="210"/>
        <v>4.0709785658908926</v>
      </c>
      <c r="C99" s="18">
        <f t="shared" si="210"/>
        <v>3.9808146606432837</v>
      </c>
      <c r="D99" s="18">
        <f t="shared" si="210"/>
        <v>5.2724807680388341</v>
      </c>
      <c r="E99" s="18">
        <f t="shared" si="210"/>
        <v>3.0268535790161311</v>
      </c>
      <c r="F99" s="18">
        <f t="shared" si="211"/>
        <v>3.7831843404101395</v>
      </c>
      <c r="H99" s="18">
        <f t="shared" si="212"/>
        <v>3.7700223491708984</v>
      </c>
      <c r="I99" s="18">
        <f t="shared" si="213"/>
        <v>4.0064323880574682</v>
      </c>
      <c r="J99" s="18">
        <f t="shared" si="214"/>
        <v>6.4248054490458895</v>
      </c>
      <c r="L99" t="str">
        <f t="shared" si="255"/>
        <v>61 Caring personal service occupations</v>
      </c>
      <c r="M99" s="18">
        <f t="shared" si="215"/>
        <v>1.4159955310227623</v>
      </c>
      <c r="N99" s="18">
        <f t="shared" si="215"/>
        <v>7.5031664892306393</v>
      </c>
      <c r="O99" s="18">
        <f t="shared" si="215"/>
        <v>6.5452026584606582</v>
      </c>
      <c r="P99" s="18">
        <f t="shared" si="215"/>
        <v>3.8872525467631647</v>
      </c>
      <c r="Q99" s="18">
        <f t="shared" si="216"/>
        <v>4.9348111481100743</v>
      </c>
      <c r="S99" s="18">
        <f t="shared" si="217"/>
        <v>4.7657855717317732</v>
      </c>
      <c r="T99" s="18">
        <f t="shared" si="218"/>
        <v>4.4540953382993242</v>
      </c>
      <c r="U99" s="18">
        <f t="shared" si="219"/>
        <v>7.4371002267972219</v>
      </c>
      <c r="W99" t="str">
        <f t="shared" si="256"/>
        <v>61 Caring personal service occupations</v>
      </c>
      <c r="X99" s="18">
        <f t="shared" si="220"/>
        <v>0.84000606603604755</v>
      </c>
      <c r="Y99" s="18">
        <f t="shared" si="220"/>
        <v>-4.4159575874924144</v>
      </c>
      <c r="Z99" s="18">
        <f t="shared" si="220"/>
        <v>3.967910119774487</v>
      </c>
      <c r="AA99" s="18">
        <f t="shared" si="220"/>
        <v>2.5576676909358165</v>
      </c>
      <c r="AB99" s="18">
        <f t="shared" si="221"/>
        <v>2.543989004771352</v>
      </c>
      <c r="AD99" s="18">
        <f t="shared" si="222"/>
        <v>3.0256101603042929</v>
      </c>
      <c r="AE99" s="18">
        <f t="shared" si="223"/>
        <v>4.1951297181051395</v>
      </c>
      <c r="AF99" s="18">
        <f t="shared" si="224"/>
        <v>6.0573693243261895</v>
      </c>
      <c r="AH99" t="str">
        <f t="shared" si="257"/>
        <v>61 Caring personal service occupations</v>
      </c>
      <c r="AI99" s="18">
        <f t="shared" si="225"/>
        <v>-2.401213122276491</v>
      </c>
      <c r="AJ99" s="18">
        <f t="shared" si="225"/>
        <v>-4.2826166602880633</v>
      </c>
      <c r="AK99" s="18">
        <f t="shared" si="225"/>
        <v>0.61128429813541718</v>
      </c>
      <c r="AL99" s="18">
        <f t="shared" si="225"/>
        <v>0.76936383869434799</v>
      </c>
      <c r="AM99" s="18">
        <f t="shared" si="226"/>
        <v>0.39667750091163523</v>
      </c>
      <c r="AO99" s="18">
        <f t="shared" si="227"/>
        <v>0.71664308074543825</v>
      </c>
      <c r="AP99" s="18">
        <f t="shared" si="228"/>
        <v>3.2768930497155901</v>
      </c>
      <c r="AQ99" s="18">
        <f t="shared" si="229"/>
        <v>3.741874574557702</v>
      </c>
      <c r="AS99" t="str">
        <f t="shared" si="258"/>
        <v>61 Caring personal service occupations</v>
      </c>
      <c r="AT99" s="18">
        <f t="shared" si="230"/>
        <v>5.1749301422709948E-3</v>
      </c>
      <c r="AU99" s="18">
        <f t="shared" si="230"/>
        <v>-2.0943655063266009</v>
      </c>
      <c r="AV99" s="18">
        <f t="shared" si="230"/>
        <v>1.9274916481190063</v>
      </c>
      <c r="AW99" s="18">
        <f t="shared" si="230"/>
        <v>1.699204831147183</v>
      </c>
      <c r="AX99" s="18">
        <f t="shared" si="231"/>
        <v>1.5289737557957261</v>
      </c>
      <c r="AZ99" s="18">
        <f t="shared" si="232"/>
        <v>1.7752435697838242</v>
      </c>
      <c r="BA99" s="18">
        <f t="shared" si="233"/>
        <v>3.5922829469257733</v>
      </c>
      <c r="BB99" s="18">
        <f t="shared" si="234"/>
        <v>4.7292715241126215</v>
      </c>
      <c r="BD99" t="str">
        <f t="shared" si="259"/>
        <v>61 Caring personal service occupations</v>
      </c>
      <c r="BE99" s="18">
        <f t="shared" si="235"/>
        <v>-5.8281653479919093E-2</v>
      </c>
      <c r="BF99" s="18">
        <f t="shared" si="235"/>
        <v>6.9206993509600689</v>
      </c>
      <c r="BG99" s="18">
        <f t="shared" si="235"/>
        <v>1.0049489173297177</v>
      </c>
      <c r="BH99" s="18">
        <f t="shared" si="235"/>
        <v>1.6863581864695831</v>
      </c>
      <c r="BI99" s="18">
        <f t="shared" si="236"/>
        <v>1.791760278964083</v>
      </c>
      <c r="BK99" s="18">
        <f t="shared" si="237"/>
        <v>1.4587125124078337</v>
      </c>
      <c r="BL99" s="18">
        <f t="shared" si="238"/>
        <v>3.2672139301914704</v>
      </c>
      <c r="BM99" s="18">
        <f t="shared" si="239"/>
        <v>4.2326640802035742</v>
      </c>
      <c r="BO99" t="str">
        <f t="shared" si="260"/>
        <v>61 Caring personal service occupations</v>
      </c>
      <c r="BP99" s="18">
        <f t="shared" si="240"/>
        <v>-2.0408105650904895</v>
      </c>
      <c r="BQ99" s="18">
        <f t="shared" si="240"/>
        <v>-9.5660180776355848</v>
      </c>
      <c r="BR99" s="18">
        <f t="shared" si="240"/>
        <v>0.44698261349349622</v>
      </c>
      <c r="BS99" s="18">
        <f t="shared" si="240"/>
        <v>-1.5333980269857106</v>
      </c>
      <c r="BT99" s="18">
        <f t="shared" si="241"/>
        <v>-1.4443327797853622</v>
      </c>
      <c r="BV99" s="18">
        <f t="shared" si="242"/>
        <v>-0.87764788777425773</v>
      </c>
      <c r="BW99" s="18">
        <f t="shared" si="243"/>
        <v>2.5933197870950941</v>
      </c>
      <c r="BX99" s="18">
        <f t="shared" si="244"/>
        <v>1.9922964379904151</v>
      </c>
      <c r="BZ99" t="str">
        <f t="shared" si="261"/>
        <v>61 Caring personal service occupations</v>
      </c>
      <c r="CA99" s="18">
        <f t="shared" si="245"/>
        <v>-13.941812249158325</v>
      </c>
      <c r="CB99" s="18">
        <f t="shared" si="245"/>
        <v>-13.503571041334261</v>
      </c>
      <c r="CC99" s="18">
        <f t="shared" si="245"/>
        <v>-5.0421441522552239</v>
      </c>
      <c r="CD99" s="18">
        <f t="shared" si="245"/>
        <v>-1.4163210944365678</v>
      </c>
      <c r="CE99" s="18">
        <f t="shared" si="246"/>
        <v>-3.3573276820728637</v>
      </c>
      <c r="CG99" s="18">
        <f t="shared" si="247"/>
        <v>-2.6400563516269515</v>
      </c>
      <c r="CH99" s="18">
        <f t="shared" si="248"/>
        <v>1.4719772795553698</v>
      </c>
      <c r="CI99" s="18">
        <f t="shared" si="249"/>
        <v>-0.59412550795563401</v>
      </c>
      <c r="CK99" t="str">
        <f t="shared" si="262"/>
        <v>61 Caring personal service occupations</v>
      </c>
      <c r="CL99" s="18">
        <f t="shared" si="250"/>
        <v>-6.6084229695707712</v>
      </c>
      <c r="CM99" s="18">
        <f t="shared" si="250"/>
        <v>3.3296742433840398</v>
      </c>
      <c r="CN99" s="18">
        <f t="shared" si="250"/>
        <v>3.4247804045824726</v>
      </c>
      <c r="CO99" s="18">
        <f t="shared" si="250"/>
        <v>2.2286974834199613</v>
      </c>
      <c r="CP99" s="18">
        <f t="shared" si="251"/>
        <v>2.6696953188389161</v>
      </c>
      <c r="CR99" s="18">
        <f t="shared" si="252"/>
        <v>2.6258469022245379</v>
      </c>
      <c r="CS99" s="18">
        <f t="shared" si="253"/>
        <v>1.9737185226609499</v>
      </c>
      <c r="CT99" s="18">
        <f t="shared" si="254"/>
        <v>4.0572717754489895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20.767639129670414</v>
      </c>
      <c r="C100" s="18">
        <f t="shared" si="210"/>
        <v>-21.8941734979214</v>
      </c>
      <c r="D100" s="18">
        <f t="shared" si="210"/>
        <v>3.567039278340367</v>
      </c>
      <c r="E100" s="18">
        <f t="shared" si="210"/>
        <v>2.0620136318118432</v>
      </c>
      <c r="F100" s="18">
        <f t="shared" si="211"/>
        <v>0.82994612854210281</v>
      </c>
      <c r="H100" s="18">
        <f t="shared" si="212"/>
        <v>2.5612429202119591</v>
      </c>
      <c r="I100" s="18">
        <f t="shared" si="213"/>
        <v>3.6824770485066605</v>
      </c>
      <c r="J100" s="18">
        <f t="shared" si="214"/>
        <v>5.3377884826827149</v>
      </c>
      <c r="L100" t="str">
        <f t="shared" si="255"/>
        <v>62 Leisure, travel and related personal service occupations</v>
      </c>
      <c r="M100" s="18">
        <f t="shared" si="215"/>
        <v>3.4760818524747661</v>
      </c>
      <c r="N100" s="18">
        <f t="shared" si="215"/>
        <v>-7.3782373773899952</v>
      </c>
      <c r="O100" s="18">
        <f t="shared" si="215"/>
        <v>2.6272151152196166</v>
      </c>
      <c r="P100" s="18">
        <f t="shared" si="215"/>
        <v>3.1014181135954111</v>
      </c>
      <c r="Q100" s="18">
        <f t="shared" si="216"/>
        <v>2.265585557262062</v>
      </c>
      <c r="S100" s="18">
        <f t="shared" si="217"/>
        <v>2.9431074883824238</v>
      </c>
      <c r="T100" s="18">
        <f t="shared" si="218"/>
        <v>3.6638303647578141</v>
      </c>
      <c r="U100" s="18">
        <f t="shared" si="219"/>
        <v>5.5883353429255544</v>
      </c>
      <c r="W100" t="str">
        <f t="shared" si="256"/>
        <v>62 Leisure, travel and related personal service occupations</v>
      </c>
      <c r="X100" s="18">
        <f t="shared" si="220"/>
        <v>5.7470837778641037</v>
      </c>
      <c r="Y100" s="18">
        <f t="shared" si="220"/>
        <v>-17.247834446176558</v>
      </c>
      <c r="Z100" s="18">
        <f t="shared" si="220"/>
        <v>2.0971610781182148</v>
      </c>
      <c r="AA100" s="18">
        <f t="shared" si="220"/>
        <v>2.9110196138948607</v>
      </c>
      <c r="AB100" s="18">
        <f t="shared" si="221"/>
        <v>1.2666997899767996</v>
      </c>
      <c r="AD100" s="18">
        <f t="shared" si="222"/>
        <v>2.6390151327004396</v>
      </c>
      <c r="AE100" s="18">
        <f t="shared" si="223"/>
        <v>3.8114146105374891</v>
      </c>
      <c r="AF100" s="18">
        <f t="shared" si="224"/>
        <v>5.4941437058673825</v>
      </c>
      <c r="AH100" t="str">
        <f t="shared" si="257"/>
        <v>62 Leisure, travel and related personal service occupations</v>
      </c>
      <c r="AI100" s="18">
        <f t="shared" si="225"/>
        <v>4.3145890790786456</v>
      </c>
      <c r="AJ100" s="18">
        <f t="shared" si="225"/>
        <v>-17.785421075426587</v>
      </c>
      <c r="AK100" s="18">
        <f t="shared" si="225"/>
        <v>1.6087417036601881</v>
      </c>
      <c r="AL100" s="18">
        <f t="shared" si="225"/>
        <v>3.2012269316764819</v>
      </c>
      <c r="AM100" s="18">
        <f t="shared" si="226"/>
        <v>1.2519277385714789</v>
      </c>
      <c r="AO100" s="18">
        <f t="shared" si="227"/>
        <v>2.6676444897486773</v>
      </c>
      <c r="AP100" s="18">
        <f t="shared" si="228"/>
        <v>3.8077251101997334</v>
      </c>
      <c r="AQ100" s="18">
        <f t="shared" si="229"/>
        <v>5.5107164927885144</v>
      </c>
      <c r="AS100" t="str">
        <f t="shared" si="258"/>
        <v>62 Leisure, travel and related personal service occupations</v>
      </c>
      <c r="AT100" s="18">
        <f t="shared" si="230"/>
        <v>4.6039625171516052</v>
      </c>
      <c r="AU100" s="18">
        <f t="shared" si="230"/>
        <v>-8.2095648480509098</v>
      </c>
      <c r="AV100" s="18">
        <f t="shared" si="230"/>
        <v>2.0378394236526098</v>
      </c>
      <c r="AW100" s="18">
        <f t="shared" si="230"/>
        <v>3.6399270432068587</v>
      </c>
      <c r="AX100" s="18">
        <f t="shared" si="231"/>
        <v>2.3569102648687501</v>
      </c>
      <c r="AZ100" s="18">
        <f t="shared" si="232"/>
        <v>3.1031222473165254</v>
      </c>
      <c r="BA100" s="18">
        <f t="shared" si="233"/>
        <v>3.9268095742933218</v>
      </c>
      <c r="BB100" s="18">
        <f t="shared" si="234"/>
        <v>5.9020530918465264</v>
      </c>
      <c r="BD100" t="str">
        <f t="shared" si="259"/>
        <v>62 Leisure, travel and related personal service occupations</v>
      </c>
      <c r="BE100" s="18">
        <f t="shared" si="235"/>
        <v>-1.0153705488137987</v>
      </c>
      <c r="BF100" s="18">
        <f t="shared" si="235"/>
        <v>-10.227006508241255</v>
      </c>
      <c r="BG100" s="18">
        <f t="shared" si="235"/>
        <v>-3.6242465303506388</v>
      </c>
      <c r="BH100" s="18">
        <f t="shared" si="235"/>
        <v>-1.3953228955776997</v>
      </c>
      <c r="BI100" s="18">
        <f t="shared" si="236"/>
        <v>-2.6698288668755454</v>
      </c>
      <c r="BK100" s="18">
        <f t="shared" si="237"/>
        <v>-2.143967046162043</v>
      </c>
      <c r="BL100" s="18">
        <f t="shared" si="238"/>
        <v>2.1065705817646663</v>
      </c>
      <c r="BM100" s="18">
        <f t="shared" si="239"/>
        <v>0.57356532279639882</v>
      </c>
      <c r="BO100" t="str">
        <f t="shared" si="260"/>
        <v>62 Leisure, travel and related personal service occupations</v>
      </c>
      <c r="BP100" s="18">
        <f t="shared" si="240"/>
        <v>-0.47611193358052528</v>
      </c>
      <c r="BQ100" s="18">
        <f t="shared" si="240"/>
        <v>-21.17542509874394</v>
      </c>
      <c r="BR100" s="18">
        <f t="shared" si="240"/>
        <v>-2.3665880888951496</v>
      </c>
      <c r="BS100" s="18">
        <f t="shared" si="240"/>
        <v>-1.61344408819456</v>
      </c>
      <c r="BT100" s="18">
        <f t="shared" si="241"/>
        <v>-3.1999187362510839</v>
      </c>
      <c r="BV100" s="18">
        <f t="shared" si="242"/>
        <v>-1.8651354131519193</v>
      </c>
      <c r="BW100" s="18">
        <f t="shared" si="243"/>
        <v>2.2048713791685159</v>
      </c>
      <c r="BX100" s="18">
        <f t="shared" si="244"/>
        <v>0.88297814286386611</v>
      </c>
      <c r="BZ100" t="str">
        <f t="shared" si="261"/>
        <v>62 Leisure, travel and related personal service occupations</v>
      </c>
      <c r="CA100" s="18">
        <f t="shared" si="245"/>
        <v>-2.9688168538444248E-2</v>
      </c>
      <c r="CB100" s="18">
        <f t="shared" si="245"/>
        <v>-14.092748586283799</v>
      </c>
      <c r="CC100" s="18">
        <f t="shared" si="245"/>
        <v>-3.8831098728552282</v>
      </c>
      <c r="CD100" s="18">
        <f t="shared" si="245"/>
        <v>-3.3484263014859184</v>
      </c>
      <c r="CE100" s="18">
        <f t="shared" si="246"/>
        <v>-4.2238545597969797</v>
      </c>
      <c r="CG100" s="18">
        <f t="shared" si="247"/>
        <v>-3.5269838289454181</v>
      </c>
      <c r="CH100" s="18">
        <f t="shared" si="248"/>
        <v>1.9324418092539597</v>
      </c>
      <c r="CI100" s="18">
        <f t="shared" si="249"/>
        <v>-0.58233567191805502</v>
      </c>
      <c r="CK100" t="str">
        <f t="shared" si="262"/>
        <v>62 Leisure, travel and related personal service occupations</v>
      </c>
      <c r="CL100" s="18">
        <f t="shared" si="250"/>
        <v>-7.7165895658962924</v>
      </c>
      <c r="CM100" s="18">
        <f t="shared" si="250"/>
        <v>5.5924071176495893</v>
      </c>
      <c r="CN100" s="18">
        <f t="shared" si="250"/>
        <v>-7.1883553427358642</v>
      </c>
      <c r="CO100" s="18">
        <f t="shared" si="250"/>
        <v>-4.4880612306814838</v>
      </c>
      <c r="CP100" s="18">
        <f t="shared" si="251"/>
        <v>-4.7447650493163014</v>
      </c>
      <c r="CR100" s="18">
        <f t="shared" si="252"/>
        <v>-5.3967775255284849</v>
      </c>
      <c r="CS100" s="18">
        <f t="shared" si="253"/>
        <v>1.225632040683533</v>
      </c>
      <c r="CT100" s="18">
        <f t="shared" si="254"/>
        <v>-2.976189487844072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4.6026683731555496</v>
      </c>
      <c r="C101" s="18">
        <f t="shared" si="210"/>
        <v>7.8889503600880095</v>
      </c>
      <c r="D101" s="18">
        <f t="shared" si="210"/>
        <v>1.8444512622880049</v>
      </c>
      <c r="E101" s="18">
        <f t="shared" si="210"/>
        <v>2.6877057530693138</v>
      </c>
      <c r="F101" s="18">
        <f t="shared" si="211"/>
        <v>2.7402270766978098</v>
      </c>
      <c r="H101" s="18">
        <f t="shared" si="212"/>
        <v>2.4058479859281556</v>
      </c>
      <c r="I101" s="18">
        <f t="shared" si="213"/>
        <v>3.43551062134968</v>
      </c>
      <c r="J101" s="18">
        <f t="shared" si="214"/>
        <v>5.031253350782805</v>
      </c>
      <c r="L101" t="str">
        <f t="shared" si="255"/>
        <v>63 Community and civil enforcement occupations</v>
      </c>
      <c r="M101" s="18">
        <f t="shared" si="215"/>
        <v>-0.30324389258915563</v>
      </c>
      <c r="N101" s="18">
        <f t="shared" si="215"/>
        <v>39.114007586974431</v>
      </c>
      <c r="O101" s="18">
        <f t="shared" si="215"/>
        <v>-3.839372492732096</v>
      </c>
      <c r="P101" s="18">
        <f t="shared" si="215"/>
        <v>3.6845977966642129</v>
      </c>
      <c r="Q101" s="18">
        <f t="shared" si="216"/>
        <v>3.1498821627595985</v>
      </c>
      <c r="S101" s="18">
        <f t="shared" si="217"/>
        <v>1.1133721563047816</v>
      </c>
      <c r="T101" s="18">
        <f t="shared" si="218"/>
        <v>2.8220487131499272</v>
      </c>
      <c r="U101" s="18">
        <f t="shared" si="219"/>
        <v>3.5957481331715391</v>
      </c>
      <c r="W101" t="str">
        <f t="shared" si="256"/>
        <v>63 Community and civil enforcement occupations</v>
      </c>
      <c r="X101" s="18">
        <f t="shared" si="220"/>
        <v>3.1657068769519903</v>
      </c>
      <c r="Y101" s="18">
        <f t="shared" si="220"/>
        <v>12.873286518878491</v>
      </c>
      <c r="Z101" s="18">
        <f t="shared" si="220"/>
        <v>-0.77326671308294292</v>
      </c>
      <c r="AA101" s="18">
        <f t="shared" si="220"/>
        <v>3.7040169473939955</v>
      </c>
      <c r="AB101" s="18">
        <f t="shared" si="221"/>
        <v>2.8266416555194462</v>
      </c>
      <c r="AD101" s="18">
        <f t="shared" si="222"/>
        <v>2.1895807265113421</v>
      </c>
      <c r="AE101" s="18">
        <f t="shared" si="223"/>
        <v>3.4715789737783442</v>
      </c>
      <c r="AF101" s="18">
        <f t="shared" si="224"/>
        <v>4.9099491759956759</v>
      </c>
      <c r="AH101" t="str">
        <f t="shared" si="257"/>
        <v>63 Community and civil enforcement occupations</v>
      </c>
      <c r="AI101" s="18">
        <f t="shared" si="225"/>
        <v>2.3896218235907707</v>
      </c>
      <c r="AJ101" s="18">
        <f t="shared" si="225"/>
        <v>27.387562082661887</v>
      </c>
      <c r="AK101" s="18">
        <f t="shared" si="225"/>
        <v>-5.4682866362341986</v>
      </c>
      <c r="AL101" s="18">
        <f t="shared" si="225"/>
        <v>3.3076359294964996</v>
      </c>
      <c r="AM101" s="18">
        <f t="shared" si="226"/>
        <v>1.8054860462003886</v>
      </c>
      <c r="AO101" s="18">
        <f t="shared" si="227"/>
        <v>0.29534856531190368</v>
      </c>
      <c r="AP101" s="18">
        <f t="shared" si="228"/>
        <v>2.6847209065623323</v>
      </c>
      <c r="AQ101" s="18">
        <f t="shared" si="229"/>
        <v>2.8899169597912833</v>
      </c>
      <c r="AS101" t="str">
        <f t="shared" si="258"/>
        <v>63 Community and civil enforcement occupations</v>
      </c>
      <c r="AT101" s="18">
        <f t="shared" si="230"/>
        <v>-0.27613197527573963</v>
      </c>
      <c r="AU101" s="18">
        <f t="shared" si="230"/>
        <v>26.8380632890727</v>
      </c>
      <c r="AV101" s="18">
        <f t="shared" si="230"/>
        <v>-6.9696418188088582</v>
      </c>
      <c r="AW101" s="18">
        <f t="shared" si="230"/>
        <v>2.3944525204216305</v>
      </c>
      <c r="AX101" s="18">
        <f t="shared" si="231"/>
        <v>0.70964947378429066</v>
      </c>
      <c r="AZ101" s="18">
        <f t="shared" si="232"/>
        <v>-0.82721336936921741</v>
      </c>
      <c r="BA101" s="18">
        <f t="shared" si="233"/>
        <v>2.5142059215571111</v>
      </c>
      <c r="BB101" s="18">
        <f t="shared" si="234"/>
        <v>1.9406207421158728</v>
      </c>
      <c r="BD101" t="str">
        <f t="shared" si="259"/>
        <v>63 Community and civil enforcement occupations</v>
      </c>
      <c r="BE101" s="18">
        <f t="shared" si="235"/>
        <v>-7.8591467449072638</v>
      </c>
      <c r="BF101" s="18">
        <f t="shared" si="235"/>
        <v>35.157467135865808</v>
      </c>
      <c r="BG101" s="18">
        <f t="shared" si="235"/>
        <v>-9.0666430065307289</v>
      </c>
      <c r="BH101" s="18">
        <f t="shared" si="235"/>
        <v>1.1416384241953903</v>
      </c>
      <c r="BI101" s="18">
        <f t="shared" si="236"/>
        <v>-0.37696902819692735</v>
      </c>
      <c r="BK101" s="18">
        <f t="shared" si="237"/>
        <v>-2.3824887481560753</v>
      </c>
      <c r="BL101" s="18">
        <f t="shared" si="238"/>
        <v>1.5192327423852348</v>
      </c>
      <c r="BM101" s="18">
        <f t="shared" si="239"/>
        <v>-0.33939919730910928</v>
      </c>
      <c r="BO101" t="str">
        <f t="shared" si="260"/>
        <v>63 Community and civil enforcement occupations</v>
      </c>
      <c r="BP101" s="18">
        <f t="shared" si="240"/>
        <v>-5.1970458506697348</v>
      </c>
      <c r="BQ101" s="18">
        <f t="shared" si="240"/>
        <v>21.02755868139765</v>
      </c>
      <c r="BR101" s="18">
        <f t="shared" si="240"/>
        <v>-7.6989424786634064</v>
      </c>
      <c r="BS101" s="18">
        <f t="shared" si="240"/>
        <v>7.1881850778399148E-2</v>
      </c>
      <c r="BT101" s="18">
        <f t="shared" si="241"/>
        <v>-1.2578918219577573</v>
      </c>
      <c r="BV101" s="18">
        <f t="shared" si="242"/>
        <v>-2.588491202562293</v>
      </c>
      <c r="BW101" s="18">
        <f t="shared" si="243"/>
        <v>1.7392390287106263</v>
      </c>
      <c r="BX101" s="18">
        <f t="shared" si="244"/>
        <v>-0.20327497722654186</v>
      </c>
      <c r="BZ101" t="str">
        <f t="shared" si="261"/>
        <v>63 Community and civil enforcement occupations</v>
      </c>
      <c r="CA101" s="18">
        <f t="shared" si="245"/>
        <v>-2.1643054254909866</v>
      </c>
      <c r="CB101" s="18">
        <f t="shared" si="245"/>
        <v>23.238755359914709</v>
      </c>
      <c r="CC101" s="18">
        <f t="shared" si="245"/>
        <v>-8.6911224480936138</v>
      </c>
      <c r="CD101" s="18">
        <f t="shared" si="245"/>
        <v>-2.0429118604106455</v>
      </c>
      <c r="CE101" s="18">
        <f t="shared" si="246"/>
        <v>-2.7858603413580041</v>
      </c>
      <c r="CG101" s="18">
        <f t="shared" si="247"/>
        <v>-4.3110962260985985</v>
      </c>
      <c r="CH101" s="18">
        <f t="shared" si="248"/>
        <v>1.5569604140290627</v>
      </c>
      <c r="CI101" s="18">
        <f t="shared" si="249"/>
        <v>-1.6669906626867514</v>
      </c>
      <c r="CK101" t="str">
        <f t="shared" si="262"/>
        <v>63 Community and civil enforcement occupations</v>
      </c>
      <c r="CL101" s="18">
        <f t="shared" si="250"/>
        <v>-10.960371764284904</v>
      </c>
      <c r="CM101" s="18">
        <f t="shared" si="250"/>
        <v>42.464318251386814</v>
      </c>
      <c r="CN101" s="18">
        <f t="shared" si="250"/>
        <v>-13.335685444480594</v>
      </c>
      <c r="CO101" s="18">
        <f t="shared" si="250"/>
        <v>-2.0452659875226487</v>
      </c>
      <c r="CP101" s="18">
        <f t="shared" si="251"/>
        <v>-3.4899321781811321</v>
      </c>
      <c r="CR101" s="18">
        <f t="shared" si="252"/>
        <v>-5.9633703494526458</v>
      </c>
      <c r="CS101" s="18">
        <f t="shared" si="253"/>
        <v>0.79324946516141637</v>
      </c>
      <c r="CT101" s="18">
        <f t="shared" si="254"/>
        <v>-4.2238094733649927</v>
      </c>
    </row>
    <row r="102" spans="1:98" x14ac:dyDescent="0.2">
      <c r="A102" t="str">
        <f t="shared" si="209"/>
        <v>71 Sales occupations</v>
      </c>
      <c r="B102" s="18">
        <f t="shared" si="210"/>
        <v>2.0099047967727657</v>
      </c>
      <c r="C102" s="18">
        <f t="shared" si="210"/>
        <v>-1.5440578438458141</v>
      </c>
      <c r="D102" s="18">
        <f t="shared" si="210"/>
        <v>2.875511055672586</v>
      </c>
      <c r="E102" s="18">
        <f t="shared" si="210"/>
        <v>2.1828584950538188</v>
      </c>
      <c r="F102" s="18">
        <f t="shared" si="211"/>
        <v>2.1612980303259866</v>
      </c>
      <c r="H102" s="18">
        <f t="shared" si="212"/>
        <v>2.4132229503172287</v>
      </c>
      <c r="I102" s="18">
        <f t="shared" si="213"/>
        <v>3.2209205657223183</v>
      </c>
      <c r="J102" s="18">
        <f t="shared" si="214"/>
        <v>4.8638776729192257</v>
      </c>
      <c r="L102" t="str">
        <f t="shared" si="255"/>
        <v>71 Sales occupations</v>
      </c>
      <c r="M102" s="18">
        <f t="shared" si="215"/>
        <v>3.0442764072446282</v>
      </c>
      <c r="N102" s="18">
        <f t="shared" si="215"/>
        <v>7.719109630935117</v>
      </c>
      <c r="O102" s="18">
        <f t="shared" si="215"/>
        <v>4.7675866210090456</v>
      </c>
      <c r="P102" s="18">
        <f t="shared" si="215"/>
        <v>3.8597675804821874</v>
      </c>
      <c r="Q102" s="18">
        <f t="shared" si="216"/>
        <v>4.3803640862933424</v>
      </c>
      <c r="S102" s="18">
        <f t="shared" si="217"/>
        <v>4.1614965085671196</v>
      </c>
      <c r="T102" s="18">
        <f t="shared" si="218"/>
        <v>3.6639427068510866</v>
      </c>
      <c r="U102" s="18">
        <f t="shared" si="219"/>
        <v>6.4643307474309797</v>
      </c>
      <c r="W102" t="str">
        <f t="shared" si="256"/>
        <v>71 Sales occupations</v>
      </c>
      <c r="X102" s="18">
        <f t="shared" si="220"/>
        <v>4.3165428836495989</v>
      </c>
      <c r="Y102" s="18">
        <f t="shared" si="220"/>
        <v>-2.2704985841055292</v>
      </c>
      <c r="Z102" s="18">
        <f t="shared" si="220"/>
        <v>3.2865957190190143</v>
      </c>
      <c r="AA102" s="18">
        <f t="shared" si="220"/>
        <v>3.2630155635591018</v>
      </c>
      <c r="AB102" s="18">
        <f t="shared" si="221"/>
        <v>2.9155136561240136</v>
      </c>
      <c r="AD102" s="18">
        <f t="shared" si="222"/>
        <v>3.2708750171728473</v>
      </c>
      <c r="AE102" s="18">
        <f t="shared" si="223"/>
        <v>3.6290547890536651</v>
      </c>
      <c r="AF102" s="18">
        <f t="shared" si="224"/>
        <v>5.793667846419237</v>
      </c>
      <c r="AH102" t="str">
        <f t="shared" si="257"/>
        <v>71 Sales occupations</v>
      </c>
      <c r="AI102" s="18">
        <f t="shared" si="225"/>
        <v>2.6988869982960795</v>
      </c>
      <c r="AJ102" s="18">
        <f t="shared" si="225"/>
        <v>-1.368140663310724</v>
      </c>
      <c r="AK102" s="18">
        <f t="shared" si="225"/>
        <v>2.2689872449326742</v>
      </c>
      <c r="AL102" s="18">
        <f t="shared" si="225"/>
        <v>2.8969408868286139</v>
      </c>
      <c r="AM102" s="18">
        <f t="shared" si="226"/>
        <v>2.4289219643180315</v>
      </c>
      <c r="AO102" s="18">
        <f t="shared" si="227"/>
        <v>2.6871957521954037</v>
      </c>
      <c r="AP102" s="18">
        <f t="shared" si="228"/>
        <v>3.5620278235119818</v>
      </c>
      <c r="AQ102" s="18">
        <f t="shared" si="229"/>
        <v>5.3294748269087977</v>
      </c>
      <c r="AS102" t="str">
        <f t="shared" si="258"/>
        <v>71 Sales occupations</v>
      </c>
      <c r="AT102" s="18">
        <f t="shared" si="230"/>
        <v>2.0599366951047804</v>
      </c>
      <c r="AU102" s="18">
        <f t="shared" si="230"/>
        <v>-3.1294493328550166</v>
      </c>
      <c r="AV102" s="18">
        <f t="shared" si="230"/>
        <v>1.7971327000855242</v>
      </c>
      <c r="AW102" s="18">
        <f t="shared" si="230"/>
        <v>2.6777348599739792</v>
      </c>
      <c r="AX102" s="18">
        <f t="shared" si="231"/>
        <v>2.0297959357009399</v>
      </c>
      <c r="AZ102" s="18">
        <f t="shared" si="232"/>
        <v>2.3833576332716655</v>
      </c>
      <c r="BA102" s="18">
        <f t="shared" si="233"/>
        <v>3.1206152429662071</v>
      </c>
      <c r="BB102" s="18">
        <f t="shared" si="234"/>
        <v>4.7619170499587415</v>
      </c>
      <c r="BD102" t="str">
        <f t="shared" si="259"/>
        <v>71 Sales occupations</v>
      </c>
      <c r="BE102" s="18">
        <f t="shared" si="235"/>
        <v>1.468799304415036</v>
      </c>
      <c r="BF102" s="18">
        <f t="shared" si="235"/>
        <v>1.2607728920672967</v>
      </c>
      <c r="BG102" s="18">
        <f t="shared" si="235"/>
        <v>-0.18465016143465185</v>
      </c>
      <c r="BH102" s="18">
        <f t="shared" si="235"/>
        <v>0.26258062607538157</v>
      </c>
      <c r="BI102" s="18">
        <f t="shared" si="236"/>
        <v>0.1846172038386662</v>
      </c>
      <c r="BK102" s="18">
        <f t="shared" si="237"/>
        <v>0.11328148869675925</v>
      </c>
      <c r="BL102" s="18">
        <f t="shared" si="238"/>
        <v>2.5802620939422871</v>
      </c>
      <c r="BM102" s="18">
        <f t="shared" si="239"/>
        <v>2.659759919151794</v>
      </c>
      <c r="BO102" t="str">
        <f t="shared" si="260"/>
        <v>71 Sales occupations</v>
      </c>
      <c r="BP102" s="18">
        <f t="shared" si="240"/>
        <v>-0.54515035526763178</v>
      </c>
      <c r="BQ102" s="18">
        <f t="shared" si="240"/>
        <v>-9.4333419474805886</v>
      </c>
      <c r="BR102" s="18">
        <f t="shared" si="240"/>
        <v>0.75693218124990302</v>
      </c>
      <c r="BS102" s="18">
        <f t="shared" si="240"/>
        <v>-1.0071467022933045</v>
      </c>
      <c r="BT102" s="18">
        <f t="shared" si="241"/>
        <v>-1.0111360209365872</v>
      </c>
      <c r="BV102" s="18">
        <f t="shared" si="242"/>
        <v>-0.42257916094409209</v>
      </c>
      <c r="BW102" s="18">
        <f t="shared" si="243"/>
        <v>2.5702045727275635</v>
      </c>
      <c r="BX102" s="18">
        <f t="shared" si="244"/>
        <v>2.2767874090000806</v>
      </c>
      <c r="BZ102" t="str">
        <f t="shared" si="261"/>
        <v>71 Sales occupations</v>
      </c>
      <c r="CA102" s="18">
        <f t="shared" si="245"/>
        <v>0.70245185780914987</v>
      </c>
      <c r="CB102" s="18">
        <f t="shared" si="245"/>
        <v>-7.9433651212627465</v>
      </c>
      <c r="CC102" s="18">
        <f t="shared" si="245"/>
        <v>-3.2682029268155333</v>
      </c>
      <c r="CD102" s="18">
        <f t="shared" si="245"/>
        <v>-8.1196006744484563</v>
      </c>
      <c r="CE102" s="18">
        <f t="shared" si="246"/>
        <v>-6.6190834559989309</v>
      </c>
      <c r="CG102" s="18">
        <f t="shared" si="247"/>
        <v>-6.5301236722659635</v>
      </c>
      <c r="CH102" s="18">
        <f t="shared" si="248"/>
        <v>1.6909540415342317</v>
      </c>
      <c r="CI102" s="18">
        <f t="shared" si="249"/>
        <v>-2.8397892038222849</v>
      </c>
      <c r="CK102" t="str">
        <f t="shared" si="262"/>
        <v>71 Sales occupations</v>
      </c>
      <c r="CL102" s="18">
        <f t="shared" si="250"/>
        <v>-7.3818718598825157</v>
      </c>
      <c r="CM102" s="18">
        <f t="shared" si="250"/>
        <v>6.3085565540386579</v>
      </c>
      <c r="CN102" s="18">
        <f t="shared" si="250"/>
        <v>-6.5184829143250749</v>
      </c>
      <c r="CO102" s="18">
        <f t="shared" si="250"/>
        <v>-3.5293152363676139</v>
      </c>
      <c r="CP102" s="18">
        <f t="shared" si="251"/>
        <v>-3.8920282517889815</v>
      </c>
      <c r="CR102" s="18">
        <f t="shared" si="252"/>
        <v>-4.5361764795546655</v>
      </c>
      <c r="CS102" s="18">
        <f t="shared" si="253"/>
        <v>1.0974965690055294</v>
      </c>
      <c r="CT102" s="18">
        <f t="shared" si="254"/>
        <v>-2.5737708457893027</v>
      </c>
    </row>
    <row r="103" spans="1:98" x14ac:dyDescent="0.2">
      <c r="A103" t="str">
        <f t="shared" si="209"/>
        <v>72 Customer service occupations</v>
      </c>
      <c r="B103" s="18">
        <f t="shared" si="210"/>
        <v>2.7587261672183949</v>
      </c>
      <c r="C103" s="18">
        <f t="shared" si="210"/>
        <v>19.899538790349759</v>
      </c>
      <c r="D103" s="18">
        <f t="shared" si="210"/>
        <v>8.4116997603168144</v>
      </c>
      <c r="E103" s="18">
        <f t="shared" si="210"/>
        <v>3.187029346935244</v>
      </c>
      <c r="F103" s="18">
        <f t="shared" si="211"/>
        <v>5.7798839277172442</v>
      </c>
      <c r="H103" s="18">
        <f t="shared" si="212"/>
        <v>4.8999926358241686</v>
      </c>
      <c r="I103" s="18">
        <f t="shared" si="213"/>
        <v>3.6966128638283191</v>
      </c>
      <c r="J103" s="18">
        <f t="shared" si="214"/>
        <v>7.036419621128065</v>
      </c>
      <c r="L103" t="str">
        <f t="shared" si="255"/>
        <v>72 Customer service occupations</v>
      </c>
      <c r="M103" s="18">
        <f t="shared" si="215"/>
        <v>3.6857915127639806</v>
      </c>
      <c r="N103" s="18">
        <f t="shared" si="215"/>
        <v>9.540752623317573</v>
      </c>
      <c r="O103" s="18">
        <f t="shared" si="215"/>
        <v>6.1320260569981633</v>
      </c>
      <c r="P103" s="18">
        <f t="shared" si="215"/>
        <v>3.2413293221144279</v>
      </c>
      <c r="Q103" s="18">
        <f t="shared" si="216"/>
        <v>4.5223082669004544</v>
      </c>
      <c r="S103" s="18">
        <f t="shared" si="217"/>
        <v>4.1960391407024344</v>
      </c>
      <c r="T103" s="18">
        <f t="shared" si="218"/>
        <v>3.717590820586314</v>
      </c>
      <c r="U103" s="18">
        <f t="shared" si="219"/>
        <v>6.5266400978085892</v>
      </c>
      <c r="W103" t="str">
        <f t="shared" si="256"/>
        <v>72 Customer service occupations</v>
      </c>
      <c r="X103" s="18">
        <f t="shared" si="220"/>
        <v>5.1380594416444714</v>
      </c>
      <c r="Y103" s="18">
        <f t="shared" si="220"/>
        <v>2.5898828736547364</v>
      </c>
      <c r="Z103" s="18">
        <f t="shared" si="220"/>
        <v>4.9503476743052</v>
      </c>
      <c r="AA103" s="18">
        <f t="shared" si="220"/>
        <v>3.3770473379593158</v>
      </c>
      <c r="AB103" s="18">
        <f t="shared" si="221"/>
        <v>3.8165455133613468</v>
      </c>
      <c r="AD103" s="18">
        <f t="shared" si="222"/>
        <v>3.8988425925412074</v>
      </c>
      <c r="AE103" s="18">
        <f t="shared" si="223"/>
        <v>3.5622336461536674</v>
      </c>
      <c r="AF103" s="18">
        <f t="shared" si="224"/>
        <v>6.2002313297776945</v>
      </c>
      <c r="AH103" t="str">
        <f t="shared" si="257"/>
        <v>72 Customer service occupations</v>
      </c>
      <c r="AI103" s="18">
        <f t="shared" si="225"/>
        <v>5.8971771033865528</v>
      </c>
      <c r="AJ103" s="18">
        <f t="shared" si="225"/>
        <v>2.4661930626515671</v>
      </c>
      <c r="AK103" s="18">
        <f t="shared" si="225"/>
        <v>3.6876035640030169</v>
      </c>
      <c r="AL103" s="18">
        <f t="shared" si="225"/>
        <v>2.6482368143586621</v>
      </c>
      <c r="AM103" s="18">
        <f t="shared" si="226"/>
        <v>2.9604916867447484</v>
      </c>
      <c r="AO103" s="18">
        <f t="shared" si="227"/>
        <v>2.993529583798038</v>
      </c>
      <c r="AP103" s="18">
        <f t="shared" si="228"/>
        <v>3.5098595076325845</v>
      </c>
      <c r="AQ103" s="18">
        <f t="shared" si="229"/>
        <v>5.5055675331739051</v>
      </c>
      <c r="AS103" t="str">
        <f t="shared" si="258"/>
        <v>72 Customer service occupations</v>
      </c>
      <c r="AT103" s="18">
        <f t="shared" si="230"/>
        <v>5.9269105215890239</v>
      </c>
      <c r="AU103" s="18">
        <f t="shared" si="230"/>
        <v>-1.0564375479739985</v>
      </c>
      <c r="AV103" s="18">
        <f t="shared" si="230"/>
        <v>4.0876756046865914</v>
      </c>
      <c r="AW103" s="18">
        <f t="shared" si="230"/>
        <v>2.3007941792583253</v>
      </c>
      <c r="AX103" s="18">
        <f t="shared" si="231"/>
        <v>2.6415931218871203</v>
      </c>
      <c r="AZ103" s="18">
        <f t="shared" si="232"/>
        <v>2.8929866593509157</v>
      </c>
      <c r="BA103" s="18">
        <f t="shared" si="233"/>
        <v>3.1509193482851305</v>
      </c>
      <c r="BB103" s="18">
        <f t="shared" si="234"/>
        <v>5.1582498107534347</v>
      </c>
      <c r="BD103" t="str">
        <f t="shared" si="259"/>
        <v>72 Customer service occupations</v>
      </c>
      <c r="BE103" s="18">
        <f t="shared" si="235"/>
        <v>2.4610411093541673</v>
      </c>
      <c r="BF103" s="18">
        <f t="shared" si="235"/>
        <v>4.2147677000177852</v>
      </c>
      <c r="BG103" s="18">
        <f t="shared" si="235"/>
        <v>1.4303648778060118</v>
      </c>
      <c r="BH103" s="18">
        <f t="shared" si="235"/>
        <v>1.1141216574020785</v>
      </c>
      <c r="BI103" s="18">
        <f t="shared" si="236"/>
        <v>1.4040868989014355</v>
      </c>
      <c r="BK103" s="18">
        <f t="shared" si="237"/>
        <v>1.2194263571796204</v>
      </c>
      <c r="BL103" s="18">
        <f t="shared" si="238"/>
        <v>2.6378401580243294</v>
      </c>
      <c r="BM103" s="18">
        <f t="shared" si="239"/>
        <v>3.5075090372167939</v>
      </c>
      <c r="BO103" t="str">
        <f t="shared" si="260"/>
        <v>72 Customer service occupations</v>
      </c>
      <c r="BP103" s="18">
        <f t="shared" si="240"/>
        <v>2.1188364969223272</v>
      </c>
      <c r="BQ103" s="18">
        <f t="shared" si="240"/>
        <v>-7.8581310324081999</v>
      </c>
      <c r="BR103" s="18">
        <f t="shared" si="240"/>
        <v>1.1868912458368186</v>
      </c>
      <c r="BS103" s="18">
        <f t="shared" si="240"/>
        <v>-0.6649468067110309</v>
      </c>
      <c r="BT103" s="18">
        <f t="shared" si="241"/>
        <v>-0.5582008543647432</v>
      </c>
      <c r="BV103" s="18">
        <f t="shared" si="242"/>
        <v>-5.1464059952088803E-2</v>
      </c>
      <c r="BW103" s="18">
        <f t="shared" si="243"/>
        <v>2.5704121772984756</v>
      </c>
      <c r="BX103" s="18">
        <f t="shared" si="244"/>
        <v>2.5343793431397588</v>
      </c>
      <c r="BZ103" t="str">
        <f t="shared" si="261"/>
        <v>72 Customer service occupations</v>
      </c>
      <c r="CA103" s="18">
        <f t="shared" si="245"/>
        <v>1.0281747865210633</v>
      </c>
      <c r="CB103" s="18">
        <f t="shared" si="245"/>
        <v>-0.94150475525991428</v>
      </c>
      <c r="CC103" s="18">
        <f t="shared" si="245"/>
        <v>-1.0571717725114782</v>
      </c>
      <c r="CD103" s="18">
        <f t="shared" si="245"/>
        <v>-0.84843092158386479</v>
      </c>
      <c r="CE103" s="18">
        <f t="shared" si="246"/>
        <v>-0.9195255449238493</v>
      </c>
      <c r="CG103" s="18">
        <f t="shared" si="247"/>
        <v>-0.9180600908504144</v>
      </c>
      <c r="CH103" s="18">
        <f t="shared" si="248"/>
        <v>1.8968492594849229</v>
      </c>
      <c r="CI103" s="18">
        <f t="shared" si="249"/>
        <v>1.2025907392112067</v>
      </c>
      <c r="CK103" t="str">
        <f t="shared" si="262"/>
        <v>72 Customer service occupations</v>
      </c>
      <c r="CL103" s="18">
        <f t="shared" si="250"/>
        <v>7.9485178153881897E-2</v>
      </c>
      <c r="CM103" s="18">
        <f t="shared" si="250"/>
        <v>19.978738990230461</v>
      </c>
      <c r="CN103" s="18">
        <f t="shared" si="250"/>
        <v>3.632963019312152</v>
      </c>
      <c r="CO103" s="18">
        <f t="shared" si="250"/>
        <v>2.4047638040922692</v>
      </c>
      <c r="CP103" s="18">
        <f t="shared" si="251"/>
        <v>3.8095281495778233</v>
      </c>
      <c r="CR103" s="18">
        <f t="shared" si="252"/>
        <v>2.8125376395431223</v>
      </c>
      <c r="CS103" s="18">
        <f t="shared" si="253"/>
        <v>2.3092073986119344</v>
      </c>
      <c r="CT103" s="18">
        <f t="shared" si="254"/>
        <v>4.4605594716481622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6.4935103014503781</v>
      </c>
      <c r="C104" s="18">
        <f t="shared" si="210"/>
        <v>-13.042880553986613</v>
      </c>
      <c r="D104" s="18">
        <f t="shared" si="210"/>
        <v>12.408621139181797</v>
      </c>
      <c r="E104" s="18">
        <f t="shared" si="210"/>
        <v>6.9721293170923238</v>
      </c>
      <c r="F104" s="18">
        <f t="shared" si="211"/>
        <v>7.2446418978356242</v>
      </c>
      <c r="H104" s="18">
        <f t="shared" si="212"/>
        <v>8.7544326990057755</v>
      </c>
      <c r="I104" s="18">
        <f t="shared" si="213"/>
        <v>5.3800642753673467</v>
      </c>
      <c r="J104" s="18">
        <f t="shared" si="214"/>
        <v>10.893233481812592</v>
      </c>
      <c r="L104" t="str">
        <f t="shared" si="255"/>
        <v>81 Process, plant and machine operatives</v>
      </c>
      <c r="M104" s="18">
        <f t="shared" si="215"/>
        <v>4.5081901473758457</v>
      </c>
      <c r="N104" s="18">
        <f t="shared" si="215"/>
        <v>-9.4776286648201928</v>
      </c>
      <c r="O104" s="18">
        <f t="shared" si="215"/>
        <v>7.3119356575582772</v>
      </c>
      <c r="P104" s="18">
        <f t="shared" si="215"/>
        <v>5.742528029974503</v>
      </c>
      <c r="Q104" s="18">
        <f t="shared" si="216"/>
        <v>5.2036504788520288</v>
      </c>
      <c r="S104" s="18">
        <f t="shared" si="217"/>
        <v>6.2630969472127873</v>
      </c>
      <c r="T104" s="18">
        <f t="shared" si="218"/>
        <v>4.3886341399780981</v>
      </c>
      <c r="U104" s="18">
        <f t="shared" si="219"/>
        <v>8.4833517250304311</v>
      </c>
      <c r="W104" t="str">
        <f t="shared" si="256"/>
        <v>81 Process, plant and machine operatives</v>
      </c>
      <c r="X104" s="18">
        <f t="shared" si="220"/>
        <v>3.8409130801265512</v>
      </c>
      <c r="Y104" s="18">
        <f t="shared" si="220"/>
        <v>-15.559513074707642</v>
      </c>
      <c r="Z104" s="18">
        <f t="shared" si="220"/>
        <v>8.6970188911263513</v>
      </c>
      <c r="AA104" s="18">
        <f t="shared" si="220"/>
        <v>5.4857972322291282</v>
      </c>
      <c r="AB104" s="18">
        <f t="shared" si="221"/>
        <v>5.0083113074527841</v>
      </c>
      <c r="AD104" s="18">
        <f t="shared" si="222"/>
        <v>6.5455226477492134</v>
      </c>
      <c r="AE104" s="18">
        <f t="shared" si="223"/>
        <v>4.5407771001722441</v>
      </c>
      <c r="AF104" s="18">
        <f t="shared" si="224"/>
        <v>8.7826082710543041</v>
      </c>
      <c r="AH104" t="str">
        <f t="shared" si="257"/>
        <v>81 Process, plant and machine operatives</v>
      </c>
      <c r="AI104" s="18">
        <f t="shared" si="225"/>
        <v>2.4601336769141335</v>
      </c>
      <c r="AJ104" s="18">
        <f t="shared" si="225"/>
        <v>-10.654787472964633</v>
      </c>
      <c r="AK104" s="18">
        <f t="shared" si="225"/>
        <v>6.8437533840035591</v>
      </c>
      <c r="AL104" s="18">
        <f t="shared" si="225"/>
        <v>4.4502710340760698</v>
      </c>
      <c r="AM104" s="18">
        <f t="shared" si="226"/>
        <v>4.1704505385191437</v>
      </c>
      <c r="AO104" s="18">
        <f t="shared" si="227"/>
        <v>5.2420808164612698</v>
      </c>
      <c r="AP104" s="18">
        <f t="shared" si="228"/>
        <v>3.8130622890643728</v>
      </c>
      <c r="AQ104" s="18">
        <f t="shared" si="229"/>
        <v>7.3683527431239293</v>
      </c>
      <c r="AS104" t="str">
        <f t="shared" si="258"/>
        <v>81 Process, plant and machine operatives</v>
      </c>
      <c r="AT104" s="18">
        <f t="shared" si="230"/>
        <v>4.5905653196749441</v>
      </c>
      <c r="AU104" s="18">
        <f t="shared" si="230"/>
        <v>-12.581232587122059</v>
      </c>
      <c r="AV104" s="18">
        <f t="shared" si="230"/>
        <v>3.886702912927209</v>
      </c>
      <c r="AW104" s="18">
        <f t="shared" si="230"/>
        <v>3.0115452050618607</v>
      </c>
      <c r="AX104" s="18">
        <f t="shared" si="231"/>
        <v>2.2301432873581328</v>
      </c>
      <c r="AZ104" s="18">
        <f t="shared" si="232"/>
        <v>3.3024421961530992</v>
      </c>
      <c r="BA104" s="18">
        <f t="shared" si="233"/>
        <v>3.1694751496832652</v>
      </c>
      <c r="BB104" s="18">
        <f t="shared" si="234"/>
        <v>5.4760359029063066</v>
      </c>
      <c r="BD104" t="str">
        <f t="shared" si="259"/>
        <v>81 Process, plant and machine operatives</v>
      </c>
      <c r="BE104" s="18">
        <f t="shared" si="235"/>
        <v>1.0208881149299298</v>
      </c>
      <c r="BF104" s="18">
        <f t="shared" si="235"/>
        <v>-14.106765246267571</v>
      </c>
      <c r="BG104" s="18">
        <f t="shared" si="235"/>
        <v>1.4866391211495245</v>
      </c>
      <c r="BH104" s="18">
        <f t="shared" si="235"/>
        <v>-0.23529318993708026</v>
      </c>
      <c r="BI104" s="18">
        <f t="shared" si="236"/>
        <v>-0.63446194555831781</v>
      </c>
      <c r="BK104" s="18">
        <f t="shared" si="237"/>
        <v>0.33541328127408843</v>
      </c>
      <c r="BL104" s="18">
        <f t="shared" si="238"/>
        <v>2.1806879789390887</v>
      </c>
      <c r="BM104" s="18">
        <f t="shared" si="239"/>
        <v>2.4302632259775248</v>
      </c>
      <c r="BO104" t="str">
        <f t="shared" si="260"/>
        <v>81 Process, plant and machine operatives</v>
      </c>
      <c r="BP104" s="18">
        <f t="shared" si="240"/>
        <v>-1.5367499504852944</v>
      </c>
      <c r="BQ104" s="18">
        <f t="shared" si="240"/>
        <v>-17.411245143459155</v>
      </c>
      <c r="BR104" s="18">
        <f t="shared" si="240"/>
        <v>1.1626494017911826</v>
      </c>
      <c r="BS104" s="18">
        <f t="shared" si="240"/>
        <v>-1.3523963237193071</v>
      </c>
      <c r="BT104" s="18">
        <f t="shared" si="241"/>
        <v>-1.6712641515926774</v>
      </c>
      <c r="BV104" s="18">
        <f t="shared" si="242"/>
        <v>-0.52107315540633747</v>
      </c>
      <c r="BW104" s="18">
        <f t="shared" si="243"/>
        <v>2.2390366137712725</v>
      </c>
      <c r="BX104" s="18">
        <f t="shared" si="244"/>
        <v>1.8608528264171031</v>
      </c>
      <c r="BZ104" t="str">
        <f t="shared" si="261"/>
        <v>81 Process, plant and machine operatives</v>
      </c>
      <c r="CA104" s="18">
        <f t="shared" si="245"/>
        <v>-0.97844532013371399</v>
      </c>
      <c r="CB104" s="18">
        <f t="shared" si="245"/>
        <v>-15.647568410969326</v>
      </c>
      <c r="CC104" s="18">
        <f t="shared" si="245"/>
        <v>-3.2531980398485039</v>
      </c>
      <c r="CD104" s="18">
        <f t="shared" si="245"/>
        <v>-10.517933303256022</v>
      </c>
      <c r="CE104" s="18">
        <f t="shared" si="246"/>
        <v>-8.6460043480621191</v>
      </c>
      <c r="CG104" s="18">
        <f t="shared" si="247"/>
        <v>-8.159083273806722</v>
      </c>
      <c r="CH104" s="18">
        <f t="shared" si="248"/>
        <v>1.4706964846037174</v>
      </c>
      <c r="CI104" s="18">
        <f t="shared" si="249"/>
        <v>-4.2194949944777793</v>
      </c>
      <c r="CK104" t="str">
        <f t="shared" si="262"/>
        <v>81 Process, plant and machine operatives</v>
      </c>
      <c r="CL104" s="18">
        <f t="shared" si="250"/>
        <v>-10.04428526393083</v>
      </c>
      <c r="CM104" s="18">
        <f t="shared" si="250"/>
        <v>-7.84191472697281</v>
      </c>
      <c r="CN104" s="18">
        <f t="shared" si="250"/>
        <v>-13.518386721206099</v>
      </c>
      <c r="CO104" s="18">
        <f t="shared" si="250"/>
        <v>-7.4444264696366114</v>
      </c>
      <c r="CP104" s="18">
        <f t="shared" si="251"/>
        <v>-9.41138236715895</v>
      </c>
      <c r="CR104" s="18">
        <f t="shared" si="252"/>
        <v>-9.5150581266991274</v>
      </c>
      <c r="CS104" s="18">
        <f t="shared" si="253"/>
        <v>0.70782657892807244</v>
      </c>
      <c r="CT104" s="18">
        <f t="shared" si="254"/>
        <v>-7.0355749205199487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8.4032028230099023</v>
      </c>
      <c r="C105" s="18">
        <f t="shared" si="210"/>
        <v>5.0046071469455944</v>
      </c>
      <c r="D105" s="18">
        <f t="shared" si="210"/>
        <v>6.7768204532524301</v>
      </c>
      <c r="E105" s="18">
        <f t="shared" si="210"/>
        <v>3.6848816369672965</v>
      </c>
      <c r="F105" s="18">
        <f t="shared" si="211"/>
        <v>4.7241218805494478</v>
      </c>
      <c r="H105" s="18">
        <f t="shared" si="212"/>
        <v>4.7054495240361316</v>
      </c>
      <c r="I105" s="18">
        <f t="shared" si="213"/>
        <v>4.8532495565820843</v>
      </c>
      <c r="J105" s="18">
        <f t="shared" si="214"/>
        <v>7.6677927096236997</v>
      </c>
      <c r="L105" t="str">
        <f t="shared" si="255"/>
        <v>82 Transport and mobile machine drivers and operatives</v>
      </c>
      <c r="M105" s="18">
        <f t="shared" si="215"/>
        <v>8.5211534458595963</v>
      </c>
      <c r="N105" s="18">
        <f t="shared" si="215"/>
        <v>4.293227020533652</v>
      </c>
      <c r="O105" s="18">
        <f t="shared" si="215"/>
        <v>4.9979459170805818</v>
      </c>
      <c r="P105" s="18">
        <f t="shared" si="215"/>
        <v>3.3752946921061566</v>
      </c>
      <c r="Q105" s="18">
        <f t="shared" si="216"/>
        <v>3.9370731296777706</v>
      </c>
      <c r="S105" s="18">
        <f t="shared" si="217"/>
        <v>3.9133728270622337</v>
      </c>
      <c r="T105" s="18">
        <f t="shared" si="218"/>
        <v>4.3571981719717989</v>
      </c>
      <c r="U105" s="18">
        <f t="shared" si="219"/>
        <v>6.7784283503981468</v>
      </c>
      <c r="W105" t="str">
        <f t="shared" si="256"/>
        <v>82 Transport and mobile machine drivers and operatives</v>
      </c>
      <c r="X105" s="18">
        <f t="shared" si="220"/>
        <v>10.812993075685483</v>
      </c>
      <c r="Y105" s="18">
        <f t="shared" si="220"/>
        <v>-0.23873840683352743</v>
      </c>
      <c r="Z105" s="18">
        <f t="shared" si="220"/>
        <v>4.8884976345000775</v>
      </c>
      <c r="AA105" s="18">
        <f t="shared" si="220"/>
        <v>4.4561031852365263</v>
      </c>
      <c r="AB105" s="18">
        <f t="shared" si="221"/>
        <v>4.2908521698182822</v>
      </c>
      <c r="AD105" s="18">
        <f t="shared" si="222"/>
        <v>4.60003624773202</v>
      </c>
      <c r="AE105" s="18">
        <f t="shared" si="223"/>
        <v>4.5468382452702238</v>
      </c>
      <c r="AF105" s="18">
        <f t="shared" si="224"/>
        <v>7.3846107940738426</v>
      </c>
      <c r="AH105" t="str">
        <f t="shared" si="257"/>
        <v>82 Transport and mobile machine drivers and operatives</v>
      </c>
      <c r="AI105" s="18">
        <f t="shared" si="225"/>
        <v>10.292943354787232</v>
      </c>
      <c r="AJ105" s="18">
        <f t="shared" si="225"/>
        <v>-6.1649961145071153</v>
      </c>
      <c r="AK105" s="18">
        <f t="shared" si="225"/>
        <v>4.2376157453250185</v>
      </c>
      <c r="AL105" s="18">
        <f t="shared" si="225"/>
        <v>3.5647004649142167</v>
      </c>
      <c r="AM105" s="18">
        <f t="shared" si="226"/>
        <v>3.1365968864631721</v>
      </c>
      <c r="AO105" s="18">
        <f t="shared" si="227"/>
        <v>3.7885214943975898</v>
      </c>
      <c r="AP105" s="18">
        <f t="shared" si="228"/>
        <v>4.219600889738806</v>
      </c>
      <c r="AQ105" s="18">
        <f t="shared" si="229"/>
        <v>6.592693339475586</v>
      </c>
      <c r="AS105" t="str">
        <f t="shared" si="258"/>
        <v>82 Transport and mobile machine drivers and operatives</v>
      </c>
      <c r="AT105" s="18">
        <f t="shared" si="230"/>
        <v>8.8895508333494799</v>
      </c>
      <c r="AU105" s="18">
        <f t="shared" si="230"/>
        <v>-0.95288853700470355</v>
      </c>
      <c r="AV105" s="18">
        <f t="shared" si="230"/>
        <v>3.7610676116976549</v>
      </c>
      <c r="AW105" s="18">
        <f t="shared" si="230"/>
        <v>3.3092691251531914</v>
      </c>
      <c r="AX105" s="18">
        <f t="shared" si="231"/>
        <v>3.1781956928682575</v>
      </c>
      <c r="AZ105" s="18">
        <f t="shared" si="232"/>
        <v>3.459649615492788</v>
      </c>
      <c r="BA105" s="18">
        <f t="shared" si="233"/>
        <v>4.1744649529145361</v>
      </c>
      <c r="BB105" s="18">
        <f t="shared" si="234"/>
        <v>6.3340368463120189</v>
      </c>
      <c r="BD105" t="str">
        <f t="shared" si="259"/>
        <v>82 Transport and mobile machine drivers and operatives</v>
      </c>
      <c r="BE105" s="18">
        <f t="shared" si="235"/>
        <v>3.2034770438774895</v>
      </c>
      <c r="BF105" s="18">
        <f t="shared" si="235"/>
        <v>-11.70593994576743</v>
      </c>
      <c r="BG105" s="18">
        <f t="shared" si="235"/>
        <v>1.0875094448224099</v>
      </c>
      <c r="BH105" s="18">
        <f t="shared" si="235"/>
        <v>0.36805165298845477</v>
      </c>
      <c r="BI105" s="18">
        <f t="shared" si="236"/>
        <v>-0.21026501614931359</v>
      </c>
      <c r="BK105" s="18">
        <f t="shared" si="237"/>
        <v>0.60730016428505174</v>
      </c>
      <c r="BL105" s="18">
        <f t="shared" si="238"/>
        <v>2.8721775022704898</v>
      </c>
      <c r="BM105" s="18">
        <f t="shared" si="239"/>
        <v>3.28665215495616</v>
      </c>
      <c r="BO105" t="str">
        <f t="shared" si="260"/>
        <v>82 Transport and mobile machine drivers and operatives</v>
      </c>
      <c r="BP105" s="18">
        <f t="shared" si="240"/>
        <v>2.1705272045423607</v>
      </c>
      <c r="BQ105" s="18">
        <f t="shared" si="240"/>
        <v>-13.533973404618171</v>
      </c>
      <c r="BR105" s="18">
        <f t="shared" si="240"/>
        <v>0.64555963765002833</v>
      </c>
      <c r="BS105" s="18">
        <f t="shared" si="240"/>
        <v>5.3411208310594205E-3</v>
      </c>
      <c r="BT105" s="18">
        <f t="shared" si="241"/>
        <v>-0.70196380693706706</v>
      </c>
      <c r="BV105" s="18">
        <f t="shared" si="242"/>
        <v>0.21829350826139127</v>
      </c>
      <c r="BW105" s="18">
        <f t="shared" si="243"/>
        <v>2.9700661560666086</v>
      </c>
      <c r="BX105" s="18">
        <f t="shared" si="244"/>
        <v>3.1157558614706593</v>
      </c>
      <c r="BZ105" t="str">
        <f t="shared" si="261"/>
        <v>82 Transport and mobile machine drivers and operatives</v>
      </c>
      <c r="CA105" s="18">
        <f t="shared" si="245"/>
        <v>1.0825952032261998</v>
      </c>
      <c r="CB105" s="18">
        <f t="shared" si="245"/>
        <v>-10.16674514061825</v>
      </c>
      <c r="CC105" s="18">
        <f t="shared" si="245"/>
        <v>-3.0454945394785327</v>
      </c>
      <c r="CD105" s="18">
        <f t="shared" si="245"/>
        <v>-2.6300970500197529</v>
      </c>
      <c r="CE105" s="18">
        <f t="shared" si="246"/>
        <v>-3.2484836532651218</v>
      </c>
      <c r="CG105" s="18">
        <f t="shared" si="247"/>
        <v>-2.7687602545568679</v>
      </c>
      <c r="CH105" s="18">
        <f t="shared" si="248"/>
        <v>2.1970395733136305</v>
      </c>
      <c r="CI105" s="18">
        <f t="shared" si="249"/>
        <v>0.27257593913152522</v>
      </c>
      <c r="CK105" t="str">
        <f t="shared" si="262"/>
        <v>82 Transport and mobile machine drivers and operatives</v>
      </c>
      <c r="CL105" s="18">
        <f t="shared" si="250"/>
        <v>-0.20070585808784625</v>
      </c>
      <c r="CM105" s="18">
        <f t="shared" si="250"/>
        <v>-6.4973585373668037</v>
      </c>
      <c r="CN105" s="18">
        <f t="shared" si="250"/>
        <v>-1.9556074892457365</v>
      </c>
      <c r="CO105" s="18">
        <f t="shared" si="250"/>
        <v>-3.7937762319849688</v>
      </c>
      <c r="CP105" s="18">
        <f t="shared" si="251"/>
        <v>-3.3953380379418419</v>
      </c>
      <c r="CR105" s="18">
        <f t="shared" si="252"/>
        <v>-3.1849147554587898</v>
      </c>
      <c r="CS105" s="18">
        <f t="shared" si="253"/>
        <v>1.7573047612946313</v>
      </c>
      <c r="CT105" s="18">
        <f t="shared" si="254"/>
        <v>-0.59764306607573703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-2.3645597741744018</v>
      </c>
      <c r="C106" s="18">
        <f t="shared" si="210"/>
        <v>-17.935362046123949</v>
      </c>
      <c r="D106" s="18">
        <f t="shared" si="210"/>
        <v>39.411989608728781</v>
      </c>
      <c r="E106" s="18">
        <f t="shared" si="210"/>
        <v>4.5519476108268897</v>
      </c>
      <c r="F106" s="18">
        <f t="shared" si="211"/>
        <v>12.670733683184254</v>
      </c>
      <c r="H106" s="18">
        <f t="shared" si="212"/>
        <v>15.07689271597048</v>
      </c>
      <c r="I106" s="18">
        <f t="shared" si="213"/>
        <v>11.862416213548288</v>
      </c>
      <c r="J106" s="18">
        <f t="shared" si="214"/>
        <v>18.397105735546624</v>
      </c>
      <c r="L106" t="str">
        <f t="shared" si="255"/>
        <v>91 Elementary trades and related occupations</v>
      </c>
      <c r="M106" s="18">
        <f t="shared" si="215"/>
        <v>8.0534659436004361</v>
      </c>
      <c r="N106" s="18">
        <f t="shared" si="215"/>
        <v>-18.333565824172048</v>
      </c>
      <c r="O106" s="18">
        <f t="shared" si="215"/>
        <v>12.997473483712895</v>
      </c>
      <c r="P106" s="18">
        <f t="shared" si="215"/>
        <v>4.9617786854037282</v>
      </c>
      <c r="Q106" s="18">
        <f t="shared" si="216"/>
        <v>5.7380245003328945</v>
      </c>
      <c r="S106" s="18">
        <f t="shared" si="217"/>
        <v>7.5747549614624932</v>
      </c>
      <c r="T106" s="18">
        <f t="shared" si="218"/>
        <v>5.2949635265966855</v>
      </c>
      <c r="U106" s="18">
        <f t="shared" si="219"/>
        <v>9.9664269778276591</v>
      </c>
      <c r="W106" t="str">
        <f t="shared" si="256"/>
        <v>91 Elementary trades and related occupations</v>
      </c>
      <c r="X106" s="18">
        <f t="shared" si="220"/>
        <v>7.1226943960412736</v>
      </c>
      <c r="Y106" s="18">
        <f t="shared" si="220"/>
        <v>-24.032211964076101</v>
      </c>
      <c r="Z106" s="18">
        <f t="shared" si="220"/>
        <v>18.378169053437034</v>
      </c>
      <c r="AA106" s="18">
        <f t="shared" si="220"/>
        <v>4.1203748751302172</v>
      </c>
      <c r="AB106" s="18">
        <f t="shared" si="221"/>
        <v>6.2665424307428497</v>
      </c>
      <c r="AD106" s="18">
        <f t="shared" si="222"/>
        <v>8.6711730011273183</v>
      </c>
      <c r="AE106" s="18">
        <f t="shared" si="223"/>
        <v>6.659179705351681</v>
      </c>
      <c r="AF106" s="18">
        <f t="shared" si="224"/>
        <v>11.489726609117469</v>
      </c>
      <c r="AH106" t="str">
        <f t="shared" si="257"/>
        <v>91 Elementary trades and related occupations</v>
      </c>
      <c r="AI106" s="18">
        <f t="shared" si="225"/>
        <v>3.8241572548504355</v>
      </c>
      <c r="AJ106" s="18">
        <f t="shared" si="225"/>
        <v>-19.649617853995103</v>
      </c>
      <c r="AK106" s="18">
        <f t="shared" si="225"/>
        <v>18.872961043019899</v>
      </c>
      <c r="AL106" s="18">
        <f t="shared" si="225"/>
        <v>5.0892996368341992</v>
      </c>
      <c r="AM106" s="18">
        <f t="shared" si="226"/>
        <v>7.3987608290527751</v>
      </c>
      <c r="AO106" s="18">
        <f t="shared" si="227"/>
        <v>9.4964465535892337</v>
      </c>
      <c r="AP106" s="18">
        <f t="shared" si="228"/>
        <v>7.1816451187820318</v>
      </c>
      <c r="AQ106" s="18">
        <f t="shared" si="229"/>
        <v>12.341800689996107</v>
      </c>
      <c r="AS106" t="str">
        <f t="shared" si="258"/>
        <v>91 Elementary trades and related occupations</v>
      </c>
      <c r="AT106" s="18">
        <f t="shared" si="230"/>
        <v>6.4856979548926219</v>
      </c>
      <c r="AU106" s="18">
        <f t="shared" si="230"/>
        <v>-19.14220985855254</v>
      </c>
      <c r="AV106" s="18">
        <f t="shared" si="230"/>
        <v>16.302834231056362</v>
      </c>
      <c r="AW106" s="18">
        <f t="shared" si="230"/>
        <v>3.4338109947383844</v>
      </c>
      <c r="AX106" s="18">
        <f t="shared" si="231"/>
        <v>5.6558781591391494</v>
      </c>
      <c r="AZ106" s="18">
        <f t="shared" si="232"/>
        <v>7.556943069873312</v>
      </c>
      <c r="BA106" s="18">
        <f t="shared" si="233"/>
        <v>5.7216413266317989</v>
      </c>
      <c r="BB106" s="18">
        <f t="shared" si="234"/>
        <v>10.189232059565789</v>
      </c>
      <c r="BD106" t="str">
        <f t="shared" si="259"/>
        <v>91 Elementary trades and related occupations</v>
      </c>
      <c r="BE106" s="18">
        <f t="shared" si="235"/>
        <v>-2.2508943238608525</v>
      </c>
      <c r="BF106" s="18">
        <f t="shared" si="235"/>
        <v>-17.877372438330529</v>
      </c>
      <c r="BG106" s="18">
        <f t="shared" si="235"/>
        <v>12.448858878630343</v>
      </c>
      <c r="BH106" s="18">
        <f t="shared" si="235"/>
        <v>1.7180708905940811</v>
      </c>
      <c r="BI106" s="18">
        <f t="shared" si="236"/>
        <v>3.5621846056559381</v>
      </c>
      <c r="BK106" s="18">
        <f t="shared" si="237"/>
        <v>5.1761076060503397</v>
      </c>
      <c r="BL106" s="18">
        <f t="shared" si="238"/>
        <v>4.1955222346484744</v>
      </c>
      <c r="BM106" s="18">
        <f t="shared" si="239"/>
        <v>7.5612184414397099</v>
      </c>
      <c r="BO106" t="str">
        <f t="shared" si="260"/>
        <v>91 Elementary trades and related occupations</v>
      </c>
      <c r="BP106" s="18">
        <f t="shared" si="240"/>
        <v>-4.1377132323375143</v>
      </c>
      <c r="BQ106" s="18">
        <f t="shared" si="240"/>
        <v>-17.278498641999761</v>
      </c>
      <c r="BR106" s="18">
        <f t="shared" si="240"/>
        <v>11.885077516384058</v>
      </c>
      <c r="BS106" s="18">
        <f t="shared" si="240"/>
        <v>0.63639089192681908</v>
      </c>
      <c r="BT106" s="18">
        <f t="shared" si="241"/>
        <v>2.7576967022640231</v>
      </c>
      <c r="BV106" s="18">
        <f t="shared" si="242"/>
        <v>4.2543275193054786</v>
      </c>
      <c r="BW106" s="18">
        <f t="shared" si="243"/>
        <v>3.654383532297234</v>
      </c>
      <c r="BX106" s="18">
        <f t="shared" si="244"/>
        <v>6.5262778491962381</v>
      </c>
      <c r="BZ106" t="str">
        <f t="shared" si="261"/>
        <v>91 Elementary trades and related occupations</v>
      </c>
      <c r="CA106" s="18">
        <f t="shared" si="245"/>
        <v>-1.6145841624238266</v>
      </c>
      <c r="CB106" s="18">
        <f t="shared" si="245"/>
        <v>-16.405589950678547</v>
      </c>
      <c r="CC106" s="18">
        <f t="shared" si="245"/>
        <v>8.8084296869672016</v>
      </c>
      <c r="CD106" s="18">
        <f t="shared" si="245"/>
        <v>-0.42739818976292865</v>
      </c>
      <c r="CE106" s="18">
        <f t="shared" si="246"/>
        <v>1.2582765933435436</v>
      </c>
      <c r="CG106" s="18">
        <f t="shared" si="247"/>
        <v>2.5606468031022178</v>
      </c>
      <c r="CH106" s="18">
        <f t="shared" si="248"/>
        <v>3.3795185735755018</v>
      </c>
      <c r="CI106" s="18">
        <f t="shared" si="249"/>
        <v>5.0957194640955494</v>
      </c>
      <c r="CK106" t="str">
        <f t="shared" si="262"/>
        <v>91 Elementary trades and related occupations</v>
      </c>
      <c r="CL106" s="18">
        <f t="shared" si="250"/>
        <v>-5.0976791931941161</v>
      </c>
      <c r="CM106" s="18">
        <f t="shared" si="250"/>
        <v>-13.706830677708625</v>
      </c>
      <c r="CN106" s="18">
        <f t="shared" si="250"/>
        <v>9.6907978531577186</v>
      </c>
      <c r="CO106" s="18">
        <f t="shared" si="250"/>
        <v>-0.1625484280622036</v>
      </c>
      <c r="CP106" s="18">
        <f t="shared" si="251"/>
        <v>1.8849746039345527</v>
      </c>
      <c r="CR106" s="18">
        <f t="shared" si="252"/>
        <v>3.0194095268582632</v>
      </c>
      <c r="CS106" s="18">
        <f t="shared" si="253"/>
        <v>2.6522445862682265</v>
      </c>
      <c r="CT106" s="18">
        <f t="shared" si="254"/>
        <v>4.8789987629139997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4.1988957894458334</v>
      </c>
      <c r="C107" s="18">
        <f t="shared" si="210"/>
        <v>-9.6495906522826136</v>
      </c>
      <c r="D107" s="18">
        <f t="shared" si="210"/>
        <v>2.5130124503966345</v>
      </c>
      <c r="E107" s="18">
        <f t="shared" si="210"/>
        <v>2.6539042104762656</v>
      </c>
      <c r="F107" s="18">
        <f t="shared" si="211"/>
        <v>1.7943652557850909</v>
      </c>
      <c r="H107" s="18">
        <f t="shared" si="212"/>
        <v>2.6069187881687217</v>
      </c>
      <c r="I107" s="18">
        <f t="shared" si="213"/>
        <v>3.5740778357385539</v>
      </c>
      <c r="J107" s="18">
        <f t="shared" si="214"/>
        <v>5.2829039477801709</v>
      </c>
      <c r="L107" t="str">
        <f t="shared" ref="L107" si="263">A107</f>
        <v>92 Elementary administration and service occupations</v>
      </c>
      <c r="M107" s="18">
        <f t="shared" si="215"/>
        <v>6.1342598135830428</v>
      </c>
      <c r="N107" s="18">
        <f t="shared" si="215"/>
        <v>4.7503471930235408</v>
      </c>
      <c r="O107" s="18">
        <f t="shared" si="215"/>
        <v>4.8459824135710594</v>
      </c>
      <c r="P107" s="18">
        <f t="shared" si="215"/>
        <v>3.4584040296940621</v>
      </c>
      <c r="Q107" s="18">
        <f t="shared" si="216"/>
        <v>3.9706505819701254</v>
      </c>
      <c r="S107" s="18">
        <f t="shared" si="217"/>
        <v>3.9188776369119438</v>
      </c>
      <c r="T107" s="18">
        <f t="shared" si="218"/>
        <v>4.1122432438621459</v>
      </c>
      <c r="U107" s="18">
        <f t="shared" si="219"/>
        <v>6.6054568238115507</v>
      </c>
      <c r="W107" t="str">
        <f t="shared" ref="W107" si="264">A107</f>
        <v>92 Elementary administration and service occupations</v>
      </c>
      <c r="X107" s="18">
        <f t="shared" si="220"/>
        <v>6.3250132082548927</v>
      </c>
      <c r="Y107" s="18">
        <f t="shared" si="220"/>
        <v>-4.9677669502255934</v>
      </c>
      <c r="Z107" s="18">
        <f t="shared" si="220"/>
        <v>3.5686906662106832</v>
      </c>
      <c r="AA107" s="18">
        <f t="shared" si="220"/>
        <v>3.1295034312238457</v>
      </c>
      <c r="AB107" s="18">
        <f t="shared" si="221"/>
        <v>2.7401426454547906</v>
      </c>
      <c r="AD107" s="18">
        <f t="shared" si="222"/>
        <v>3.2756918528842105</v>
      </c>
      <c r="AE107" s="18">
        <f t="shared" si="223"/>
        <v>4.0500260390601506</v>
      </c>
      <c r="AF107" s="18">
        <f t="shared" si="224"/>
        <v>6.1145054552015798</v>
      </c>
      <c r="AH107" t="str">
        <f t="shared" ref="AH107" si="265">L107</f>
        <v>92 Elementary administration and service occupations</v>
      </c>
      <c r="AI107" s="18">
        <f t="shared" si="225"/>
        <v>7.1396144177749754</v>
      </c>
      <c r="AJ107" s="18">
        <f t="shared" si="225"/>
        <v>-5.644803221668937</v>
      </c>
      <c r="AK107" s="18">
        <f t="shared" si="225"/>
        <v>2.9492841878382636</v>
      </c>
      <c r="AL107" s="18">
        <f t="shared" si="225"/>
        <v>3.1231388966630025</v>
      </c>
      <c r="AM107" s="18">
        <f t="shared" si="226"/>
        <v>2.4979625081838819</v>
      </c>
      <c r="AO107" s="18">
        <f t="shared" si="227"/>
        <v>3.0651547297784854</v>
      </c>
      <c r="AP107" s="18">
        <f t="shared" si="228"/>
        <v>3.8069789954319422</v>
      </c>
      <c r="AQ107" s="18">
        <f t="shared" si="229"/>
        <v>5.7837799139569324</v>
      </c>
      <c r="AS107" t="str">
        <f t="shared" ref="AS107" si="266">W107</f>
        <v>92 Elementary administration and service occupations</v>
      </c>
      <c r="AT107" s="18">
        <f t="shared" si="230"/>
        <v>5.453072780193291</v>
      </c>
      <c r="AU107" s="18">
        <f t="shared" si="230"/>
        <v>-0.39756396680262762</v>
      </c>
      <c r="AV107" s="18">
        <f t="shared" si="230"/>
        <v>2.6479302367558466</v>
      </c>
      <c r="AW107" s="18">
        <f t="shared" si="230"/>
        <v>3.0778211666653288</v>
      </c>
      <c r="AX107" s="18">
        <f t="shared" si="231"/>
        <v>2.7228541516871818</v>
      </c>
      <c r="AZ107" s="18">
        <f t="shared" si="232"/>
        <v>2.9343245182400945</v>
      </c>
      <c r="BA107" s="18">
        <f t="shared" si="233"/>
        <v>3.7601874717634098</v>
      </c>
      <c r="BB107" s="18">
        <f t="shared" si="234"/>
        <v>5.6568368858084916</v>
      </c>
      <c r="BD107" t="str">
        <f t="shared" ref="BD107" si="267">AH107</f>
        <v>92 Elementary administration and service occupations</v>
      </c>
      <c r="BE107" s="18">
        <f t="shared" si="235"/>
        <v>-0.58941618461064715</v>
      </c>
      <c r="BF107" s="18">
        <f t="shared" si="235"/>
        <v>-5.2332367523616803</v>
      </c>
      <c r="BG107" s="18">
        <f t="shared" si="235"/>
        <v>-2.4705118129734527</v>
      </c>
      <c r="BH107" s="18">
        <f t="shared" si="235"/>
        <v>-0.15098937156829972</v>
      </c>
      <c r="BI107" s="18">
        <f t="shared" si="236"/>
        <v>-1.2048011834593808</v>
      </c>
      <c r="BK107" s="18">
        <f t="shared" si="237"/>
        <v>-0.93022902531747498</v>
      </c>
      <c r="BL107" s="18">
        <f t="shared" si="238"/>
        <v>2.4230579086635951</v>
      </c>
      <c r="BM107" s="18">
        <f t="shared" si="239"/>
        <v>1.7711130220146698</v>
      </c>
      <c r="BO107" t="str">
        <f t="shared" ref="BO107" si="268">AS107</f>
        <v>92 Elementary administration and service occupations</v>
      </c>
      <c r="BP107" s="18">
        <f t="shared" si="240"/>
        <v>0.53914235104715047</v>
      </c>
      <c r="BQ107" s="18">
        <f t="shared" si="240"/>
        <v>-15.55890635117284</v>
      </c>
      <c r="BR107" s="18">
        <f t="shared" si="240"/>
        <v>-0.55368026215143473</v>
      </c>
      <c r="BS107" s="18">
        <f t="shared" si="240"/>
        <v>-1.3076565183108735</v>
      </c>
      <c r="BT107" s="18">
        <f t="shared" si="241"/>
        <v>-2.0322231885310238</v>
      </c>
      <c r="BV107" s="18">
        <f t="shared" si="242"/>
        <v>-1.0569684108091226</v>
      </c>
      <c r="BW107" s="18">
        <f t="shared" si="243"/>
        <v>2.4541321014900364</v>
      </c>
      <c r="BX107" s="18">
        <f t="shared" si="244"/>
        <v>1.7187869696628999</v>
      </c>
      <c r="BZ107" t="str">
        <f t="shared" ref="BZ107" si="269">BD107</f>
        <v>92 Elementary administration and service occupations</v>
      </c>
      <c r="CA107" s="18">
        <f t="shared" si="245"/>
        <v>1.069277703188809</v>
      </c>
      <c r="CB107" s="18">
        <f t="shared" si="245"/>
        <v>-13.187441959652368</v>
      </c>
      <c r="CC107" s="18">
        <f t="shared" si="245"/>
        <v>-3.9840873296495105</v>
      </c>
      <c r="CD107" s="18">
        <f t="shared" si="245"/>
        <v>-5.4807917806340196</v>
      </c>
      <c r="CE107" s="18">
        <f t="shared" si="246"/>
        <v>-5.519167588046936</v>
      </c>
      <c r="CG107" s="18">
        <f t="shared" si="247"/>
        <v>-4.9845007282633524</v>
      </c>
      <c r="CH107" s="18">
        <f t="shared" si="248"/>
        <v>1.7740561373780439</v>
      </c>
      <c r="CI107" s="18">
        <f t="shared" si="249"/>
        <v>-1.759214054827396</v>
      </c>
      <c r="CK107" t="str">
        <f t="shared" ref="CK107" si="270">BO107</f>
        <v>92 Elementary administration and service occupations</v>
      </c>
      <c r="CL107" s="18">
        <f t="shared" si="250"/>
        <v>-8.3717464144531739</v>
      </c>
      <c r="CM107" s="18">
        <f t="shared" si="250"/>
        <v>-3.5864476620251495</v>
      </c>
      <c r="CN107" s="18">
        <f t="shared" si="250"/>
        <v>-6.1692966666230031</v>
      </c>
      <c r="CO107" s="18">
        <f t="shared" si="250"/>
        <v>-1.863731234972188</v>
      </c>
      <c r="CP107" s="18">
        <f t="shared" si="251"/>
        <v>-3.3370828281826137</v>
      </c>
      <c r="CR107" s="18">
        <f t="shared" si="252"/>
        <v>-3.3204355924684181</v>
      </c>
      <c r="CS107" s="18">
        <f t="shared" si="253"/>
        <v>1.1412979690497371</v>
      </c>
      <c r="CT107" s="18">
        <f t="shared" si="254"/>
        <v>-1.5745052951448679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2.2311840346820988</v>
      </c>
      <c r="C109" s="26">
        <f>IF(AND(D$6-C$6 &lt;&gt; 0,C35&lt;&gt;0,D35&lt;&gt;0),(EXP(LN(D35/C35)/(D$6-C$6))-1)*100,0)</f>
        <v>12.676737617324996</v>
      </c>
      <c r="D109" s="26">
        <f>IF(AND(E$6-D$6 &lt;&gt; 0,D35&lt;&gt;0,E35&lt;&gt;0),(EXP(LN(E35/D35)/(E$6-D$6))-1)*100,0)</f>
        <v>3.903883022777821</v>
      </c>
      <c r="E109" s="26">
        <f>IF(AND(F$6-E$6 &lt;&gt; 0,E35&lt;&gt;0,F35&lt;&gt;0),(EXP(LN(F35/E35)/(F$6-E$6))-1)*100,0)</f>
        <v>2.6571164819573889</v>
      </c>
      <c r="F109" s="26">
        <f>IF(AND(F$6-C$6 &lt;&gt; 0,C35&lt;&gt;0,F35&lt;&gt;0),(EXP(LN(F35/C35)/(F$6-C$6))-1)*100,0)</f>
        <v>3.6466418289715641</v>
      </c>
      <c r="H109" s="26">
        <f t="shared" ref="H109" si="271">IF($F$6-$D$6 &lt;&gt; 0,(EXP(LN(1+(H72/100))/($F$6-$D$6))-1)*100,0)</f>
        <v>3.071034152936547</v>
      </c>
      <c r="I109" s="26">
        <f t="shared" ref="I109" si="272">IF(D35&gt;0,((1+(I35/D35))^(1/($F$6-$D$6))-1)*100,0)</f>
        <v>3.3379908771648426</v>
      </c>
      <c r="J109" s="26">
        <f t="shared" ref="J109" si="273">IF($F$6-$D$6 &lt;&gt; 0,(EXP(LN(1+(J72/100))/($F$6-$D$6))-1)*100,0)</f>
        <v>5.430770429862819</v>
      </c>
      <c r="L109" s="24" t="str">
        <f>L35</f>
        <v>All occupations</v>
      </c>
      <c r="M109" s="26">
        <f>IF(AND(N$6-M$6 &lt;&gt; 0,M35&lt;&gt;0,N35&lt;&gt;0),(EXP(LN(N35/M35)/(N$6-M$6))-1)*100,0)</f>
        <v>2.7343206689381283</v>
      </c>
      <c r="N109" s="26">
        <f>IF(AND(O$6-N$6 &lt;&gt; 0,N35&lt;&gt;0,O35&lt;&gt;0),(EXP(LN(O35/N35)/(O$6-N$6))-1)*100,0)</f>
        <v>11.727159731083736</v>
      </c>
      <c r="O109" s="26">
        <f>IF(AND(P$6-O$6 &lt;&gt; 0,O35&lt;&gt;0,P35&lt;&gt;0),(EXP(LN(P35/O35)/(P$6-O$6))-1)*100,0)</f>
        <v>3.8198656489142335</v>
      </c>
      <c r="P109" s="26">
        <f>IF(AND(Q$6-P$6 &lt;&gt; 0,P35&lt;&gt;0,Q35&lt;&gt;0),(EXP(LN(Q35/P35)/(Q$6-P$6))-1)*100,0)</f>
        <v>2.8457280238137317</v>
      </c>
      <c r="Q109" s="26">
        <f>IF(AND(Q$6-N$6 &lt;&gt; 0,N35&lt;&gt;0,Q35&lt;&gt;0),(EXP(LN(Q35/N35)/(Q$6-N$6))-1)*100,0)</f>
        <v>3.6845333635930233</v>
      </c>
      <c r="S109" s="26">
        <f t="shared" ref="S109" si="274">IF($F$6-$D$6 &lt;&gt; 0,(EXP(LN(1+(S72/100))/($F$6-$D$6))-1)*100,0)</f>
        <v>3.1694207187354051</v>
      </c>
      <c r="T109" s="26">
        <f t="shared" ref="T109" si="275">IF(O35&gt;0,((1+(T35/O35))^(1/($F$6-$D$6))-1)*100,0)</f>
        <v>3.5224366964832887</v>
      </c>
      <c r="U109" s="26">
        <f t="shared" ref="U109" si="276">IF($F$6-$D$6 &lt;&gt; 0,(EXP(LN(1+(U72/100))/($F$6-$D$6))-1)*100,0)</f>
        <v>5.6410143741009833</v>
      </c>
      <c r="W109" s="24" t="str">
        <f>W35</f>
        <v>All occupations</v>
      </c>
      <c r="X109" s="26">
        <f>IF(AND(Y$6-X$6 &lt;&gt; 0,X35&lt;&gt;0,Y35&lt;&gt;0),(EXP(LN(Y35/X35)/(Y$6-X$6))-1)*100,0)</f>
        <v>3.6392702161660573</v>
      </c>
      <c r="Y109" s="26">
        <f>IF(AND(Z$6-Y$6 &lt;&gt; 0,Y35&lt;&gt;0,Z35&lt;&gt;0),(EXP(LN(Z35/Y35)/(Z$6-Y$6))-1)*100,0)</f>
        <v>-0.40047896781195691</v>
      </c>
      <c r="Z109" s="26">
        <f>IF(AND(AA$6-Z$6 &lt;&gt; 0,Z35&lt;&gt;0,AA35&lt;&gt;0),(EXP(LN(AA35/Z35)/(AA$6-Z$6))-1)*100,0)</f>
        <v>2.2876406394458204</v>
      </c>
      <c r="AA109" s="26">
        <f>IF(AND(AB$6-AA$6 &lt;&gt; 0,AA35&lt;&gt;0,AB35&lt;&gt;0),(EXP(LN(AB35/AA35)/(AB$6-AA$6))-1)*100,0)</f>
        <v>2.1438463198787616</v>
      </c>
      <c r="AB109" s="26">
        <f>IF(AND(AB$6-Y$6 &lt;&gt; 0,Y35&lt;&gt;0,AB35&lt;&gt;0),(EXP(LN(AB35/Y35)/(AB$6-Y$6))-1)*100,0)</f>
        <v>2.0277820517720757</v>
      </c>
      <c r="AD109" s="26">
        <f t="shared" ref="AD109" si="277">IF($F$6-$D$6 &lt;&gt; 0,(EXP(LN(1+(AD72/100))/($F$6-$D$6))-1)*100,0)</f>
        <v>2.1917552852741551</v>
      </c>
      <c r="AE109" s="26">
        <f t="shared" ref="AE109" si="278">IF(Z35&gt;0,((1+(AE35/Z35))^(1/($F$6-$D$6))-1)*100,0)</f>
        <v>3.3720278579028262</v>
      </c>
      <c r="AF109" s="26">
        <f t="shared" ref="AF109" si="279">IF($F$6-$D$6 &lt;&gt; 0,(EXP(LN(1+(AF72/100))/($F$6-$D$6))-1)*100,0)</f>
        <v>4.8295193436683537</v>
      </c>
      <c r="AH109" s="24" t="str">
        <f>AH35</f>
        <v>All occupations</v>
      </c>
      <c r="AI109" s="26">
        <f>IF(AND(AJ$6-AI$6 &lt;&gt; 0,AI35&lt;&gt;0,AJ35&lt;&gt;0),(EXP(LN(AJ35/AI35)/(AJ$6-AI$6))-1)*100,0)</f>
        <v>0.44884072190969349</v>
      </c>
      <c r="AJ109" s="26">
        <f>IF(AND(AK$6-AJ$6 &lt;&gt; 0,AJ35&lt;&gt;0,AK35&lt;&gt;0),(EXP(LN(AK35/AJ35)/(AK$6-AJ$6))-1)*100,0)</f>
        <v>-2.6072855106240689</v>
      </c>
      <c r="AK109" s="26">
        <f>IF(AND(AL$6-AK$6 &lt;&gt; 0,AK35&lt;&gt;0,AL35&lt;&gt;0),(EXP(LN(AL35/AK35)/(AL$6-AK$6))-1)*100,0)</f>
        <v>0.69050891599107267</v>
      </c>
      <c r="AL109" s="26">
        <f>IF(AND(AM$6-AL$6 &lt;&gt; 0,AL35&lt;&gt;0,AM35&lt;&gt;0),(EXP(LN(AM35/AL35)/(AM$6-AL$6))-1)*100,0)</f>
        <v>1.5060551610287742</v>
      </c>
      <c r="AM109" s="26">
        <f>IF(AND(AM$6-AJ$6 &lt;&gt; 0,AJ35&lt;&gt;0,AM35&lt;&gt;0),(EXP(LN(AM35/AJ35)/(AM$6-AJ$6))-1)*100,0)</f>
        <v>0.98905089378489297</v>
      </c>
      <c r="AO109" s="26">
        <f t="shared" ref="AO109" si="280">IF($F$6-$D$6 &lt;&gt; 0,(EXP(LN(1+(AO72/100))/($F$6-$D$6))-1)*100,0)</f>
        <v>1.2334750928994387</v>
      </c>
      <c r="AP109" s="26">
        <f t="shared" ref="AP109" si="281">IF(AK35&gt;0,((1+(AP35/AK35))^(1/($F$6-$D$6))-1)*100,0)</f>
        <v>3.0819255946845869</v>
      </c>
      <c r="AQ109" s="26">
        <f t="shared" ref="AQ109" si="282">IF($F$6-$D$6 &lt;&gt; 0,(EXP(LN(1+(AQ72/100))/($F$6-$D$6))-1)*100,0)</f>
        <v>3.9132540633092239</v>
      </c>
      <c r="AS109" s="24" t="str">
        <f>AS35</f>
        <v>All occupations</v>
      </c>
      <c r="AT109" s="26">
        <f>IF(AND(AU$6-AT$6 &lt;&gt; 0,AT35&lt;&gt;0,AU35&lt;&gt;0),(EXP(LN(AU35/AT35)/(AU$6-AT$6))-1)*100,0)</f>
        <v>3.7891193454524519</v>
      </c>
      <c r="AU109" s="26">
        <f>IF(AND(AV$6-AU$6 &lt;&gt; 0,AU35&lt;&gt;0,AV35&lt;&gt;0),(EXP(LN(AV35/AU35)/(AV$6-AU$6))-1)*100,0)</f>
        <v>-0.58020104552465313</v>
      </c>
      <c r="AV109" s="26">
        <f>IF(AND(AW$6-AV$6 &lt;&gt; 0,AV35&lt;&gt;0,AW35&lt;&gt;0),(EXP(LN(AW35/AV35)/(AW$6-AV$6))-1)*100,0)</f>
        <v>1.5287334356783866</v>
      </c>
      <c r="AW109" s="26">
        <f>IF(AND(AX$6-AW$6 &lt;&gt; 0,AW35&lt;&gt;0,AX35&lt;&gt;0),(EXP(LN(AX35/AW35)/(AX$6-AW$6))-1)*100,0)</f>
        <v>2.0547552583488393</v>
      </c>
      <c r="AX109" s="26">
        <f>IF(AND(AX$6-AU$6 &lt;&gt; 0,AU35&lt;&gt;0,AX35&lt;&gt;0),(EXP(LN(AX35/AU35)/(AX$6-AU$6))-1)*100,0)</f>
        <v>1.7236385702874557</v>
      </c>
      <c r="AZ109" s="26">
        <f t="shared" ref="AZ109" si="283">IF($F$6-$D$6 &lt;&gt; 0,(EXP(LN(1+(AZ72/100))/($F$6-$D$6))-1)*100,0)</f>
        <v>1.8791125319070012</v>
      </c>
      <c r="BA109" s="26">
        <f t="shared" ref="BA109" si="284">IF(AV35&gt;0,((1+(BA35/AV35))^(1/($F$6-$D$6))-1)*100,0)</f>
        <v>3.0980917775004002</v>
      </c>
      <c r="BB109" s="26">
        <f t="shared" ref="BB109" si="285">IF($F$6-$D$6 &lt;&gt; 0,(EXP(LN(1+(BB72/100))/($F$6-$D$6))-1)*100,0)</f>
        <v>4.3810892609349672</v>
      </c>
      <c r="BD109" s="24" t="str">
        <f>BD35</f>
        <v>All occupations</v>
      </c>
      <c r="BE109" s="26">
        <f>IF(AND(BF$6-BE$6 &lt;&gt; 0,BE35&lt;&gt;0,BF35&lt;&gt;0),(EXP(LN(BF35/BE35)/(BF$6-BE$6))-1)*100,0)</f>
        <v>0.61532208680907807</v>
      </c>
      <c r="BF109" s="26">
        <f>IF(AND(BG$6-BF$6 &lt;&gt; 0,BF35&lt;&gt;0,BG35&lt;&gt;0),(EXP(LN(BG35/BF35)/(BG$6-BF$6))-1)*100,0)</f>
        <v>-1.1124843911133331</v>
      </c>
      <c r="BG109" s="26">
        <f>IF(AND(BH$6-BG$6 &lt;&gt; 0,BG35&lt;&gt;0,BH35&lt;&gt;0),(EXP(LN(BH35/BG35)/(BH$6-BG$6))-1)*100,0)</f>
        <v>-0.41151738493740986</v>
      </c>
      <c r="BH109" s="26">
        <f>IF(AND(BI$6-BH$6 &lt;&gt; 0,BH35&lt;&gt;0,BI35&lt;&gt;0),(EXP(LN(BI35/BH35)/(BI$6-BH$6))-1)*100,0)</f>
        <v>-5.3443003355457819E-2</v>
      </c>
      <c r="BI109" s="26">
        <f>IF(AND(BI$6-BF$6 &lt;&gt; 0,BF35&lt;&gt;0,BI35&lt;&gt;0),(EXP(LN(BI35/BF35)/(BI$6-BF$6))-1)*100,0)</f>
        <v>-0.23192587981679669</v>
      </c>
      <c r="BK109" s="26">
        <f t="shared" ref="BK109" si="286">IF($F$6-$D$6 &lt;&gt; 0,(EXP(LN(1+(BK72/100))/($F$6-$D$6))-1)*100,0)</f>
        <v>-0.17294395473802515</v>
      </c>
      <c r="BL109" s="26">
        <f t="shared" ref="BL109" si="287">IF(BG35&gt;0,((1+(BL35/BG35))^(1/($F$6-$D$6))-1)*100,0)</f>
        <v>2.47850017511555</v>
      </c>
      <c r="BM109" s="26">
        <f t="shared" ref="BM109" si="288">IF($F$6-$D$6 &lt;&gt; 0,(EXP(LN(1+(BM72/100))/($F$6-$D$6))-1)*100,0)</f>
        <v>2.3562016716450751</v>
      </c>
      <c r="BO109" s="24" t="str">
        <f>BO35</f>
        <v>All occupations</v>
      </c>
      <c r="BP109" s="26">
        <f>IF(AND(BQ$6-BP$6 &lt;&gt; 0,BP35&lt;&gt;0,BQ35&lt;&gt;0),(EXP(LN(BQ35/BP35)/(BQ$6-BP$6))-1)*100,0)</f>
        <v>-0.48210860835178337</v>
      </c>
      <c r="BQ109" s="26">
        <f>IF(AND(BR$6-BQ$6 &lt;&gt; 0,BQ35&lt;&gt;0,BR35&lt;&gt;0),(EXP(LN(BR35/BQ35)/(BR$6-BQ$6))-1)*100,0)</f>
        <v>-9.4782010370705763</v>
      </c>
      <c r="BR109" s="26">
        <f>IF(AND(BS$6-BR$6 &lt;&gt; 0,BR35&lt;&gt;0,BS35&lt;&gt;0),(EXP(LN(BS35/BR35)/(BS$6-BR$6))-1)*100,0)</f>
        <v>-3.3145514850441149E-2</v>
      </c>
      <c r="BS109" s="26">
        <f>IF(AND(BT$6-BS$6 &lt;&gt; 0,BS35&lt;&gt;0,BT35&lt;&gt;0),(EXP(LN(BT35/BS35)/(BT$6-BS$6))-1)*100,0)</f>
        <v>-1.3660385871141711</v>
      </c>
      <c r="BT109" s="26">
        <f>IF(AND(BT$6-BQ$6 &lt;&gt; 0,BQ35&lt;&gt;0,BT35&lt;&gt;0),(EXP(LN(BT35/BQ35)/(BT$6-BQ$6))-1)*100,0)</f>
        <v>-1.4813097711910306</v>
      </c>
      <c r="BV109" s="26">
        <f t="shared" ref="BV109" si="289">IF($F$6-$D$6 &lt;&gt; 0,(EXP(LN(1+(BV72/100))/($F$6-$D$6))-1)*100,0)</f>
        <v>-0.92372734877780305</v>
      </c>
      <c r="BW109" s="26">
        <f t="shared" ref="BW109" si="290">IF(BR35&gt;0,((1+(BW35/BR35))^(1/($F$6-$D$6))-1)*100,0)</f>
        <v>2.3898846898490644</v>
      </c>
      <c r="BX109" s="26">
        <f t="shared" ref="BX109" si="291">IF($F$6-$D$6 &lt;&gt; 0,(EXP(LN(1+(BX72/100))/($F$6-$D$6))-1)*100,0)</f>
        <v>1.739313576039514</v>
      </c>
      <c r="BZ109" s="24" t="str">
        <f>BZ35</f>
        <v>All occupations</v>
      </c>
      <c r="CA109" s="26">
        <f>IF(AND(CB$6-CA$6 &lt;&gt; 0,CA35&lt;&gt;0,CB35&lt;&gt;0),(EXP(LN(CB35/CA35)/(CB$6-CA$6))-1)*100,0)</f>
        <v>-0.4021723976825986</v>
      </c>
      <c r="CB109" s="26">
        <f>IF(AND(CC$6-CB$6 &lt;&gt; 0,CB35&lt;&gt;0,CC35&lt;&gt;0),(EXP(LN(CC35/CB35)/(CC$6-CB$6))-1)*100,0)</f>
        <v>-7.2571258213913641</v>
      </c>
      <c r="CC109" s="26">
        <f>IF(AND(CD$6-CC$6 &lt;&gt; 0,CC35&lt;&gt;0,CD35&lt;&gt;0),(EXP(LN(CD35/CC35)/(CD$6-CC$6))-1)*100,0)</f>
        <v>-3.0932335699890734</v>
      </c>
      <c r="CD109" s="26">
        <f>IF(AND(CE$6-CD$6 &lt;&gt; 0,CD35&lt;&gt;0,CE35&lt;&gt;0),(EXP(LN(CE35/CD35)/(CE$6-CD$6))-1)*100,0)</f>
        <v>-4.4054708211029858</v>
      </c>
      <c r="CE109" s="26">
        <f>IF(AND(CE$6-CB$6 &lt;&gt; 0,CB35&lt;&gt;0,CE35&lt;&gt;0),(EXP(LN(CE35/CB35)/(CE$6-CB$6))-1)*100,0)</f>
        <v>-4.1788584364798371</v>
      </c>
      <c r="CG109" s="26">
        <f t="shared" ref="CG109" si="292">IF($F$6-$D$6 &lt;&gt; 0,(EXP(LN(1+(CG72/100))/($F$6-$D$6))-1)*100,0)</f>
        <v>-3.9700447492125868</v>
      </c>
      <c r="CH109" s="26">
        <f t="shared" ref="CH109" si="293">IF(CC35&gt;0,((1+(CH35/CC35))^(1/($F$6-$D$6))-1)*100,0)</f>
        <v>1.8552544534908177</v>
      </c>
      <c r="CI109" s="26">
        <f t="shared" ref="CI109" si="294">IF($F$6-$D$6 &lt;&gt; 0,(EXP(LN(1+(CI72/100))/($F$6-$D$6))-1)*100,0)</f>
        <v>-0.98410461324947018</v>
      </c>
      <c r="CK109" s="24" t="str">
        <f>CK35</f>
        <v>All occupations</v>
      </c>
      <c r="CL109" s="26">
        <f>IF(AND(CM$6-CL$6 &lt;&gt; 0,CL35&lt;&gt;0,CM35&lt;&gt;0),(EXP(LN(CM35/CL35)/(CM$6-CL$6))-1)*100,0)</f>
        <v>-5.7069416880856538</v>
      </c>
      <c r="CM109" s="26">
        <f>IF(AND(CN$6-CM$6 &lt;&gt; 0,CM35&lt;&gt;0,CN35&lt;&gt;0),(EXP(LN(CN35/CM35)/(CN$6-CM$6))-1)*100,0)</f>
        <v>1.0395679566934879</v>
      </c>
      <c r="CN109" s="26">
        <f>IF(AND(CO$6-CN$6 &lt;&gt; 0,CN35&lt;&gt;0,CO35&lt;&gt;0),(EXP(LN(CO35/CN35)/(CO$6-CN$6))-1)*100,0)</f>
        <v>-2.7207497666202007</v>
      </c>
      <c r="CO109" s="26">
        <f>IF(AND(CP$6-CO$6 &lt;&gt; 0,CO35&lt;&gt;0,CP35&lt;&gt;0),(EXP(LN(CP35/CO35)/(CP$6-CO$6))-1)*100,0)</f>
        <v>-1.3444900115324954</v>
      </c>
      <c r="CP109" s="26">
        <f>IF(AND(CP$6-CM$6 &lt;&gt; 0,CM35&lt;&gt;0,CP35&lt;&gt;0),(EXP(LN(CP35/CM35)/(CP$6-CM$6))-1)*100,0)</f>
        <v>-1.6299536904355261</v>
      </c>
      <c r="CR109" s="26">
        <f t="shared" ref="CR109" si="295">IF($F$6-$D$6 &lt;&gt; 0,(EXP(LN(1+(CR72/100))/($F$6-$D$6))-1)*100,0)</f>
        <v>-1.8053931777407217</v>
      </c>
      <c r="CS109" s="26">
        <f t="shared" ref="CS109" si="296">IF(CN35&gt;0,((1+(CS35/CN35))^(1/($F$6-$D$6))-1)*100,0)</f>
        <v>1.5845318401297659</v>
      </c>
      <c r="CT109" s="26">
        <f t="shared" ref="CT109" si="297">IF($F$6-$D$6 &lt;&gt; 0,(EXP(LN(1+(CT72/100))/($F$6-$D$6))-1)*100,0)</f>
        <v>0.17659336694748617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Cumbria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Cumbria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Cumbria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Cumbria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Cumbria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Cumbria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Cumbria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Cumbria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Cumbria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3.1058804145234681E-2</v>
      </c>
      <c r="C119" s="27">
        <f t="shared" si="299"/>
        <v>4.3168874841004845E-2</v>
      </c>
      <c r="D119" s="27">
        <f t="shared" si="299"/>
        <v>8.2956555442016411E-3</v>
      </c>
      <c r="E119" s="27">
        <f t="shared" si="299"/>
        <v>6.5250602068854024E-2</v>
      </c>
      <c r="F119" s="27">
        <f t="shared" ref="F119:F144" si="300">F8-D8</f>
        <v>7.3546257613055666E-2</v>
      </c>
      <c r="L119" t="str">
        <f>A119</f>
        <v>11 Corporate managers and directors</v>
      </c>
      <c r="M119" s="27">
        <f t="shared" ref="M119:P144" si="301">N8-M8</f>
        <v>0.32538863116977423</v>
      </c>
      <c r="N119" s="27">
        <f t="shared" si="301"/>
        <v>0.19119347408181997</v>
      </c>
      <c r="O119" s="27">
        <f t="shared" si="301"/>
        <v>4.0209709403991933E-2</v>
      </c>
      <c r="P119" s="27">
        <f t="shared" si="301"/>
        <v>0.47160209349303872</v>
      </c>
      <c r="Q119" s="27">
        <f t="shared" ref="Q119:Q144" si="302">Q8-O8</f>
        <v>0.51181180289703065</v>
      </c>
      <c r="W119" t="str">
        <f>A119</f>
        <v>11 Corporate managers and directors</v>
      </c>
      <c r="X119" s="27">
        <f t="shared" ref="X119:AA144" si="303">Y8-X8</f>
        <v>1.0300990985585234</v>
      </c>
      <c r="Y119" s="27">
        <f t="shared" si="303"/>
        <v>-1.2652312367281482E-2</v>
      </c>
      <c r="Z119" s="27">
        <f t="shared" si="303"/>
        <v>-0.22589648226064796</v>
      </c>
      <c r="AA119" s="27">
        <f t="shared" si="303"/>
        <v>0.89413448653994365</v>
      </c>
      <c r="AB119" s="27">
        <f t="shared" ref="AB119:AB144" si="304">AB8-Z8</f>
        <v>0.66823800427929569</v>
      </c>
      <c r="AH119" t="str">
        <f>L119</f>
        <v>11 Corporate managers and directors</v>
      </c>
      <c r="AI119" s="27">
        <f t="shared" ref="AI119:AL144" si="305">AJ8-AI8</f>
        <v>0.16330631008315788</v>
      </c>
      <c r="AJ119" s="27">
        <f t="shared" si="305"/>
        <v>1.4135609627480727E-2</v>
      </c>
      <c r="AK119" s="27">
        <f t="shared" si="305"/>
        <v>-8.7603929410092873E-2</v>
      </c>
      <c r="AL119" s="27">
        <f t="shared" si="305"/>
        <v>0.1148373783206188</v>
      </c>
      <c r="AM119" s="27">
        <f t="shared" ref="AM119:AM144" si="306">AM8-AK8</f>
        <v>2.7233448910525926E-2</v>
      </c>
      <c r="AS119" t="str">
        <f>W119</f>
        <v>11 Corporate managers and directors</v>
      </c>
      <c r="AT119" s="27">
        <f t="shared" ref="AT119:AW144" si="307">AU8-AT8</f>
        <v>0.27143466861283905</v>
      </c>
      <c r="AU119" s="27">
        <f t="shared" si="307"/>
        <v>3.6357415317919139E-2</v>
      </c>
      <c r="AV119" s="27">
        <f t="shared" si="307"/>
        <v>-0.16265069643513907</v>
      </c>
      <c r="AW119" s="27">
        <f t="shared" si="307"/>
        <v>0.22191250832524578</v>
      </c>
      <c r="AX119" s="27">
        <f t="shared" ref="AX119:AX144" si="308">AX8-AV8</f>
        <v>5.9261811890106708E-2</v>
      </c>
      <c r="BD119" t="str">
        <f>AH119</f>
        <v>11 Corporate managers and directors</v>
      </c>
      <c r="BE119" s="27">
        <f t="shared" ref="BE119:BH144" si="309">BF8-BE8</f>
        <v>0.28337602107249271</v>
      </c>
      <c r="BF119" s="27">
        <f t="shared" si="309"/>
        <v>0.10654608562890955</v>
      </c>
      <c r="BG119" s="27">
        <f t="shared" si="309"/>
        <v>-0.5857416343880999</v>
      </c>
      <c r="BH119" s="27">
        <f t="shared" si="309"/>
        <v>-6.4469597207110318E-2</v>
      </c>
      <c r="BI119" s="27">
        <f t="shared" ref="BI119:BI144" si="310">BI8-BG8</f>
        <v>-0.65021123159521022</v>
      </c>
      <c r="BO119" t="str">
        <f>AS119</f>
        <v>11 Corporate managers and directors</v>
      </c>
      <c r="BP119" s="27">
        <f t="shared" ref="BP119:BS144" si="311">BQ8-BP8</f>
        <v>8.1870067963539572E-2</v>
      </c>
      <c r="BQ119" s="27">
        <f t="shared" si="311"/>
        <v>-6.2005043685085415E-2</v>
      </c>
      <c r="BR119" s="27">
        <f t="shared" si="311"/>
        <v>-0.50631796078746039</v>
      </c>
      <c r="BS119" s="27">
        <f t="shared" si="311"/>
        <v>-0.34638468438319392</v>
      </c>
      <c r="BT119" s="27">
        <f t="shared" ref="BT119:BT144" si="312">BT8-BR8</f>
        <v>-0.85270264517065431</v>
      </c>
      <c r="BZ119" t="str">
        <f>BD119</f>
        <v>11 Corporate managers and directors</v>
      </c>
      <c r="CA119" s="68">
        <f t="shared" ref="CA119:CD144" si="313">CB8-CA8</f>
        <v>0.1495299049255232</v>
      </c>
      <c r="CB119" s="68">
        <f t="shared" si="313"/>
        <v>7.2212477842682254E-2</v>
      </c>
      <c r="CC119" s="68">
        <f t="shared" si="313"/>
        <v>-0.41010525476908688</v>
      </c>
      <c r="CD119" s="68">
        <f t="shared" si="313"/>
        <v>-0.31647838325004773</v>
      </c>
      <c r="CE119" s="68">
        <f t="shared" ref="CE119:CE144" si="314">CE8-CC8</f>
        <v>-0.72658363801913461</v>
      </c>
      <c r="CK119" t="str">
        <f>BO119</f>
        <v>11 Corporate managers and directors</v>
      </c>
      <c r="CL119" s="68">
        <f t="shared" ref="CL119:CO144" si="315">CM8-CL8</f>
        <v>-2.6829727458619557E-2</v>
      </c>
      <c r="CM119" s="68">
        <f t="shared" si="315"/>
        <v>5.1909265100834878E-2</v>
      </c>
      <c r="CN119" s="68">
        <f t="shared" si="315"/>
        <v>-1.5933240482201683E-2</v>
      </c>
      <c r="CO119" s="68">
        <f t="shared" si="315"/>
        <v>0.11232719258332352</v>
      </c>
      <c r="CP119" s="68">
        <f t="shared" ref="CP119:CP144" si="316">CP8-CN8</f>
        <v>9.6393952101121838E-2</v>
      </c>
    </row>
    <row r="120" spans="1:94" x14ac:dyDescent="0.2">
      <c r="A120" t="str">
        <f t="shared" si="298"/>
        <v>12 Other managers and proprietors</v>
      </c>
      <c r="B120" s="27">
        <f t="shared" si="299"/>
        <v>1.2415403457492244E-2</v>
      </c>
      <c r="C120" s="27">
        <f t="shared" si="299"/>
        <v>1.1192991791139195E-2</v>
      </c>
      <c r="D120" s="27">
        <f t="shared" si="299"/>
        <v>1.8474025432985611E-2</v>
      </c>
      <c r="E120" s="27">
        <f t="shared" si="299"/>
        <v>3.898302740866072E-2</v>
      </c>
      <c r="F120" s="27">
        <f t="shared" si="300"/>
        <v>5.7457052841646331E-2</v>
      </c>
      <c r="L120" t="str">
        <f t="shared" ref="L120:L143" si="317">A120</f>
        <v>12 Other managers and proprietors</v>
      </c>
      <c r="M120" s="27">
        <f t="shared" si="301"/>
        <v>7.9837468910077036E-2</v>
      </c>
      <c r="N120" s="27">
        <f t="shared" si="301"/>
        <v>0.11270202561218501</v>
      </c>
      <c r="O120" s="27">
        <f t="shared" si="301"/>
        <v>0.14726552446484809</v>
      </c>
      <c r="P120" s="27">
        <f t="shared" si="301"/>
        <v>0.35925426060458798</v>
      </c>
      <c r="Q120" s="27">
        <f t="shared" si="302"/>
        <v>0.50651978506943607</v>
      </c>
      <c r="W120" t="str">
        <f t="shared" ref="W120:W143" si="318">A120</f>
        <v>12 Other managers and proprietors</v>
      </c>
      <c r="X120" s="27">
        <f t="shared" si="303"/>
        <v>0.26244283743994856</v>
      </c>
      <c r="Y120" s="27">
        <f t="shared" si="303"/>
        <v>9.1608221280619295E-2</v>
      </c>
      <c r="Z120" s="27">
        <f t="shared" si="303"/>
        <v>0.29946540047117365</v>
      </c>
      <c r="AA120" s="27">
        <f t="shared" si="303"/>
        <v>0.83771035458086374</v>
      </c>
      <c r="AB120" s="27">
        <f t="shared" si="304"/>
        <v>1.1371757550520374</v>
      </c>
      <c r="AH120" t="str">
        <f t="shared" ref="AH120:AH143" si="319">L120</f>
        <v>12 Other managers and proprietors</v>
      </c>
      <c r="AI120" s="27">
        <f t="shared" si="305"/>
        <v>4.072019075728478E-2</v>
      </c>
      <c r="AJ120" s="27">
        <f t="shared" si="305"/>
        <v>7.288734057454338E-2</v>
      </c>
      <c r="AK120" s="27">
        <f t="shared" si="305"/>
        <v>4.1666905974649171E-2</v>
      </c>
      <c r="AL120" s="27">
        <f t="shared" si="305"/>
        <v>0.20431445281006311</v>
      </c>
      <c r="AM120" s="27">
        <f t="shared" si="306"/>
        <v>0.24598135878471228</v>
      </c>
      <c r="AS120" t="str">
        <f t="shared" ref="AS120:AS143" si="320">W120</f>
        <v>12 Other managers and proprietors</v>
      </c>
      <c r="AT120" s="27">
        <f t="shared" si="307"/>
        <v>7.3306896294502821E-2</v>
      </c>
      <c r="AU120" s="27">
        <f t="shared" si="307"/>
        <v>2.2284834828258382E-2</v>
      </c>
      <c r="AV120" s="27">
        <f t="shared" si="307"/>
        <v>6.8645026746032012E-2</v>
      </c>
      <c r="AW120" s="27">
        <f t="shared" si="307"/>
        <v>0.17640406417383336</v>
      </c>
      <c r="AX120" s="27">
        <f t="shared" si="308"/>
        <v>0.24504909091986538</v>
      </c>
      <c r="BD120" t="str">
        <f t="shared" ref="BD120:BD143" si="321">AH120</f>
        <v>12 Other managers and proprietors</v>
      </c>
      <c r="BE120" s="27">
        <f t="shared" si="309"/>
        <v>-0.15875800765779635</v>
      </c>
      <c r="BF120" s="27">
        <f t="shared" si="309"/>
        <v>0.10624936311220168</v>
      </c>
      <c r="BG120" s="27">
        <f t="shared" si="309"/>
        <v>-0.17835953944238914</v>
      </c>
      <c r="BH120" s="27">
        <f t="shared" si="309"/>
        <v>2.8942437782411901E-2</v>
      </c>
      <c r="BI120" s="27">
        <f t="shared" si="310"/>
        <v>-0.14941710165997724</v>
      </c>
      <c r="BO120" t="str">
        <f t="shared" ref="BO120:BO143" si="322">AS120</f>
        <v>12 Other managers and proprietors</v>
      </c>
      <c r="BP120" s="27">
        <f t="shared" si="311"/>
        <v>-7.5253281971498831E-2</v>
      </c>
      <c r="BQ120" s="27">
        <f t="shared" si="311"/>
        <v>3.8278650994083563E-2</v>
      </c>
      <c r="BR120" s="27">
        <f t="shared" si="311"/>
        <v>-2.3584612625205281E-2</v>
      </c>
      <c r="BS120" s="27">
        <f t="shared" si="311"/>
        <v>-0.16067535661423582</v>
      </c>
      <c r="BT120" s="27">
        <f t="shared" si="312"/>
        <v>-0.1842599692394411</v>
      </c>
      <c r="BZ120" t="str">
        <f t="shared" ref="BZ120:BZ143" si="323">BD120</f>
        <v>12 Other managers and proprietors</v>
      </c>
      <c r="CA120" s="68">
        <f t="shared" si="313"/>
        <v>-4.7752659434483702E-2</v>
      </c>
      <c r="CB120" s="68">
        <f t="shared" si="313"/>
        <v>7.8123703258335286E-2</v>
      </c>
      <c r="CC120" s="68">
        <f t="shared" si="313"/>
        <v>-0.14608134785506066</v>
      </c>
      <c r="CD120" s="68">
        <f t="shared" si="313"/>
        <v>-0.28651169506734098</v>
      </c>
      <c r="CE120" s="68">
        <f t="shared" si="314"/>
        <v>-0.43259304292240164</v>
      </c>
      <c r="CK120" t="str">
        <f t="shared" ref="CK120:CK143" si="324">BO120</f>
        <v>12 Other managers and proprietors</v>
      </c>
      <c r="CL120" s="68">
        <f t="shared" si="315"/>
        <v>-0.13302993161240972</v>
      </c>
      <c r="CM120" s="68">
        <f t="shared" si="315"/>
        <v>7.650626472125982E-2</v>
      </c>
      <c r="CN120" s="68">
        <f t="shared" si="315"/>
        <v>5.4872514720945009E-3</v>
      </c>
      <c r="CO120" s="68">
        <f t="shared" si="315"/>
        <v>9.5949950115339078E-2</v>
      </c>
      <c r="CP120" s="68">
        <f t="shared" si="316"/>
        <v>0.10143720158743358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8.5763606372667112E-2</v>
      </c>
      <c r="C121" s="27">
        <f t="shared" si="299"/>
        <v>9.7125886832960528E-2</v>
      </c>
      <c r="D121" s="27">
        <f t="shared" si="299"/>
        <v>0.22765809408642002</v>
      </c>
      <c r="E121" s="27">
        <f t="shared" si="299"/>
        <v>0.2689557993300683</v>
      </c>
      <c r="F121" s="27">
        <f t="shared" si="300"/>
        <v>0.49661389341648832</v>
      </c>
      <c r="L121" t="str">
        <f t="shared" si="317"/>
        <v>21 Science, research, engineering and technology professionals</v>
      </c>
      <c r="M121" s="27">
        <f t="shared" si="301"/>
        <v>0.32691745906984293</v>
      </c>
      <c r="N121" s="27">
        <f t="shared" si="301"/>
        <v>0.32455836056803911</v>
      </c>
      <c r="O121" s="27">
        <f t="shared" si="301"/>
        <v>1.0026355436263259</v>
      </c>
      <c r="P121" s="27">
        <f t="shared" si="301"/>
        <v>1.1398872920631939</v>
      </c>
      <c r="Q121" s="27">
        <f t="shared" si="302"/>
        <v>2.1425228356895198</v>
      </c>
      <c r="W121" t="str">
        <f t="shared" si="318"/>
        <v>21 Science, research, engineering and technology professionals</v>
      </c>
      <c r="X121" s="27">
        <f t="shared" si="303"/>
        <v>0.78801500400253888</v>
      </c>
      <c r="Y121" s="27">
        <f t="shared" si="303"/>
        <v>-5.5981947712591129E-2</v>
      </c>
      <c r="Z121" s="27">
        <f t="shared" si="303"/>
        <v>0.97528978974666014</v>
      </c>
      <c r="AA121" s="27">
        <f t="shared" si="303"/>
        <v>0.98170142482802891</v>
      </c>
      <c r="AB121" s="27">
        <f t="shared" si="304"/>
        <v>1.9569912145746891</v>
      </c>
      <c r="AH121" t="str">
        <f t="shared" si="319"/>
        <v>21 Science, research, engineering and technology professionals</v>
      </c>
      <c r="AI121" s="27">
        <f t="shared" si="305"/>
        <v>5.6924802577991374E-2</v>
      </c>
      <c r="AJ121" s="27">
        <f t="shared" si="305"/>
        <v>1.3710890066425452E-2</v>
      </c>
      <c r="AK121" s="27">
        <f t="shared" si="305"/>
        <v>8.1789318146091472E-2</v>
      </c>
      <c r="AL121" s="27">
        <f t="shared" si="305"/>
        <v>9.4742427450568711E-2</v>
      </c>
      <c r="AM121" s="27">
        <f t="shared" si="306"/>
        <v>0.17653174559666018</v>
      </c>
      <c r="AS121" t="str">
        <f t="shared" si="320"/>
        <v>21 Science, research, engineering and technology professionals</v>
      </c>
      <c r="AT121" s="27">
        <f t="shared" si="307"/>
        <v>0.228661579223292</v>
      </c>
      <c r="AU121" s="27">
        <f t="shared" si="307"/>
        <v>-2.1462308957968856E-2</v>
      </c>
      <c r="AV121" s="27">
        <f t="shared" si="307"/>
        <v>0.15871331471249572</v>
      </c>
      <c r="AW121" s="27">
        <f t="shared" si="307"/>
        <v>0.20209602422533002</v>
      </c>
      <c r="AX121" s="27">
        <f t="shared" si="308"/>
        <v>0.36080933893782574</v>
      </c>
      <c r="BD121" t="str">
        <f t="shared" si="321"/>
        <v>21 Science, research, engineering and technology professionals</v>
      </c>
      <c r="BE121" s="27">
        <f t="shared" si="309"/>
        <v>6.4892998839522598E-2</v>
      </c>
      <c r="BF121" s="27">
        <f t="shared" si="309"/>
        <v>1.715611025537811E-2</v>
      </c>
      <c r="BG121" s="27">
        <f t="shared" si="309"/>
        <v>0.13644342094459461</v>
      </c>
      <c r="BH121" s="27">
        <f t="shared" si="309"/>
        <v>-0.30313757375749195</v>
      </c>
      <c r="BI121" s="27">
        <f t="shared" si="310"/>
        <v>-0.16669415281289734</v>
      </c>
      <c r="BO121" t="str">
        <f t="shared" si="322"/>
        <v>21 Science, research, engineering and technology professionals</v>
      </c>
      <c r="BP121" s="27">
        <f t="shared" si="311"/>
        <v>7.3924342366762374E-3</v>
      </c>
      <c r="BQ121" s="27">
        <f t="shared" si="311"/>
        <v>2.0158178669174021E-3</v>
      </c>
      <c r="BR121" s="27">
        <f t="shared" si="311"/>
        <v>0.17869161532456546</v>
      </c>
      <c r="BS121" s="27">
        <f t="shared" si="311"/>
        <v>-0.16390541781261447</v>
      </c>
      <c r="BT121" s="27">
        <f t="shared" si="312"/>
        <v>1.4786197511950983E-2</v>
      </c>
      <c r="BZ121" t="str">
        <f t="shared" si="323"/>
        <v>21 Science, research, engineering and technology professionals</v>
      </c>
      <c r="CA121" s="68">
        <f t="shared" si="313"/>
        <v>8.0189294416334156E-2</v>
      </c>
      <c r="CB121" s="68">
        <f t="shared" si="313"/>
        <v>2.3155747292967654E-2</v>
      </c>
      <c r="CC121" s="68">
        <f t="shared" si="313"/>
        <v>1.5833783672490997E-2</v>
      </c>
      <c r="CD121" s="68">
        <f t="shared" si="313"/>
        <v>-0.22875906823703829</v>
      </c>
      <c r="CE121" s="68">
        <f t="shared" si="314"/>
        <v>-0.21292528456454729</v>
      </c>
      <c r="CK121" t="str">
        <f t="shared" si="324"/>
        <v>21 Science, research, engineering and technology professionals</v>
      </c>
      <c r="CL121" s="68">
        <f t="shared" si="315"/>
        <v>-1.3764882109104926E-2</v>
      </c>
      <c r="CM121" s="68">
        <f t="shared" si="315"/>
        <v>3.0945478725201508E-2</v>
      </c>
      <c r="CN121" s="68">
        <f t="shared" si="315"/>
        <v>8.9044862241713624E-2</v>
      </c>
      <c r="CO121" s="68">
        <f t="shared" si="315"/>
        <v>8.9553773977176732E-2</v>
      </c>
      <c r="CP121" s="68">
        <f t="shared" si="316"/>
        <v>0.17859863621889036</v>
      </c>
    </row>
    <row r="122" spans="1:94" x14ac:dyDescent="0.2">
      <c r="A122" t="str">
        <f t="shared" si="298"/>
        <v>22 Health professionals</v>
      </c>
      <c r="B122" s="27">
        <f t="shared" si="299"/>
        <v>6.2197005589353704E-2</v>
      </c>
      <c r="C122" s="27">
        <f t="shared" si="299"/>
        <v>8.1399566054936701E-2</v>
      </c>
      <c r="D122" s="27">
        <f t="shared" si="299"/>
        <v>0.17029761282430844</v>
      </c>
      <c r="E122" s="27">
        <f t="shared" si="299"/>
        <v>0.28683023575149125</v>
      </c>
      <c r="F122" s="27">
        <f t="shared" si="300"/>
        <v>0.45712784857579969</v>
      </c>
      <c r="L122" t="str">
        <f t="shared" si="317"/>
        <v>22 Health professionals</v>
      </c>
      <c r="M122" s="27">
        <f t="shared" si="301"/>
        <v>0.21948683154690141</v>
      </c>
      <c r="N122" s="27">
        <f t="shared" si="301"/>
        <v>0.21266546220460114</v>
      </c>
      <c r="O122" s="27">
        <f t="shared" si="301"/>
        <v>0.24621073668915461</v>
      </c>
      <c r="P122" s="27">
        <f t="shared" si="301"/>
        <v>0.64244702182833313</v>
      </c>
      <c r="Q122" s="27">
        <f t="shared" si="302"/>
        <v>0.88865775851748774</v>
      </c>
      <c r="W122" t="str">
        <f t="shared" si="318"/>
        <v>22 Health professionals</v>
      </c>
      <c r="X122" s="27">
        <f t="shared" si="303"/>
        <v>0.55765754402150813</v>
      </c>
      <c r="Y122" s="27">
        <f t="shared" si="303"/>
        <v>-1.984467644515675E-2</v>
      </c>
      <c r="Z122" s="27">
        <f t="shared" si="303"/>
        <v>0.20566242513463528</v>
      </c>
      <c r="AA122" s="27">
        <f t="shared" si="303"/>
        <v>0.71335417152182679</v>
      </c>
      <c r="AB122" s="27">
        <f t="shared" si="304"/>
        <v>0.91901659665646207</v>
      </c>
      <c r="AH122" t="str">
        <f t="shared" si="319"/>
        <v>22 Health professionals</v>
      </c>
      <c r="AI122" s="27">
        <f t="shared" si="305"/>
        <v>-0.48521764461646444</v>
      </c>
      <c r="AJ122" s="27">
        <f t="shared" si="305"/>
        <v>-0.18670472869452759</v>
      </c>
      <c r="AK122" s="27">
        <f t="shared" si="305"/>
        <v>-0.65555496837047988</v>
      </c>
      <c r="AL122" s="27">
        <f t="shared" si="305"/>
        <v>-0.45428951091471809</v>
      </c>
      <c r="AM122" s="27">
        <f t="shared" si="306"/>
        <v>-1.109844479285198</v>
      </c>
      <c r="AS122" t="str">
        <f t="shared" si="320"/>
        <v>22 Health professionals</v>
      </c>
      <c r="AT122" s="27">
        <f t="shared" si="307"/>
        <v>4.0257856186686064E-2</v>
      </c>
      <c r="AU122" s="27">
        <f t="shared" si="307"/>
        <v>1.0796543310890361E-2</v>
      </c>
      <c r="AV122" s="27">
        <f t="shared" si="307"/>
        <v>1.7447209365969607E-2</v>
      </c>
      <c r="AW122" s="27">
        <f t="shared" si="307"/>
        <v>6.2253268776495951E-2</v>
      </c>
      <c r="AX122" s="27">
        <f t="shared" si="308"/>
        <v>7.9700478142465558E-2</v>
      </c>
      <c r="BD122" t="str">
        <f t="shared" si="321"/>
        <v>22 Health professionals</v>
      </c>
      <c r="BE122" s="27">
        <f t="shared" si="309"/>
        <v>0.21188314158061239</v>
      </c>
      <c r="BF122" s="27">
        <f t="shared" si="309"/>
        <v>6.8329832151135861E-2</v>
      </c>
      <c r="BG122" s="27">
        <f t="shared" si="309"/>
        <v>-9.900988081729567E-3</v>
      </c>
      <c r="BH122" s="27">
        <f t="shared" si="309"/>
        <v>0.11917092806533325</v>
      </c>
      <c r="BI122" s="27">
        <f t="shared" si="310"/>
        <v>0.10926993998360368</v>
      </c>
      <c r="BO122" t="str">
        <f t="shared" si="322"/>
        <v>22 Health professionals</v>
      </c>
      <c r="BP122" s="27">
        <f t="shared" si="311"/>
        <v>9.2796238310997703E-2</v>
      </c>
      <c r="BQ122" s="27">
        <f t="shared" si="311"/>
        <v>-3.5733953109331473E-2</v>
      </c>
      <c r="BR122" s="27">
        <f t="shared" si="311"/>
        <v>-2.6471390841437459E-2</v>
      </c>
      <c r="BS122" s="27">
        <f t="shared" si="311"/>
        <v>-0.14403591709664931</v>
      </c>
      <c r="BT122" s="27">
        <f t="shared" si="312"/>
        <v>-0.17050730793808677</v>
      </c>
      <c r="BZ122" t="str">
        <f t="shared" si="323"/>
        <v>22 Health professionals</v>
      </c>
      <c r="CA122" s="68">
        <f t="shared" si="313"/>
        <v>5.6533690043836848E-2</v>
      </c>
      <c r="CB122" s="68">
        <f t="shared" si="313"/>
        <v>-2.6539561101120546E-2</v>
      </c>
      <c r="CC122" s="68">
        <f t="shared" si="313"/>
        <v>-5.7986544889332192E-2</v>
      </c>
      <c r="CD122" s="68">
        <f t="shared" si="313"/>
        <v>-0.10450483366156715</v>
      </c>
      <c r="CE122" s="68">
        <f t="shared" si="314"/>
        <v>-0.16249137855089935</v>
      </c>
      <c r="CK122" t="str">
        <f t="shared" si="324"/>
        <v>22 Health professionals</v>
      </c>
      <c r="CL122" s="68">
        <f t="shared" si="315"/>
        <v>3.0628551914980845E-3</v>
      </c>
      <c r="CM122" s="68">
        <f t="shared" si="315"/>
        <v>1.9063864703299578E-2</v>
      </c>
      <c r="CN122" s="68">
        <f t="shared" si="315"/>
        <v>7.1943637101120478E-3</v>
      </c>
      <c r="CO122" s="68">
        <f t="shared" si="315"/>
        <v>3.8040142338280847E-2</v>
      </c>
      <c r="CP122" s="68">
        <f t="shared" si="316"/>
        <v>4.5234506048392895E-2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-3.0697068270022609E-2</v>
      </c>
      <c r="C123" s="27">
        <f t="shared" si="299"/>
        <v>9.0840245364575134E-2</v>
      </c>
      <c r="D123" s="27">
        <f t="shared" si="299"/>
        <v>0.1629828768845345</v>
      </c>
      <c r="E123" s="27">
        <f t="shared" si="299"/>
        <v>0.30334290040741463</v>
      </c>
      <c r="F123" s="27">
        <f t="shared" si="300"/>
        <v>0.46632577729194913</v>
      </c>
      <c r="L123" t="str">
        <f t="shared" si="317"/>
        <v>23 Teaching and other educational professionals</v>
      </c>
      <c r="M123" s="27">
        <f t="shared" si="301"/>
        <v>-0.193299869386931</v>
      </c>
      <c r="N123" s="27">
        <f t="shared" si="301"/>
        <v>0.58221565920515683</v>
      </c>
      <c r="O123" s="27">
        <f t="shared" si="301"/>
        <v>0.85856512758064962</v>
      </c>
      <c r="P123" s="27">
        <f t="shared" si="301"/>
        <v>1.7130717218164069</v>
      </c>
      <c r="Q123" s="27">
        <f t="shared" si="302"/>
        <v>2.5716368493970565</v>
      </c>
      <c r="W123" t="str">
        <f t="shared" si="318"/>
        <v>23 Teaching and other educational professionals</v>
      </c>
      <c r="X123" s="27">
        <f t="shared" si="303"/>
        <v>-0.60686168103976579</v>
      </c>
      <c r="Y123" s="27">
        <f t="shared" si="303"/>
        <v>-2.2895930465769432E-2</v>
      </c>
      <c r="Z123" s="27">
        <f t="shared" si="303"/>
        <v>-0.40972385318605831</v>
      </c>
      <c r="AA123" s="27">
        <f t="shared" si="303"/>
        <v>-0.47851894275465545</v>
      </c>
      <c r="AB123" s="27">
        <f t="shared" si="304"/>
        <v>-0.88824279594071376</v>
      </c>
      <c r="AH123" t="str">
        <f t="shared" si="319"/>
        <v>23 Teaching and other educational professionals</v>
      </c>
      <c r="AI123" s="27">
        <f t="shared" si="305"/>
        <v>-0.18824869935336697</v>
      </c>
      <c r="AJ123" s="27">
        <f t="shared" si="305"/>
        <v>-2.4924519439306458E-2</v>
      </c>
      <c r="AK123" s="27">
        <f t="shared" si="305"/>
        <v>-9.3088154642555487E-2</v>
      </c>
      <c r="AL123" s="27">
        <f t="shared" si="305"/>
        <v>1.6232488161573577E-2</v>
      </c>
      <c r="AM123" s="27">
        <f t="shared" si="306"/>
        <v>-7.685566648098191E-2</v>
      </c>
      <c r="AS123" t="str">
        <f t="shared" si="320"/>
        <v>23 Teaching and other educational professionals</v>
      </c>
      <c r="AT123" s="27">
        <f t="shared" si="307"/>
        <v>4.7324208859284012E-3</v>
      </c>
      <c r="AU123" s="27">
        <f t="shared" si="307"/>
        <v>-4.0632441307620892E-3</v>
      </c>
      <c r="AV123" s="27">
        <f t="shared" si="307"/>
        <v>-1.8863341042616361E-2</v>
      </c>
      <c r="AW123" s="27">
        <f t="shared" si="307"/>
        <v>-4.4956581679853197E-3</v>
      </c>
      <c r="AX123" s="27">
        <f t="shared" si="308"/>
        <v>-2.335899921060168E-2</v>
      </c>
      <c r="BD123" t="str">
        <f t="shared" si="321"/>
        <v>23 Teaching and other educational professionals</v>
      </c>
      <c r="BE123" s="27">
        <f t="shared" si="309"/>
        <v>-5.2773486303407946E-3</v>
      </c>
      <c r="BF123" s="27">
        <f t="shared" si="309"/>
        <v>8.2094380201748418E-2</v>
      </c>
      <c r="BG123" s="27">
        <f t="shared" si="309"/>
        <v>-7.1978126158908085E-2</v>
      </c>
      <c r="BH123" s="27">
        <f t="shared" si="309"/>
        <v>6.454731353019838E-2</v>
      </c>
      <c r="BI123" s="27">
        <f t="shared" si="310"/>
        <v>-7.4308126287097043E-3</v>
      </c>
      <c r="BO123" t="str">
        <f t="shared" si="322"/>
        <v>23 Teaching and other educational professionals</v>
      </c>
      <c r="BP123" s="27">
        <f t="shared" si="311"/>
        <v>-1.6820112236650753E-2</v>
      </c>
      <c r="BQ123" s="27">
        <f t="shared" si="311"/>
        <v>-5.1724299215510916E-4</v>
      </c>
      <c r="BR123" s="27">
        <f t="shared" si="311"/>
        <v>-4.0141847469779668E-2</v>
      </c>
      <c r="BS123" s="27">
        <f t="shared" si="311"/>
        <v>-4.1838986980364923E-2</v>
      </c>
      <c r="BT123" s="27">
        <f t="shared" si="312"/>
        <v>-8.1980834450144591E-2</v>
      </c>
      <c r="BZ123" t="str">
        <f t="shared" si="323"/>
        <v>23 Teaching and other educational professionals</v>
      </c>
      <c r="CA123" s="68">
        <f t="shared" si="313"/>
        <v>-1.1666568334064542E-2</v>
      </c>
      <c r="CB123" s="68">
        <f t="shared" si="313"/>
        <v>2.0735019816394806E-2</v>
      </c>
      <c r="CC123" s="68">
        <f t="shared" si="313"/>
        <v>-4.7259383525362519E-2</v>
      </c>
      <c r="CD123" s="68">
        <f t="shared" si="313"/>
        <v>-7.1790304987182002E-2</v>
      </c>
      <c r="CE123" s="68">
        <f t="shared" si="314"/>
        <v>-0.11904968851254452</v>
      </c>
      <c r="CK123" t="str">
        <f t="shared" si="324"/>
        <v>23 Teaching and other educational professionals</v>
      </c>
      <c r="CL123" s="68">
        <f t="shared" si="315"/>
        <v>-7.9041507757495882E-3</v>
      </c>
      <c r="CM123" s="68">
        <f t="shared" si="315"/>
        <v>3.8132707079869196E-2</v>
      </c>
      <c r="CN123" s="68">
        <f t="shared" si="315"/>
        <v>8.9487865552353718E-3</v>
      </c>
      <c r="CO123" s="68">
        <f t="shared" si="315"/>
        <v>3.8951711698689634E-2</v>
      </c>
      <c r="CP123" s="68">
        <f t="shared" si="316"/>
        <v>4.7900498253925006E-2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3.8374246407736373E-2</v>
      </c>
      <c r="C124" s="27">
        <f t="shared" si="299"/>
        <v>4.1204945488919703E-2</v>
      </c>
      <c r="D124" s="27">
        <f t="shared" si="299"/>
        <v>4.3834697033670933E-2</v>
      </c>
      <c r="E124" s="27">
        <f t="shared" si="299"/>
        <v>8.5271876210856357E-2</v>
      </c>
      <c r="F124" s="27">
        <f t="shared" si="300"/>
        <v>0.12910657324452729</v>
      </c>
      <c r="L124" t="str">
        <f t="shared" si="317"/>
        <v>24 Business, media and public service professionals</v>
      </c>
      <c r="M124" s="27">
        <f t="shared" si="301"/>
        <v>0.46729041371830027</v>
      </c>
      <c r="N124" s="27">
        <f t="shared" si="301"/>
        <v>0.4254185848037757</v>
      </c>
      <c r="O124" s="27">
        <f t="shared" si="301"/>
        <v>0.42867339813042893</v>
      </c>
      <c r="P124" s="27">
        <f t="shared" si="301"/>
        <v>0.8813735344925826</v>
      </c>
      <c r="Q124" s="27">
        <f t="shared" si="302"/>
        <v>1.3100469326230115</v>
      </c>
      <c r="W124" t="str">
        <f t="shared" si="318"/>
        <v>24 Business, media and public service professionals</v>
      </c>
      <c r="X124" s="27">
        <f t="shared" si="303"/>
        <v>0.8740481833673277</v>
      </c>
      <c r="Y124" s="27">
        <f t="shared" si="303"/>
        <v>0.32890391180748146</v>
      </c>
      <c r="Z124" s="27">
        <f t="shared" si="303"/>
        <v>0.19010924115953909</v>
      </c>
      <c r="AA124" s="27">
        <f t="shared" si="303"/>
        <v>0.74290515984675309</v>
      </c>
      <c r="AB124" s="27">
        <f t="shared" si="304"/>
        <v>0.93301440100629218</v>
      </c>
      <c r="AH124" t="str">
        <f t="shared" si="319"/>
        <v>24 Business, media and public service professionals</v>
      </c>
      <c r="AI124" s="27">
        <f t="shared" si="305"/>
        <v>-9.9741474499520644E-3</v>
      </c>
      <c r="AJ124" s="27">
        <f t="shared" si="305"/>
        <v>2.6995076014532104E-2</v>
      </c>
      <c r="AK124" s="27">
        <f t="shared" si="305"/>
        <v>-3.2654314519594274E-2</v>
      </c>
      <c r="AL124" s="27">
        <f t="shared" si="305"/>
        <v>5.590066410291239E-2</v>
      </c>
      <c r="AM124" s="27">
        <f t="shared" si="306"/>
        <v>2.3246349583318116E-2</v>
      </c>
      <c r="AS124" t="str">
        <f t="shared" si="320"/>
        <v>24 Business, media and public service professionals</v>
      </c>
      <c r="AT124" s="27">
        <f t="shared" si="307"/>
        <v>0.13472553149814703</v>
      </c>
      <c r="AU124" s="27">
        <f t="shared" si="307"/>
        <v>7.4296745079531323E-2</v>
      </c>
      <c r="AV124" s="27">
        <f t="shared" si="307"/>
        <v>4.6511223219995346E-2</v>
      </c>
      <c r="AW124" s="27">
        <f t="shared" si="307"/>
        <v>0.1917241904781537</v>
      </c>
      <c r="AX124" s="27">
        <f t="shared" si="308"/>
        <v>0.23823541369814905</v>
      </c>
      <c r="BD124" t="str">
        <f t="shared" si="321"/>
        <v>24 Business, media and public service professionals</v>
      </c>
      <c r="BE124" s="27">
        <f t="shared" si="309"/>
        <v>0.2363912547646978</v>
      </c>
      <c r="BF124" s="27">
        <f t="shared" si="309"/>
        <v>0.20843771490640473</v>
      </c>
      <c r="BG124" s="27">
        <f t="shared" si="309"/>
        <v>-2.9373636671219394E-2</v>
      </c>
      <c r="BH124" s="27">
        <f t="shared" si="309"/>
        <v>3.2400489694628831E-2</v>
      </c>
      <c r="BI124" s="27">
        <f t="shared" si="310"/>
        <v>3.0268530234094371E-3</v>
      </c>
      <c r="BO124" t="str">
        <f t="shared" si="322"/>
        <v>24 Business, media and public service professionals</v>
      </c>
      <c r="BP124" s="27">
        <f t="shared" si="311"/>
        <v>3.4372004329513706E-2</v>
      </c>
      <c r="BQ124" s="27">
        <f t="shared" si="311"/>
        <v>8.0790236249546732E-2</v>
      </c>
      <c r="BR124" s="27">
        <f t="shared" si="311"/>
        <v>-8.827219793393315E-2</v>
      </c>
      <c r="BS124" s="27">
        <f t="shared" si="311"/>
        <v>-0.18474541681682854</v>
      </c>
      <c r="BT124" s="27">
        <f t="shared" si="312"/>
        <v>-0.27301761475076169</v>
      </c>
      <c r="BZ124" t="str">
        <f t="shared" si="323"/>
        <v>24 Business, media and public service professionals</v>
      </c>
      <c r="CA124" s="68">
        <f t="shared" si="313"/>
        <v>8.3253683079936747E-2</v>
      </c>
      <c r="CB124" s="68">
        <f t="shared" si="313"/>
        <v>8.4174921162660787E-2</v>
      </c>
      <c r="CC124" s="68">
        <f t="shared" si="313"/>
        <v>-0.12727259158732229</v>
      </c>
      <c r="CD124" s="68">
        <f t="shared" si="313"/>
        <v>-0.22739411991705671</v>
      </c>
      <c r="CE124" s="68">
        <f t="shared" si="314"/>
        <v>-0.35466671150437901</v>
      </c>
      <c r="CK124" t="str">
        <f t="shared" si="324"/>
        <v>24 Business, media and public service professionals</v>
      </c>
      <c r="CL124" s="68">
        <f t="shared" si="315"/>
        <v>5.8065611552460539E-3</v>
      </c>
      <c r="CM124" s="68">
        <f t="shared" si="315"/>
        <v>4.7211927161433187E-2</v>
      </c>
      <c r="CN124" s="68">
        <f t="shared" si="315"/>
        <v>2.6036062985703129E-2</v>
      </c>
      <c r="CO124" s="68">
        <f t="shared" si="315"/>
        <v>8.2041860173519887E-2</v>
      </c>
      <c r="CP124" s="68">
        <f t="shared" si="316"/>
        <v>0.10807792315922302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2.031010803200374E-2</v>
      </c>
      <c r="C125" s="27">
        <f t="shared" si="299"/>
        <v>1.9250360071381839E-2</v>
      </c>
      <c r="D125" s="27">
        <f t="shared" si="299"/>
        <v>1.2830360237331417E-2</v>
      </c>
      <c r="E125" s="27">
        <f t="shared" si="299"/>
        <v>4.633979550239041E-2</v>
      </c>
      <c r="F125" s="27">
        <f t="shared" si="300"/>
        <v>5.9170155739721828E-2</v>
      </c>
      <c r="L125" t="str">
        <f t="shared" si="317"/>
        <v>31 Science, engineering and technology associate professionals</v>
      </c>
      <c r="M125" s="27">
        <f t="shared" si="301"/>
        <v>7.381446228594285E-2</v>
      </c>
      <c r="N125" s="27">
        <f t="shared" si="301"/>
        <v>8.9127650208823572E-2</v>
      </c>
      <c r="O125" s="27">
        <f t="shared" si="301"/>
        <v>4.6534667747431979E-2</v>
      </c>
      <c r="P125" s="27">
        <f t="shared" si="301"/>
        <v>0.18304261251402765</v>
      </c>
      <c r="Q125" s="27">
        <f t="shared" si="302"/>
        <v>0.22957728026145963</v>
      </c>
      <c r="W125" t="str">
        <f t="shared" si="318"/>
        <v>31 Science, engineering and technology associate professionals</v>
      </c>
      <c r="X125" s="27">
        <f t="shared" si="303"/>
        <v>0.24103357623247113</v>
      </c>
      <c r="Y125" s="27">
        <f t="shared" si="303"/>
        <v>5.8814258463664393E-2</v>
      </c>
      <c r="Z125" s="27">
        <f t="shared" si="303"/>
        <v>-1.6696230919104327E-2</v>
      </c>
      <c r="AA125" s="27">
        <f t="shared" si="303"/>
        <v>0.21339294307902867</v>
      </c>
      <c r="AB125" s="27">
        <f t="shared" si="304"/>
        <v>0.19669671215992435</v>
      </c>
      <c r="AH125" t="str">
        <f t="shared" si="319"/>
        <v>31 Science, engineering and technology associate professionals</v>
      </c>
      <c r="AI125" s="27">
        <f t="shared" si="305"/>
        <v>4.574044818903894E-2</v>
      </c>
      <c r="AJ125" s="27">
        <f t="shared" si="305"/>
        <v>1.2380611014510934E-2</v>
      </c>
      <c r="AK125" s="27">
        <f t="shared" si="305"/>
        <v>1.2569278125186878E-2</v>
      </c>
      <c r="AL125" s="27">
        <f t="shared" si="305"/>
        <v>7.5898805313004247E-2</v>
      </c>
      <c r="AM125" s="27">
        <f t="shared" si="306"/>
        <v>8.8468083438191125E-2</v>
      </c>
      <c r="AS125" t="str">
        <f t="shared" si="320"/>
        <v>31 Science, engineering and technology associate professionals</v>
      </c>
      <c r="AT125" s="27">
        <f t="shared" si="307"/>
        <v>0.12198909240676103</v>
      </c>
      <c r="AU125" s="27">
        <f t="shared" si="307"/>
        <v>2.7884811673549059E-2</v>
      </c>
      <c r="AV125" s="27">
        <f t="shared" si="307"/>
        <v>-8.5865477202852092E-2</v>
      </c>
      <c r="AW125" s="27">
        <f t="shared" si="307"/>
        <v>3.4108181272982874E-2</v>
      </c>
      <c r="AX125" s="27">
        <f t="shared" si="308"/>
        <v>-5.1757295929869218E-2</v>
      </c>
      <c r="BD125" t="str">
        <f t="shared" si="321"/>
        <v>31 Science, engineering and technology associate professionals</v>
      </c>
      <c r="BE125" s="27">
        <f t="shared" si="309"/>
        <v>7.5021282397044309E-2</v>
      </c>
      <c r="BF125" s="27">
        <f t="shared" si="309"/>
        <v>5.7384165528027831E-2</v>
      </c>
      <c r="BG125" s="27">
        <f t="shared" si="309"/>
        <v>-0.24465723777706572</v>
      </c>
      <c r="BH125" s="27">
        <f t="shared" si="309"/>
        <v>-0.17933143497096404</v>
      </c>
      <c r="BI125" s="27">
        <f t="shared" si="310"/>
        <v>-0.42398867274802976</v>
      </c>
      <c r="BO125" t="str">
        <f t="shared" si="322"/>
        <v>31 Science, engineering and technology associate professionals</v>
      </c>
      <c r="BP125" s="27">
        <f t="shared" si="311"/>
        <v>6.7943253209670429E-2</v>
      </c>
      <c r="BQ125" s="27">
        <f t="shared" si="311"/>
        <v>2.0747217383222383E-2</v>
      </c>
      <c r="BR125" s="27">
        <f t="shared" si="311"/>
        <v>-9.6204101985734924E-2</v>
      </c>
      <c r="BS125" s="27">
        <f t="shared" si="311"/>
        <v>-6.549633814578748E-2</v>
      </c>
      <c r="BT125" s="27">
        <f t="shared" si="312"/>
        <v>-0.1617004401315224</v>
      </c>
      <c r="BZ125" t="str">
        <f t="shared" si="323"/>
        <v>31 Science, engineering and technology associate professionals</v>
      </c>
      <c r="CA125" s="68">
        <f t="shared" si="313"/>
        <v>8.4150905538769138E-2</v>
      </c>
      <c r="CB125" s="68">
        <f t="shared" si="313"/>
        <v>6.3094679865553394E-2</v>
      </c>
      <c r="CC125" s="68">
        <f t="shared" si="313"/>
        <v>-0.1182631065961201</v>
      </c>
      <c r="CD125" s="68">
        <f t="shared" si="313"/>
        <v>-9.8474274186564625E-2</v>
      </c>
      <c r="CE125" s="68">
        <f t="shared" si="314"/>
        <v>-0.21673738078268473</v>
      </c>
      <c r="CK125" t="str">
        <f t="shared" si="324"/>
        <v>31 Science, engineering and technology associate professionals</v>
      </c>
      <c r="CL125" s="68">
        <f t="shared" si="315"/>
        <v>8.1948122281468028E-3</v>
      </c>
      <c r="CM125" s="68">
        <f t="shared" si="315"/>
        <v>4.0485371105243056E-2</v>
      </c>
      <c r="CN125" s="68">
        <f t="shared" si="315"/>
        <v>1.8529922866864057E-2</v>
      </c>
      <c r="CO125" s="68">
        <f t="shared" si="315"/>
        <v>7.4747478528237876E-2</v>
      </c>
      <c r="CP125" s="68">
        <f t="shared" si="316"/>
        <v>9.3277401395101933E-2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3.7245473260160006E-3</v>
      </c>
      <c r="C126" s="27">
        <f t="shared" si="299"/>
        <v>2.2840310143863903E-3</v>
      </c>
      <c r="D126" s="27">
        <f t="shared" si="299"/>
        <v>1.9631657024892311E-2</v>
      </c>
      <c r="E126" s="27">
        <f t="shared" si="299"/>
        <v>2.6623131026207579E-2</v>
      </c>
      <c r="F126" s="27">
        <f t="shared" si="300"/>
        <v>4.6254788051099893E-2</v>
      </c>
      <c r="L126" t="str">
        <f t="shared" si="317"/>
        <v>32 Health and social care associate professionals</v>
      </c>
      <c r="M126" s="27">
        <f t="shared" si="301"/>
        <v>5.7510298575128405E-2</v>
      </c>
      <c r="N126" s="27">
        <f t="shared" si="301"/>
        <v>7.0803389905680914E-2</v>
      </c>
      <c r="O126" s="27">
        <f t="shared" si="301"/>
        <v>0.48035416522819729</v>
      </c>
      <c r="P126" s="27">
        <f t="shared" si="301"/>
        <v>0.55865782967077493</v>
      </c>
      <c r="Q126" s="27">
        <f t="shared" si="302"/>
        <v>1.0390119948989722</v>
      </c>
      <c r="W126" t="str">
        <f t="shared" si="318"/>
        <v>32 Health and social care associate professionals</v>
      </c>
      <c r="X126" s="27">
        <f t="shared" si="303"/>
        <v>0.18120362101503629</v>
      </c>
      <c r="Y126" s="27">
        <f t="shared" si="303"/>
        <v>2.7870201084237323E-2</v>
      </c>
      <c r="Z126" s="27">
        <f t="shared" si="303"/>
        <v>1.2096649702765501</v>
      </c>
      <c r="AA126" s="27">
        <f t="shared" si="303"/>
        <v>1.0332799412945488</v>
      </c>
      <c r="AB126" s="27">
        <f t="shared" si="304"/>
        <v>2.2429449115710991</v>
      </c>
      <c r="AH126" t="str">
        <f t="shared" si="319"/>
        <v>32 Health and social care associate professionals</v>
      </c>
      <c r="AI126" s="27">
        <f t="shared" si="305"/>
        <v>-0.16633374888878028</v>
      </c>
      <c r="AJ126" s="27">
        <f t="shared" si="305"/>
        <v>-4.2708214177751169E-2</v>
      </c>
      <c r="AK126" s="27">
        <f t="shared" si="305"/>
        <v>0.12372970472260847</v>
      </c>
      <c r="AL126" s="27">
        <f t="shared" si="305"/>
        <v>-0.33926945042670187</v>
      </c>
      <c r="AM126" s="27">
        <f t="shared" si="306"/>
        <v>-0.2155397457040934</v>
      </c>
      <c r="AS126" t="str">
        <f t="shared" si="320"/>
        <v>32 Health and social care associate professionals</v>
      </c>
      <c r="AT126" s="27">
        <f t="shared" si="307"/>
        <v>2.4723248155748806E-2</v>
      </c>
      <c r="AU126" s="27">
        <f t="shared" si="307"/>
        <v>1.4436182100507872E-2</v>
      </c>
      <c r="AV126" s="27">
        <f t="shared" si="307"/>
        <v>0.12829422415585329</v>
      </c>
      <c r="AW126" s="27">
        <f t="shared" si="307"/>
        <v>0.10675317381795424</v>
      </c>
      <c r="AX126" s="27">
        <f t="shared" si="308"/>
        <v>0.23504739797380753</v>
      </c>
      <c r="BD126" t="str">
        <f t="shared" si="321"/>
        <v>32 Health and social care associate professionals</v>
      </c>
      <c r="BE126" s="27">
        <f t="shared" si="309"/>
        <v>0.11235610948334041</v>
      </c>
      <c r="BF126" s="27">
        <f t="shared" si="309"/>
        <v>0.10483083179150721</v>
      </c>
      <c r="BG126" s="27">
        <f t="shared" si="309"/>
        <v>0.65766561398860146</v>
      </c>
      <c r="BH126" s="27">
        <f t="shared" si="309"/>
        <v>0.50141382792601363</v>
      </c>
      <c r="BI126" s="27">
        <f t="shared" si="310"/>
        <v>1.1590794419146151</v>
      </c>
      <c r="BO126" t="str">
        <f t="shared" si="322"/>
        <v>32 Health and social care associate professionals</v>
      </c>
      <c r="BP126" s="27">
        <f t="shared" si="311"/>
        <v>3.9978837861344152E-2</v>
      </c>
      <c r="BQ126" s="27">
        <f t="shared" si="311"/>
        <v>-1.7007604796349773E-2</v>
      </c>
      <c r="BR126" s="27">
        <f t="shared" si="311"/>
        <v>0.40976146411938474</v>
      </c>
      <c r="BS126" s="27">
        <f t="shared" si="311"/>
        <v>-7.0930958168405001E-2</v>
      </c>
      <c r="BT126" s="27">
        <f t="shared" si="312"/>
        <v>0.33883050595097974</v>
      </c>
      <c r="BZ126" t="str">
        <f t="shared" si="323"/>
        <v>32 Health and social care associate professionals</v>
      </c>
      <c r="CA126" s="68">
        <f t="shared" si="313"/>
        <v>-3.2024136882731924E-2</v>
      </c>
      <c r="CB126" s="68">
        <f t="shared" si="313"/>
        <v>-1.1417121100781608E-2</v>
      </c>
      <c r="CC126" s="68">
        <f t="shared" si="313"/>
        <v>6.5050688094979131E-2</v>
      </c>
      <c r="CD126" s="68">
        <f t="shared" si="313"/>
        <v>-6.4343985771644158E-2</v>
      </c>
      <c r="CE126" s="68">
        <f t="shared" si="314"/>
        <v>7.067023233349734E-4</v>
      </c>
      <c r="CK126" t="str">
        <f t="shared" si="324"/>
        <v>32 Health and social care associate professionals</v>
      </c>
      <c r="CL126" s="68">
        <f t="shared" si="315"/>
        <v>-3.7162550480230178E-3</v>
      </c>
      <c r="CM126" s="68">
        <f t="shared" si="315"/>
        <v>1.0383203660456544E-2</v>
      </c>
      <c r="CN126" s="68">
        <f t="shared" si="315"/>
        <v>3.3714097665192844E-2</v>
      </c>
      <c r="CO126" s="68">
        <f t="shared" si="315"/>
        <v>5.0671185406808303E-2</v>
      </c>
      <c r="CP126" s="68">
        <f t="shared" si="316"/>
        <v>8.4385283072001147E-2</v>
      </c>
    </row>
    <row r="127" spans="1:94" x14ac:dyDescent="0.2">
      <c r="A127" t="str">
        <f t="shared" si="298"/>
        <v>33 Protective service occupations</v>
      </c>
      <c r="B127" s="27">
        <f t="shared" si="299"/>
        <v>1.3461306159822852E-3</v>
      </c>
      <c r="C127" s="27">
        <f t="shared" si="299"/>
        <v>8.9068433427542081E-4</v>
      </c>
      <c r="D127" s="27">
        <f t="shared" si="299"/>
        <v>7.1664907906893519E-4</v>
      </c>
      <c r="E127" s="27">
        <f t="shared" si="299"/>
        <v>3.173896261650681E-3</v>
      </c>
      <c r="F127" s="27">
        <f t="shared" si="300"/>
        <v>3.8905453407196162E-3</v>
      </c>
      <c r="L127" t="str">
        <f t="shared" si="317"/>
        <v>33 Protective service occupations</v>
      </c>
      <c r="M127" s="27">
        <f t="shared" si="301"/>
        <v>1.5187664170379533E-2</v>
      </c>
      <c r="N127" s="27">
        <f t="shared" si="301"/>
        <v>1.872868736714392E-2</v>
      </c>
      <c r="O127" s="27">
        <f t="shared" si="301"/>
        <v>-4.7933153160503728E-3</v>
      </c>
      <c r="P127" s="27">
        <f t="shared" si="301"/>
        <v>4.4423507521859001E-2</v>
      </c>
      <c r="Q127" s="27">
        <f t="shared" si="302"/>
        <v>3.9630192205808629E-2</v>
      </c>
      <c r="W127" t="str">
        <f t="shared" si="318"/>
        <v>33 Protective service occupations</v>
      </c>
      <c r="X127" s="27">
        <f t="shared" si="303"/>
        <v>0.11439729330264925</v>
      </c>
      <c r="Y127" s="27">
        <f t="shared" si="303"/>
        <v>3.4949651347152444E-2</v>
      </c>
      <c r="Z127" s="27">
        <f t="shared" si="303"/>
        <v>-5.2114365103576477E-2</v>
      </c>
      <c r="AA127" s="27">
        <f t="shared" si="303"/>
        <v>0.21086048224021758</v>
      </c>
      <c r="AB127" s="27">
        <f t="shared" si="304"/>
        <v>0.15874611713664111</v>
      </c>
      <c r="AH127" t="str">
        <f t="shared" si="319"/>
        <v>33 Protective service occupations</v>
      </c>
      <c r="AI127" s="27">
        <f t="shared" si="305"/>
        <v>3.582294828712268E-2</v>
      </c>
      <c r="AJ127" s="27">
        <f t="shared" si="305"/>
        <v>1.1198044627154624E-2</v>
      </c>
      <c r="AK127" s="27">
        <f t="shared" si="305"/>
        <v>-1.4332648921789454E-2</v>
      </c>
      <c r="AL127" s="27">
        <f t="shared" si="305"/>
        <v>6.6154341520394705E-2</v>
      </c>
      <c r="AM127" s="27">
        <f t="shared" si="306"/>
        <v>5.1821692598605251E-2</v>
      </c>
      <c r="AS127" t="str">
        <f t="shared" si="320"/>
        <v>33 Protective service occupations</v>
      </c>
      <c r="AT127" s="27">
        <f t="shared" si="307"/>
        <v>7.3323265728661713E-3</v>
      </c>
      <c r="AU127" s="27">
        <f t="shared" si="307"/>
        <v>2.9887415791987892E-3</v>
      </c>
      <c r="AV127" s="27">
        <f t="shared" si="307"/>
        <v>-2.8286907021257246E-2</v>
      </c>
      <c r="AW127" s="27">
        <f t="shared" si="307"/>
        <v>1.5166887936589629E-2</v>
      </c>
      <c r="AX127" s="27">
        <f t="shared" si="308"/>
        <v>-1.3120019084667617E-2</v>
      </c>
      <c r="BD127" t="str">
        <f t="shared" si="321"/>
        <v>33 Protective service occupations</v>
      </c>
      <c r="BE127" s="27">
        <f t="shared" si="309"/>
        <v>-1.8921224321965857E-2</v>
      </c>
      <c r="BF127" s="27">
        <f t="shared" si="309"/>
        <v>-3.3306902981103947E-3</v>
      </c>
      <c r="BG127" s="27">
        <f t="shared" si="309"/>
        <v>-0.12484097036919628</v>
      </c>
      <c r="BH127" s="27">
        <f t="shared" si="309"/>
        <v>-8.9720358763572039E-2</v>
      </c>
      <c r="BI127" s="27">
        <f t="shared" si="310"/>
        <v>-0.21456132913276832</v>
      </c>
      <c r="BO127" t="str">
        <f t="shared" si="322"/>
        <v>33 Protective service occupations</v>
      </c>
      <c r="BP127" s="27">
        <f t="shared" si="311"/>
        <v>-3.501400699916446E-2</v>
      </c>
      <c r="BQ127" s="27">
        <f t="shared" si="311"/>
        <v>-2.1130015058703044E-2</v>
      </c>
      <c r="BR127" s="27">
        <f t="shared" si="311"/>
        <v>-0.14436211521573888</v>
      </c>
      <c r="BS127" s="27">
        <f t="shared" si="311"/>
        <v>-0.11093964731393735</v>
      </c>
      <c r="BT127" s="27">
        <f t="shared" si="312"/>
        <v>-0.25530176252967623</v>
      </c>
      <c r="BZ127" t="str">
        <f t="shared" si="323"/>
        <v>33 Protective service occupations</v>
      </c>
      <c r="CA127" s="68">
        <f t="shared" si="313"/>
        <v>4.1180707219499735E-3</v>
      </c>
      <c r="CB127" s="68">
        <f t="shared" si="313"/>
        <v>9.1180466766081492E-3</v>
      </c>
      <c r="CC127" s="68">
        <f t="shared" si="313"/>
        <v>-8.1410446320412805E-2</v>
      </c>
      <c r="CD127" s="68">
        <f t="shared" si="313"/>
        <v>-3.5451364673679486E-2</v>
      </c>
      <c r="CE127" s="68">
        <f t="shared" si="314"/>
        <v>-0.11686181099409229</v>
      </c>
      <c r="CK127" t="str">
        <f t="shared" si="324"/>
        <v>33 Protective service occupations</v>
      </c>
      <c r="CL127" s="68">
        <f t="shared" si="315"/>
        <v>-1.6436777707634818E-2</v>
      </c>
      <c r="CM127" s="68">
        <f t="shared" si="315"/>
        <v>5.3078795065829854E-3</v>
      </c>
      <c r="CN127" s="68">
        <f t="shared" si="315"/>
        <v>-6.5741771334134405E-3</v>
      </c>
      <c r="CO127" s="68">
        <f t="shared" si="315"/>
        <v>3.5622791736073731E-3</v>
      </c>
      <c r="CP127" s="68">
        <f t="shared" si="316"/>
        <v>-3.0118979598060674E-3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7.7514447068540854E-3</v>
      </c>
      <c r="C128" s="27">
        <f t="shared" si="299"/>
        <v>6.0650113260234811E-4</v>
      </c>
      <c r="D128" s="27">
        <f t="shared" si="299"/>
        <v>3.5846774995997657E-3</v>
      </c>
      <c r="E128" s="27">
        <f t="shared" si="299"/>
        <v>1.1597198608702397E-2</v>
      </c>
      <c r="F128" s="27">
        <f t="shared" si="300"/>
        <v>1.5181876108302163E-2</v>
      </c>
      <c r="L128" t="str">
        <f t="shared" si="317"/>
        <v>34 Culture, media and sports occupations</v>
      </c>
      <c r="M128" s="27">
        <f t="shared" si="301"/>
        <v>7.5810144201964746E-2</v>
      </c>
      <c r="N128" s="27">
        <f t="shared" si="301"/>
        <v>2.6609675978213287E-2</v>
      </c>
      <c r="O128" s="27">
        <f t="shared" si="301"/>
        <v>-2.1571583039545983E-2</v>
      </c>
      <c r="P128" s="27">
        <f t="shared" si="301"/>
        <v>0.16314073455888356</v>
      </c>
      <c r="Q128" s="27">
        <f t="shared" si="302"/>
        <v>0.14156915151933758</v>
      </c>
      <c r="W128" t="str">
        <f t="shared" si="318"/>
        <v>34 Culture, media and sports occupations</v>
      </c>
      <c r="X128" s="27">
        <f t="shared" si="303"/>
        <v>0.26913356132961552</v>
      </c>
      <c r="Y128" s="27">
        <f t="shared" si="303"/>
        <v>-0.13356871653748259</v>
      </c>
      <c r="Z128" s="27">
        <f t="shared" si="303"/>
        <v>-0.16951771889931222</v>
      </c>
      <c r="AA128" s="27">
        <f t="shared" si="303"/>
        <v>0.12357740307304232</v>
      </c>
      <c r="AB128" s="27">
        <f t="shared" si="304"/>
        <v>-4.5940315826269895E-2</v>
      </c>
      <c r="AH128" t="str">
        <f t="shared" si="319"/>
        <v>34 Culture, media and sports occupations</v>
      </c>
      <c r="AI128" s="27">
        <f t="shared" si="305"/>
        <v>1.5195442848313187E-2</v>
      </c>
      <c r="AJ128" s="27">
        <f t="shared" si="305"/>
        <v>1.7807098199697557E-2</v>
      </c>
      <c r="AK128" s="27">
        <f t="shared" si="305"/>
        <v>-1.7292611060595459E-2</v>
      </c>
      <c r="AL128" s="27">
        <f t="shared" si="305"/>
        <v>4.4921734751120851E-2</v>
      </c>
      <c r="AM128" s="27">
        <f t="shared" si="306"/>
        <v>2.7629123690525392E-2</v>
      </c>
      <c r="AS128" t="str">
        <f t="shared" si="320"/>
        <v>34 Culture, media and sports occupations</v>
      </c>
      <c r="AT128" s="27">
        <f t="shared" si="307"/>
        <v>2.0776594286258943E-2</v>
      </c>
      <c r="AU128" s="27">
        <f t="shared" si="307"/>
        <v>-1.1034838952849485E-2</v>
      </c>
      <c r="AV128" s="27">
        <f t="shared" si="307"/>
        <v>-3.2155847068228549E-2</v>
      </c>
      <c r="AW128" s="27">
        <f t="shared" si="307"/>
        <v>1.0475642892221054E-2</v>
      </c>
      <c r="AX128" s="27">
        <f t="shared" si="308"/>
        <v>-2.1680204176007495E-2</v>
      </c>
      <c r="BD128" t="str">
        <f t="shared" si="321"/>
        <v>34 Culture, media and sports occupations</v>
      </c>
      <c r="BE128" s="27">
        <f t="shared" si="309"/>
        <v>4.8798322020192242E-2</v>
      </c>
      <c r="BF128" s="27">
        <f t="shared" si="309"/>
        <v>-3.9555387391255858E-2</v>
      </c>
      <c r="BG128" s="27">
        <f t="shared" si="309"/>
        <v>-0.141071503654222</v>
      </c>
      <c r="BH128" s="27">
        <f t="shared" si="309"/>
        <v>-2.4165762333924146E-2</v>
      </c>
      <c r="BI128" s="27">
        <f t="shared" si="310"/>
        <v>-0.16523726598814614</v>
      </c>
      <c r="BO128" t="str">
        <f t="shared" si="322"/>
        <v>34 Culture, media and sports occupations</v>
      </c>
      <c r="BP128" s="27">
        <f t="shared" si="311"/>
        <v>-2.1403192203054144E-2</v>
      </c>
      <c r="BQ128" s="27">
        <f t="shared" si="311"/>
        <v>-3.8075165309720355E-2</v>
      </c>
      <c r="BR128" s="27">
        <f t="shared" si="311"/>
        <v>-7.2831120409419303E-2</v>
      </c>
      <c r="BS128" s="27">
        <f t="shared" si="311"/>
        <v>-4.9714590328572464E-2</v>
      </c>
      <c r="BT128" s="27">
        <f t="shared" si="312"/>
        <v>-0.12254571073799177</v>
      </c>
      <c r="BZ128" t="str">
        <f t="shared" si="323"/>
        <v>34 Culture, media and sports occupations</v>
      </c>
      <c r="CA128" s="68">
        <f t="shared" si="313"/>
        <v>-5.0543090460630213E-3</v>
      </c>
      <c r="CB128" s="68">
        <f t="shared" si="313"/>
        <v>-4.8948829728066301E-3</v>
      </c>
      <c r="CC128" s="68">
        <f t="shared" si="313"/>
        <v>-6.7675348327517731E-2</v>
      </c>
      <c r="CD128" s="68">
        <f t="shared" si="313"/>
        <v>-4.7026017546217894E-2</v>
      </c>
      <c r="CE128" s="68">
        <f t="shared" si="314"/>
        <v>-0.11470136587373563</v>
      </c>
      <c r="CK128" t="str">
        <f t="shared" si="324"/>
        <v>34 Culture, media and sports occupations</v>
      </c>
      <c r="CL128" s="68">
        <f t="shared" si="315"/>
        <v>5.4568227720117046E-4</v>
      </c>
      <c r="CM128" s="68">
        <f t="shared" si="315"/>
        <v>6.108717742051073E-3</v>
      </c>
      <c r="CN128" s="68">
        <f t="shared" si="315"/>
        <v>-1.7097383595725546E-3</v>
      </c>
      <c r="CO128" s="68">
        <f t="shared" si="315"/>
        <v>3.7302135665962591E-2</v>
      </c>
      <c r="CP128" s="68">
        <f t="shared" si="316"/>
        <v>3.5592397306390036E-2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1.8285788794771232E-2</v>
      </c>
      <c r="C129" s="27">
        <f t="shared" si="299"/>
        <v>1.8801807713463653E-2</v>
      </c>
      <c r="D129" s="27">
        <f t="shared" si="299"/>
        <v>2.638653621926737E-2</v>
      </c>
      <c r="E129" s="27">
        <f t="shared" si="299"/>
        <v>5.4673013580218421E-2</v>
      </c>
      <c r="F129" s="27">
        <f t="shared" si="300"/>
        <v>8.1059549799485792E-2</v>
      </c>
      <c r="L129" t="str">
        <f t="shared" si="317"/>
        <v>35 Business and public service associate professionals</v>
      </c>
      <c r="M129" s="27">
        <f t="shared" si="301"/>
        <v>0.21439365241196939</v>
      </c>
      <c r="N129" s="27">
        <f t="shared" si="301"/>
        <v>0.18296848366607033</v>
      </c>
      <c r="O129" s="27">
        <f t="shared" si="301"/>
        <v>0.29384951372299239</v>
      </c>
      <c r="P129" s="27">
        <f t="shared" si="301"/>
        <v>0.54948373860395305</v>
      </c>
      <c r="Q129" s="27">
        <f t="shared" si="302"/>
        <v>0.84333325232694545</v>
      </c>
      <c r="W129" t="str">
        <f t="shared" si="318"/>
        <v>35 Business and public service associate professionals</v>
      </c>
      <c r="X129" s="27">
        <f t="shared" si="303"/>
        <v>0.50704227611743047</v>
      </c>
      <c r="Y129" s="27">
        <f t="shared" si="303"/>
        <v>-8.5480130105342056E-3</v>
      </c>
      <c r="Z129" s="27">
        <f t="shared" si="303"/>
        <v>0.18157671647734741</v>
      </c>
      <c r="AA129" s="27">
        <f t="shared" si="303"/>
        <v>0.54036837155729645</v>
      </c>
      <c r="AB129" s="27">
        <f t="shared" si="304"/>
        <v>0.72194508803464386</v>
      </c>
      <c r="AH129" t="str">
        <f t="shared" si="319"/>
        <v>35 Business and public service associate professionals</v>
      </c>
      <c r="AI129" s="27">
        <f t="shared" si="305"/>
        <v>0.11989625244950552</v>
      </c>
      <c r="AJ129" s="27">
        <f t="shared" si="305"/>
        <v>3.7725291019985452E-2</v>
      </c>
      <c r="AK129" s="27">
        <f t="shared" si="305"/>
        <v>5.2904920363775698E-2</v>
      </c>
      <c r="AL129" s="27">
        <f t="shared" si="305"/>
        <v>0.19475710161528803</v>
      </c>
      <c r="AM129" s="27">
        <f t="shared" si="306"/>
        <v>0.24766202197906373</v>
      </c>
      <c r="AS129" t="str">
        <f t="shared" si="320"/>
        <v>35 Business and public service associate professionals</v>
      </c>
      <c r="AT129" s="27">
        <f t="shared" si="307"/>
        <v>0.10228404538661151</v>
      </c>
      <c r="AU129" s="27">
        <f t="shared" si="307"/>
        <v>2.8627453388937241E-2</v>
      </c>
      <c r="AV129" s="27">
        <f t="shared" si="307"/>
        <v>3.805463602796566E-2</v>
      </c>
      <c r="AW129" s="27">
        <f t="shared" si="307"/>
        <v>0.16402066464400711</v>
      </c>
      <c r="AX129" s="27">
        <f t="shared" si="308"/>
        <v>0.20207530067197277</v>
      </c>
      <c r="BD129" t="str">
        <f t="shared" si="321"/>
        <v>35 Business and public service associate professionals</v>
      </c>
      <c r="BE129" s="27">
        <f t="shared" si="309"/>
        <v>8.4128936866441961E-2</v>
      </c>
      <c r="BF129" s="27">
        <f t="shared" si="309"/>
        <v>0.18330704940795828</v>
      </c>
      <c r="BG129" s="27">
        <f t="shared" si="309"/>
        <v>-0.23027977783991993</v>
      </c>
      <c r="BH129" s="27">
        <f t="shared" si="309"/>
        <v>-0.12269191537225854</v>
      </c>
      <c r="BI129" s="27">
        <f t="shared" si="310"/>
        <v>-0.35297169321217847</v>
      </c>
      <c r="BO129" t="str">
        <f t="shared" si="322"/>
        <v>35 Business and public service associate professionals</v>
      </c>
      <c r="BP129" s="27">
        <f t="shared" si="311"/>
        <v>-4.2169093819687475E-2</v>
      </c>
      <c r="BQ129" s="27">
        <f t="shared" si="311"/>
        <v>-3.7280186437503637E-2</v>
      </c>
      <c r="BR129" s="27">
        <f t="shared" si="311"/>
        <v>-0.18481514638497631</v>
      </c>
      <c r="BS129" s="27">
        <f t="shared" si="311"/>
        <v>-0.33950578897195149</v>
      </c>
      <c r="BT129" s="27">
        <f t="shared" si="312"/>
        <v>-0.52432093535692781</v>
      </c>
      <c r="BZ129" t="str">
        <f t="shared" si="323"/>
        <v>35 Business and public service associate professionals</v>
      </c>
      <c r="CA129" s="68">
        <f t="shared" si="313"/>
        <v>2.8433224958537506E-2</v>
      </c>
      <c r="CB129" s="68">
        <f t="shared" si="313"/>
        <v>4.210601903616551E-3</v>
      </c>
      <c r="CC129" s="68">
        <f t="shared" si="313"/>
        <v>-0.26705464083027297</v>
      </c>
      <c r="CD129" s="68">
        <f t="shared" si="313"/>
        <v>-0.36692698051561878</v>
      </c>
      <c r="CE129" s="68">
        <f t="shared" si="314"/>
        <v>-0.63398162134589175</v>
      </c>
      <c r="CK129" t="str">
        <f t="shared" si="324"/>
        <v>35 Business and public service associate professionals</v>
      </c>
      <c r="CL129" s="68">
        <f t="shared" si="315"/>
        <v>-3.3464206799149798E-2</v>
      </c>
      <c r="CM129" s="68">
        <f t="shared" si="315"/>
        <v>4.0149353253497388E-2</v>
      </c>
      <c r="CN129" s="68">
        <f t="shared" si="315"/>
        <v>-3.2484058889290734E-2</v>
      </c>
      <c r="CO129" s="68">
        <f t="shared" si="315"/>
        <v>8.0800497880882616E-2</v>
      </c>
      <c r="CP129" s="68">
        <f t="shared" si="316"/>
        <v>4.8316438991591881E-2</v>
      </c>
    </row>
    <row r="130" spans="1:94" x14ac:dyDescent="0.2">
      <c r="A130" t="str">
        <f t="shared" si="298"/>
        <v>41 Administrative occupations</v>
      </c>
      <c r="B130" s="27">
        <f t="shared" si="299"/>
        <v>1.5410571067160997E-2</v>
      </c>
      <c r="C130" s="27">
        <f t="shared" si="299"/>
        <v>1.9126446750907994E-2</v>
      </c>
      <c r="D130" s="27">
        <f t="shared" si="299"/>
        <v>4.4121094679730799E-2</v>
      </c>
      <c r="E130" s="27">
        <f t="shared" si="299"/>
        <v>7.7720212336652911E-2</v>
      </c>
      <c r="F130" s="27">
        <f t="shared" si="300"/>
        <v>0.12184130701638371</v>
      </c>
      <c r="L130" t="str">
        <f t="shared" si="317"/>
        <v>41 Administrative occupations</v>
      </c>
      <c r="M130" s="27">
        <f t="shared" si="301"/>
        <v>0.13049032910663039</v>
      </c>
      <c r="N130" s="27">
        <f t="shared" si="301"/>
        <v>0.20660030114838501</v>
      </c>
      <c r="O130" s="27">
        <f t="shared" si="301"/>
        <v>0.47042076356591367</v>
      </c>
      <c r="P130" s="27">
        <f t="shared" si="301"/>
        <v>0.82594611211102631</v>
      </c>
      <c r="Q130" s="27">
        <f t="shared" si="302"/>
        <v>1.29636687567694</v>
      </c>
      <c r="W130" t="str">
        <f t="shared" si="318"/>
        <v>41 Administrative occupations</v>
      </c>
      <c r="X130" s="27">
        <f t="shared" si="303"/>
        <v>0.43040327759107555</v>
      </c>
      <c r="Y130" s="27">
        <f t="shared" si="303"/>
        <v>0.1680930528106046</v>
      </c>
      <c r="Z130" s="27">
        <f t="shared" si="303"/>
        <v>0.97352444422679163</v>
      </c>
      <c r="AA130" s="27">
        <f t="shared" si="303"/>
        <v>1.6619387842687976</v>
      </c>
      <c r="AB130" s="27">
        <f t="shared" si="304"/>
        <v>2.6354632284955892</v>
      </c>
      <c r="AH130" t="str">
        <f t="shared" si="319"/>
        <v>41 Administrative occupations</v>
      </c>
      <c r="AI130" s="27">
        <f t="shared" si="305"/>
        <v>9.8131375011674571E-2</v>
      </c>
      <c r="AJ130" s="27">
        <f t="shared" si="305"/>
        <v>1.7039850016464353E-2</v>
      </c>
      <c r="AK130" s="27">
        <f t="shared" si="305"/>
        <v>0.26718983821043629</v>
      </c>
      <c r="AL130" s="27">
        <f t="shared" si="305"/>
        <v>0.45235235542624408</v>
      </c>
      <c r="AM130" s="27">
        <f t="shared" si="306"/>
        <v>0.71954219363668037</v>
      </c>
      <c r="AS130" t="str">
        <f t="shared" si="320"/>
        <v>41 Administrative occupations</v>
      </c>
      <c r="AT130" s="27">
        <f t="shared" si="307"/>
        <v>0.12630462978155199</v>
      </c>
      <c r="AU130" s="27">
        <f t="shared" si="307"/>
        <v>0.10863167323327216</v>
      </c>
      <c r="AV130" s="27">
        <f t="shared" si="307"/>
        <v>0.16725684094691151</v>
      </c>
      <c r="AW130" s="27">
        <f t="shared" si="307"/>
        <v>0.40930847629112055</v>
      </c>
      <c r="AX130" s="27">
        <f t="shared" si="308"/>
        <v>0.57656531723803206</v>
      </c>
      <c r="BD130" t="str">
        <f t="shared" si="321"/>
        <v>41 Administrative occupations</v>
      </c>
      <c r="BE130" s="27">
        <f t="shared" si="309"/>
        <v>-8.8457843043895146E-2</v>
      </c>
      <c r="BF130" s="27">
        <f t="shared" si="309"/>
        <v>0.51617056654831739</v>
      </c>
      <c r="BG130" s="27">
        <f t="shared" si="309"/>
        <v>-0.21241660721682365</v>
      </c>
      <c r="BH130" s="27">
        <f t="shared" si="309"/>
        <v>-0.40669529475013988</v>
      </c>
      <c r="BI130" s="27">
        <f t="shared" si="310"/>
        <v>-0.61911190196696353</v>
      </c>
      <c r="BO130" t="str">
        <f t="shared" si="322"/>
        <v>41 Administrative occupations</v>
      </c>
      <c r="BP130" s="27">
        <f t="shared" si="311"/>
        <v>-0.27268021158424194</v>
      </c>
      <c r="BQ130" s="27">
        <f t="shared" si="311"/>
        <v>-0.13506636308629627</v>
      </c>
      <c r="BR130" s="27">
        <f t="shared" si="311"/>
        <v>-0.10455898041970801</v>
      </c>
      <c r="BS130" s="27">
        <f t="shared" si="311"/>
        <v>-1.5195083310799964</v>
      </c>
      <c r="BT130" s="27">
        <f t="shared" si="312"/>
        <v>-1.6240673114997044</v>
      </c>
      <c r="BZ130" t="str">
        <f t="shared" si="323"/>
        <v>41 Administrative occupations</v>
      </c>
      <c r="CA130" s="68">
        <f t="shared" si="313"/>
        <v>-0.3383541134363921</v>
      </c>
      <c r="CB130" s="68">
        <f t="shared" si="313"/>
        <v>-3.8628520087476748E-2</v>
      </c>
      <c r="CC130" s="68">
        <f t="shared" si="313"/>
        <v>-0.71296866855113938</v>
      </c>
      <c r="CD130" s="68">
        <f t="shared" si="313"/>
        <v>-1.2118757715619206</v>
      </c>
      <c r="CE130" s="68">
        <f t="shared" si="314"/>
        <v>-1.92484444011306</v>
      </c>
      <c r="CK130" t="str">
        <f t="shared" si="324"/>
        <v>41 Administrative occupations</v>
      </c>
      <c r="CL130" s="68">
        <f t="shared" si="315"/>
        <v>-0.20634865294811489</v>
      </c>
      <c r="CM130" s="68">
        <f t="shared" si="315"/>
        <v>0.16361708310719059</v>
      </c>
      <c r="CN130" s="68">
        <f t="shared" si="315"/>
        <v>-5.4081786613418559E-2</v>
      </c>
      <c r="CO130" s="68">
        <f t="shared" si="315"/>
        <v>-6.4752060598614269E-2</v>
      </c>
      <c r="CP130" s="68">
        <f t="shared" si="316"/>
        <v>-0.11883384721203283</v>
      </c>
    </row>
    <row r="131" spans="1:94" x14ac:dyDescent="0.2">
      <c r="A131" t="str">
        <f t="shared" si="298"/>
        <v>42 Secretarial and related occupations</v>
      </c>
      <c r="B131" s="27">
        <f t="shared" si="299"/>
        <v>1.775756315498641E-3</v>
      </c>
      <c r="C131" s="27">
        <f t="shared" si="299"/>
        <v>4.0925805915683656E-4</v>
      </c>
      <c r="D131" s="27">
        <f t="shared" si="299"/>
        <v>7.6232789703288319E-3</v>
      </c>
      <c r="E131" s="27">
        <f t="shared" si="299"/>
        <v>1.9400200088837617E-2</v>
      </c>
      <c r="F131" s="27">
        <f t="shared" si="300"/>
        <v>2.7023479059166449E-2</v>
      </c>
      <c r="L131" t="str">
        <f t="shared" si="317"/>
        <v>42 Secretarial and related occupations</v>
      </c>
      <c r="M131" s="27">
        <f t="shared" si="301"/>
        <v>1.0077629157528856E-3</v>
      </c>
      <c r="N131" s="27">
        <f t="shared" si="301"/>
        <v>2.5647039256253862E-2</v>
      </c>
      <c r="O131" s="27">
        <f t="shared" si="301"/>
        <v>9.6147561515169955E-2</v>
      </c>
      <c r="P131" s="27">
        <f t="shared" si="301"/>
        <v>0.18540789466949231</v>
      </c>
      <c r="Q131" s="27">
        <f t="shared" si="302"/>
        <v>0.28155545618466227</v>
      </c>
      <c r="W131" t="str">
        <f t="shared" si="318"/>
        <v>42 Secretarial and related occupations</v>
      </c>
      <c r="X131" s="27">
        <f t="shared" si="303"/>
        <v>2.4523886510153026E-2</v>
      </c>
      <c r="Y131" s="27">
        <f t="shared" si="303"/>
        <v>-3.7607504526549262E-2</v>
      </c>
      <c r="Z131" s="27">
        <f t="shared" si="303"/>
        <v>0.20105830939654978</v>
      </c>
      <c r="AA131" s="27">
        <f t="shared" si="303"/>
        <v>0.28813648369375955</v>
      </c>
      <c r="AB131" s="27">
        <f t="shared" si="304"/>
        <v>0.48919479309030933</v>
      </c>
      <c r="AH131" t="str">
        <f t="shared" si="319"/>
        <v>42 Secretarial and related occupations</v>
      </c>
      <c r="AI131" s="27">
        <f t="shared" si="305"/>
        <v>-2.9547685286852032E-3</v>
      </c>
      <c r="AJ131" s="27">
        <f t="shared" si="305"/>
        <v>-7.3698125699433459E-3</v>
      </c>
      <c r="AK131" s="27">
        <f t="shared" si="305"/>
        <v>3.0436815847413479E-2</v>
      </c>
      <c r="AL131" s="27">
        <f t="shared" si="305"/>
        <v>-2.2561146698920453E-2</v>
      </c>
      <c r="AM131" s="27">
        <f t="shared" si="306"/>
        <v>7.8756691484930252E-3</v>
      </c>
      <c r="AS131" t="str">
        <f t="shared" si="320"/>
        <v>42 Secretarial and related occupations</v>
      </c>
      <c r="AT131" s="27">
        <f t="shared" si="307"/>
        <v>-2.3671932264861445E-2</v>
      </c>
      <c r="AU131" s="27">
        <f t="shared" si="307"/>
        <v>-4.2831815769152903E-3</v>
      </c>
      <c r="AV131" s="27">
        <f t="shared" si="307"/>
        <v>9.7650052274896315E-3</v>
      </c>
      <c r="AW131" s="27">
        <f t="shared" si="307"/>
        <v>-4.5510871286513682E-2</v>
      </c>
      <c r="AX131" s="27">
        <f t="shared" si="308"/>
        <v>-3.5745866059024051E-2</v>
      </c>
      <c r="BD131" t="str">
        <f t="shared" si="321"/>
        <v>42 Secretarial and related occupations</v>
      </c>
      <c r="BE131" s="27">
        <f t="shared" si="309"/>
        <v>-0.12327089840686822</v>
      </c>
      <c r="BF131" s="27">
        <f t="shared" si="309"/>
        <v>4.880322204821419E-2</v>
      </c>
      <c r="BG131" s="27">
        <f t="shared" si="309"/>
        <v>-8.6347591347634256E-2</v>
      </c>
      <c r="BH131" s="27">
        <f t="shared" si="309"/>
        <v>-0.64342210457505344</v>
      </c>
      <c r="BI131" s="27">
        <f t="shared" si="310"/>
        <v>-0.72976969592268759</v>
      </c>
      <c r="BO131" t="str">
        <f t="shared" si="322"/>
        <v>42 Secretarial and related occupations</v>
      </c>
      <c r="BP131" s="27">
        <f t="shared" si="311"/>
        <v>-0.23466698397806485</v>
      </c>
      <c r="BQ131" s="27">
        <f t="shared" si="311"/>
        <v>-0.14866185139276977</v>
      </c>
      <c r="BR131" s="27">
        <f t="shared" si="311"/>
        <v>-0.20893220520035738</v>
      </c>
      <c r="BS131" s="27">
        <f t="shared" si="311"/>
        <v>-0.61946352349752454</v>
      </c>
      <c r="BT131" s="27">
        <f t="shared" si="312"/>
        <v>-0.82839572869788192</v>
      </c>
      <c r="BZ131" t="str">
        <f t="shared" si="323"/>
        <v>42 Secretarial and related occupations</v>
      </c>
      <c r="CA131" s="68">
        <f t="shared" si="313"/>
        <v>-0.14862135069375881</v>
      </c>
      <c r="CB131" s="68">
        <f t="shared" si="313"/>
        <v>-8.554007010770337E-2</v>
      </c>
      <c r="CC131" s="68">
        <f t="shared" si="313"/>
        <v>-0.35480301825936456</v>
      </c>
      <c r="CD131" s="68">
        <f t="shared" si="313"/>
        <v>-0.49503415831466885</v>
      </c>
      <c r="CE131" s="68">
        <f t="shared" si="314"/>
        <v>-0.84983717657403335</v>
      </c>
      <c r="CK131" t="str">
        <f t="shared" si="324"/>
        <v>42 Secretarial and related occupations</v>
      </c>
      <c r="CL131" s="68">
        <f t="shared" si="315"/>
        <v>-5.0136248879592171E-2</v>
      </c>
      <c r="CM131" s="68">
        <f t="shared" si="315"/>
        <v>5.6235683342503118E-2</v>
      </c>
      <c r="CN131" s="68">
        <f t="shared" si="315"/>
        <v>-6.477739612469946E-3</v>
      </c>
      <c r="CO131" s="68">
        <f t="shared" si="315"/>
        <v>-1.4530570328421755E-2</v>
      </c>
      <c r="CP131" s="68">
        <f t="shared" si="316"/>
        <v>-2.1008309940891701E-2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-5.6621197249685793E-3</v>
      </c>
      <c r="C132" s="27">
        <f t="shared" si="299"/>
        <v>3.5337482547419764E-3</v>
      </c>
      <c r="D132" s="27">
        <f t="shared" si="299"/>
        <v>1.8130524022562759E-3</v>
      </c>
      <c r="E132" s="27">
        <f t="shared" si="299"/>
        <v>4.8233060142718037E-3</v>
      </c>
      <c r="F132" s="27">
        <f t="shared" si="300"/>
        <v>6.6363584165280796E-3</v>
      </c>
      <c r="L132" t="str">
        <f t="shared" si="317"/>
        <v>51 Skilled agricultural and related trades</v>
      </c>
      <c r="M132" s="27">
        <f t="shared" si="301"/>
        <v>-2.2514891426867537E-3</v>
      </c>
      <c r="N132" s="27">
        <f t="shared" si="301"/>
        <v>-9.6923579397165116E-4</v>
      </c>
      <c r="O132" s="27">
        <f t="shared" si="301"/>
        <v>-6.2310059610736629E-4</v>
      </c>
      <c r="P132" s="27">
        <f t="shared" si="301"/>
        <v>1.9450420905199349E-2</v>
      </c>
      <c r="Q132" s="27">
        <f t="shared" si="302"/>
        <v>1.8827320309091983E-2</v>
      </c>
      <c r="W132" t="str">
        <f t="shared" si="318"/>
        <v>51 Skilled agricultural and related trades</v>
      </c>
      <c r="X132" s="27">
        <f t="shared" si="303"/>
        <v>5.549178541166494E-2</v>
      </c>
      <c r="Y132" s="27">
        <f t="shared" si="303"/>
        <v>4.5871287698213914E-2</v>
      </c>
      <c r="Z132" s="27">
        <f t="shared" si="303"/>
        <v>7.0652716374204338E-2</v>
      </c>
      <c r="AA132" s="27">
        <f t="shared" si="303"/>
        <v>0.30224385814939903</v>
      </c>
      <c r="AB132" s="27">
        <f t="shared" si="304"/>
        <v>0.37289657452360336</v>
      </c>
      <c r="AH132" t="str">
        <f t="shared" si="319"/>
        <v>51 Skilled agricultural and related trades</v>
      </c>
      <c r="AI132" s="27">
        <f t="shared" si="305"/>
        <v>3.9327371979968134E-2</v>
      </c>
      <c r="AJ132" s="27">
        <f t="shared" si="305"/>
        <v>-1.2952287159701564E-2</v>
      </c>
      <c r="AK132" s="27">
        <f t="shared" si="305"/>
        <v>1.520950819649225E-2</v>
      </c>
      <c r="AL132" s="27">
        <f t="shared" si="305"/>
        <v>8.5535630925586276E-2</v>
      </c>
      <c r="AM132" s="27">
        <f t="shared" si="306"/>
        <v>0.10074513912207853</v>
      </c>
      <c r="AS132" t="str">
        <f t="shared" si="320"/>
        <v>51 Skilled agricultural and related trades</v>
      </c>
      <c r="AT132" s="27">
        <f t="shared" si="307"/>
        <v>8.4710872541400029E-2</v>
      </c>
      <c r="AU132" s="27">
        <f t="shared" si="307"/>
        <v>-4.6486773140232418E-3</v>
      </c>
      <c r="AV132" s="27">
        <f t="shared" si="307"/>
        <v>2.1739883411884431E-2</v>
      </c>
      <c r="AW132" s="27">
        <f t="shared" si="307"/>
        <v>0.15818478118582963</v>
      </c>
      <c r="AX132" s="27">
        <f t="shared" si="308"/>
        <v>0.17992466459771406</v>
      </c>
      <c r="BD132" t="str">
        <f t="shared" si="321"/>
        <v>51 Skilled agricultural and related trades</v>
      </c>
      <c r="BE132" s="27">
        <f t="shared" si="309"/>
        <v>-2.802294671148986E-2</v>
      </c>
      <c r="BF132" s="27">
        <f t="shared" si="309"/>
        <v>-1.5989782827008581E-2</v>
      </c>
      <c r="BG132" s="27">
        <f t="shared" si="309"/>
        <v>-5.2529747866193577E-2</v>
      </c>
      <c r="BH132" s="27">
        <f t="shared" si="309"/>
        <v>1.633269772145729E-3</v>
      </c>
      <c r="BI132" s="27">
        <f t="shared" si="310"/>
        <v>-5.0896478094047848E-2</v>
      </c>
      <c r="BO132" t="str">
        <f t="shared" si="322"/>
        <v>51 Skilled agricultural and related trades</v>
      </c>
      <c r="BP132" s="27">
        <f t="shared" si="311"/>
        <v>-7.0125593059669367E-2</v>
      </c>
      <c r="BQ132" s="27">
        <f t="shared" si="311"/>
        <v>-7.7884513468609362E-2</v>
      </c>
      <c r="BR132" s="27">
        <f t="shared" si="311"/>
        <v>-5.4506122940982116E-2</v>
      </c>
      <c r="BS132" s="27">
        <f t="shared" si="311"/>
        <v>-3.6315336859149672E-2</v>
      </c>
      <c r="BT132" s="27">
        <f t="shared" si="312"/>
        <v>-9.0821459800131787E-2</v>
      </c>
      <c r="BZ132" t="str">
        <f t="shared" si="323"/>
        <v>51 Skilled agricultural and related trades</v>
      </c>
      <c r="CA132" s="68">
        <f t="shared" si="313"/>
        <v>-1.1291566136826359E-2</v>
      </c>
      <c r="CB132" s="68">
        <f t="shared" si="313"/>
        <v>-4.4651563070869149E-2</v>
      </c>
      <c r="CC132" s="68">
        <f t="shared" si="313"/>
        <v>-0.1273180453030307</v>
      </c>
      <c r="CD132" s="68">
        <f t="shared" si="313"/>
        <v>-6.170228960111479E-2</v>
      </c>
      <c r="CE132" s="68">
        <f t="shared" si="314"/>
        <v>-0.18902033490414549</v>
      </c>
      <c r="CK132" t="str">
        <f t="shared" si="324"/>
        <v>51 Skilled agricultural and related trades</v>
      </c>
      <c r="CL132" s="68">
        <f t="shared" si="315"/>
        <v>-1.5740527939228643E-3</v>
      </c>
      <c r="CM132" s="68">
        <f t="shared" si="315"/>
        <v>-4.9229344350896209E-2</v>
      </c>
      <c r="CN132" s="68">
        <f t="shared" si="315"/>
        <v>4.9044063159531248E-5</v>
      </c>
      <c r="CO132" s="68">
        <f t="shared" si="315"/>
        <v>-0.26268815246184368</v>
      </c>
      <c r="CP132" s="68">
        <f t="shared" si="316"/>
        <v>-0.26263910839868415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1.0484450974752174E-4</v>
      </c>
      <c r="C133" s="27">
        <f t="shared" si="299"/>
        <v>8.797280980536561E-4</v>
      </c>
      <c r="D133" s="27">
        <f t="shared" si="299"/>
        <v>1.734465176181141E-3</v>
      </c>
      <c r="E133" s="27">
        <f t="shared" si="299"/>
        <v>3.1598794050837486E-3</v>
      </c>
      <c r="F133" s="27">
        <f t="shared" si="300"/>
        <v>4.8943445812648896E-3</v>
      </c>
      <c r="L133" t="str">
        <f t="shared" si="317"/>
        <v>52 Skilled metal, electrical and electronic trades</v>
      </c>
      <c r="M133" s="27">
        <f t="shared" si="301"/>
        <v>4.8591788022946197E-2</v>
      </c>
      <c r="N133" s="27">
        <f t="shared" si="301"/>
        <v>-2.6740614458404061E-2</v>
      </c>
      <c r="O133" s="27">
        <f t="shared" si="301"/>
        <v>4.7469529649184605E-2</v>
      </c>
      <c r="P133" s="27">
        <f t="shared" si="301"/>
        <v>8.6733405981682027E-2</v>
      </c>
      <c r="Q133" s="27">
        <f t="shared" si="302"/>
        <v>0.13420293563086663</v>
      </c>
      <c r="W133" t="str">
        <f t="shared" si="318"/>
        <v>52 Skilled metal, electrical and electronic trades</v>
      </c>
      <c r="X133" s="27">
        <f t="shared" si="303"/>
        <v>0.16163512583994127</v>
      </c>
      <c r="Y133" s="27">
        <f t="shared" si="303"/>
        <v>-0.11648895421900196</v>
      </c>
      <c r="Z133" s="27">
        <f t="shared" si="303"/>
        <v>8.5011634815051917E-2</v>
      </c>
      <c r="AA133" s="27">
        <f t="shared" si="303"/>
        <v>0.21891337341486727</v>
      </c>
      <c r="AB133" s="27">
        <f t="shared" si="304"/>
        <v>0.30392500822991919</v>
      </c>
      <c r="AH133" t="str">
        <f t="shared" si="319"/>
        <v>52 Skilled metal, electrical and electronic trades</v>
      </c>
      <c r="AI133" s="27">
        <f t="shared" si="305"/>
        <v>4.4111047593523189E-2</v>
      </c>
      <c r="AJ133" s="27">
        <f t="shared" si="305"/>
        <v>-3.2556168962890569E-2</v>
      </c>
      <c r="AK133" s="27">
        <f t="shared" si="305"/>
        <v>1.913133508723705E-2</v>
      </c>
      <c r="AL133" s="27">
        <f t="shared" si="305"/>
        <v>6.3034990062594026E-2</v>
      </c>
      <c r="AM133" s="27">
        <f t="shared" si="306"/>
        <v>8.2166325149831076E-2</v>
      </c>
      <c r="AS133" t="str">
        <f t="shared" si="320"/>
        <v>52 Skilled metal, electrical and electronic trades</v>
      </c>
      <c r="AT133" s="27">
        <f t="shared" si="307"/>
        <v>0.20595982579346739</v>
      </c>
      <c r="AU133" s="27">
        <f t="shared" si="307"/>
        <v>-0.14352342733151069</v>
      </c>
      <c r="AV133" s="27">
        <f t="shared" si="307"/>
        <v>4.1779640172665888E-2</v>
      </c>
      <c r="AW133" s="27">
        <f t="shared" si="307"/>
        <v>0.23401087648299856</v>
      </c>
      <c r="AX133" s="27">
        <f t="shared" si="308"/>
        <v>0.27579051665566445</v>
      </c>
      <c r="BD133" t="str">
        <f t="shared" si="321"/>
        <v>52 Skilled metal, electrical and electronic trades</v>
      </c>
      <c r="BE133" s="27">
        <f t="shared" si="309"/>
        <v>0.28214893601111601</v>
      </c>
      <c r="BF133" s="27">
        <f t="shared" si="309"/>
        <v>-0.87930343461624805</v>
      </c>
      <c r="BG133" s="27">
        <f t="shared" si="309"/>
        <v>-0.3323619225165686</v>
      </c>
      <c r="BH133" s="27">
        <f t="shared" si="309"/>
        <v>-0.60348630817536675</v>
      </c>
      <c r="BI133" s="27">
        <f t="shared" si="310"/>
        <v>-0.93584823069193535</v>
      </c>
      <c r="BO133" t="str">
        <f t="shared" si="322"/>
        <v>52 Skilled metal, electrical and electronic trades</v>
      </c>
      <c r="BP133" s="27">
        <f t="shared" si="311"/>
        <v>-0.12038526192507959</v>
      </c>
      <c r="BQ133" s="27">
        <f t="shared" si="311"/>
        <v>-0.53628716858283365</v>
      </c>
      <c r="BR133" s="27">
        <f t="shared" si="311"/>
        <v>-0.23504770973863787</v>
      </c>
      <c r="BS133" s="27">
        <f t="shared" si="311"/>
        <v>-0.4118935407835782</v>
      </c>
      <c r="BT133" s="27">
        <f t="shared" si="312"/>
        <v>-0.64694125052221607</v>
      </c>
      <c r="BZ133" t="str">
        <f t="shared" si="323"/>
        <v>52 Skilled metal, electrical and electronic trades</v>
      </c>
      <c r="CA133" s="68">
        <f t="shared" si="313"/>
        <v>-2.2541571292045148E-4</v>
      </c>
      <c r="CB133" s="68">
        <f t="shared" si="313"/>
        <v>-0.20994524007228765</v>
      </c>
      <c r="CC133" s="68">
        <f t="shared" si="313"/>
        <v>-0.22497825852125375</v>
      </c>
      <c r="CD133" s="68">
        <f t="shared" si="313"/>
        <v>-0.42540494796242739</v>
      </c>
      <c r="CE133" s="68">
        <f t="shared" si="314"/>
        <v>-0.6503832064836812</v>
      </c>
      <c r="CK133" t="str">
        <f t="shared" si="324"/>
        <v>52 Skilled metal, electrical and electronic trades</v>
      </c>
      <c r="CL133" s="68">
        <f t="shared" si="315"/>
        <v>-6.1139483487342772E-2</v>
      </c>
      <c r="CM133" s="68">
        <f t="shared" si="315"/>
        <v>-8.8793550727461867E-2</v>
      </c>
      <c r="CN133" s="68">
        <f t="shared" si="315"/>
        <v>-6.9333575648127921E-2</v>
      </c>
      <c r="CO133" s="68">
        <f t="shared" si="315"/>
        <v>-0.14210990639357651</v>
      </c>
      <c r="CP133" s="68">
        <f t="shared" si="316"/>
        <v>-0.21144348204170443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-3.4310020693594954E-4</v>
      </c>
      <c r="C134" s="27">
        <f t="shared" si="299"/>
        <v>-2.7492310479336306E-5</v>
      </c>
      <c r="D134" s="27">
        <f t="shared" si="299"/>
        <v>1.1531131150454509E-3</v>
      </c>
      <c r="E134" s="27">
        <f t="shared" si="299"/>
        <v>-2.9596021256978172E-5</v>
      </c>
      <c r="F134" s="27">
        <f t="shared" si="300"/>
        <v>1.1235170937884727E-3</v>
      </c>
      <c r="L134" t="str">
        <f t="shared" si="317"/>
        <v>53 Skilled construction and building trades</v>
      </c>
      <c r="M134" s="27">
        <f t="shared" si="301"/>
        <v>1.0198692613320265E-2</v>
      </c>
      <c r="N134" s="27">
        <f t="shared" si="301"/>
        <v>-4.8511208057155711E-3</v>
      </c>
      <c r="O134" s="27">
        <f t="shared" si="301"/>
        <v>1.5985891765970296E-2</v>
      </c>
      <c r="P134" s="27">
        <f t="shared" si="301"/>
        <v>1.6885182257719233E-2</v>
      </c>
      <c r="Q134" s="27">
        <f t="shared" si="302"/>
        <v>3.287107402368953E-2</v>
      </c>
      <c r="W134" t="str">
        <f t="shared" si="318"/>
        <v>53 Skilled construction and building trades</v>
      </c>
      <c r="X134" s="27">
        <f t="shared" si="303"/>
        <v>6.9007661445980861E-2</v>
      </c>
      <c r="Y134" s="27">
        <f t="shared" si="303"/>
        <v>-3.5749662474838018E-2</v>
      </c>
      <c r="Z134" s="27">
        <f t="shared" si="303"/>
        <v>4.3273887181851711E-2</v>
      </c>
      <c r="AA134" s="27">
        <f t="shared" si="303"/>
        <v>0.10090862008666229</v>
      </c>
      <c r="AB134" s="27">
        <f t="shared" si="304"/>
        <v>0.144182507268514</v>
      </c>
      <c r="AH134" t="str">
        <f t="shared" si="319"/>
        <v>53 Skilled construction and building trades</v>
      </c>
      <c r="AI134" s="27">
        <f t="shared" si="305"/>
        <v>6.0825224564193259E-2</v>
      </c>
      <c r="AJ134" s="27">
        <f t="shared" si="305"/>
        <v>-2.2560473226663769E-2</v>
      </c>
      <c r="AK134" s="27">
        <f t="shared" si="305"/>
        <v>3.5393640315852792E-2</v>
      </c>
      <c r="AL134" s="27">
        <f t="shared" si="305"/>
        <v>8.5565137559014653E-2</v>
      </c>
      <c r="AM134" s="27">
        <f t="shared" si="306"/>
        <v>0.12095877787486745</v>
      </c>
      <c r="AS134" t="str">
        <f t="shared" si="320"/>
        <v>53 Skilled construction and building trades</v>
      </c>
      <c r="AT134" s="27">
        <f t="shared" si="307"/>
        <v>7.2044268256554161E-2</v>
      </c>
      <c r="AU134" s="27">
        <f t="shared" si="307"/>
        <v>-3.921644519199885E-2</v>
      </c>
      <c r="AV134" s="27">
        <f t="shared" si="307"/>
        <v>4.1527510800798972E-2</v>
      </c>
      <c r="AW134" s="27">
        <f t="shared" si="307"/>
        <v>7.226979000485334E-2</v>
      </c>
      <c r="AX134" s="27">
        <f t="shared" si="308"/>
        <v>0.11379730080565231</v>
      </c>
      <c r="BD134" t="str">
        <f t="shared" si="321"/>
        <v>53 Skilled construction and building trades</v>
      </c>
      <c r="BE134" s="27">
        <f t="shared" si="309"/>
        <v>9.4129923654647563E-2</v>
      </c>
      <c r="BF134" s="27">
        <f t="shared" si="309"/>
        <v>-0.53173822588593245</v>
      </c>
      <c r="BG134" s="27">
        <f t="shared" si="309"/>
        <v>-0.13885719983134237</v>
      </c>
      <c r="BH134" s="27">
        <f t="shared" si="309"/>
        <v>-0.3595605261020216</v>
      </c>
      <c r="BI134" s="27">
        <f t="shared" si="310"/>
        <v>-0.49841772593336398</v>
      </c>
      <c r="BO134" t="str">
        <f t="shared" si="322"/>
        <v>53 Skilled construction and building trades</v>
      </c>
      <c r="BP134" s="27">
        <f t="shared" si="311"/>
        <v>0.1804350999213673</v>
      </c>
      <c r="BQ134" s="27">
        <f t="shared" si="311"/>
        <v>-0.54670041170946737</v>
      </c>
      <c r="BR134" s="27">
        <f t="shared" si="311"/>
        <v>4.952899918581366E-2</v>
      </c>
      <c r="BS134" s="27">
        <f t="shared" si="311"/>
        <v>-0.12552866216096215</v>
      </c>
      <c r="BT134" s="27">
        <f t="shared" si="312"/>
        <v>-7.5999662975148485E-2</v>
      </c>
      <c r="BZ134" t="str">
        <f t="shared" si="323"/>
        <v>53 Skilled construction and building trades</v>
      </c>
      <c r="CA134" s="68">
        <f t="shared" si="313"/>
        <v>8.809003909356794E-2</v>
      </c>
      <c r="CB134" s="68">
        <f t="shared" si="313"/>
        <v>-0.19334848414734895</v>
      </c>
      <c r="CC134" s="68">
        <f t="shared" si="313"/>
        <v>-0.15128107825896131</v>
      </c>
      <c r="CD134" s="68">
        <f t="shared" si="313"/>
        <v>-0.20566256782024284</v>
      </c>
      <c r="CE134" s="68">
        <f t="shared" si="314"/>
        <v>-0.35694364607920415</v>
      </c>
      <c r="CK134" t="str">
        <f t="shared" si="324"/>
        <v>53 Skilled construction and building trades</v>
      </c>
      <c r="CL134" s="68">
        <f t="shared" si="315"/>
        <v>-0.14608098536014957</v>
      </c>
      <c r="CM134" s="68">
        <f t="shared" si="315"/>
        <v>-0.12478967358214077</v>
      </c>
      <c r="CN134" s="68">
        <f t="shared" si="315"/>
        <v>-0.18686112954633521</v>
      </c>
      <c r="CO134" s="68">
        <f t="shared" si="315"/>
        <v>-0.37196264197158324</v>
      </c>
      <c r="CP134" s="68">
        <f t="shared" si="316"/>
        <v>-0.55882377151791851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-1.995241969546601E-3</v>
      </c>
      <c r="C135" s="27">
        <f t="shared" si="299"/>
        <v>-1.3353175567683007E-3</v>
      </c>
      <c r="D135" s="27">
        <f t="shared" si="299"/>
        <v>7.4559852429967599E-3</v>
      </c>
      <c r="E135" s="27">
        <f t="shared" si="299"/>
        <v>1.0918249228081517E-2</v>
      </c>
      <c r="F135" s="27">
        <f t="shared" si="300"/>
        <v>1.8374234471078277E-2</v>
      </c>
      <c r="L135" t="str">
        <f t="shared" si="317"/>
        <v>54 Textiles, printing and other skilled trades</v>
      </c>
      <c r="M135" s="27">
        <f t="shared" si="301"/>
        <v>2.8488223928533812E-2</v>
      </c>
      <c r="N135" s="27">
        <f t="shared" si="301"/>
        <v>-2.9455470540812323E-3</v>
      </c>
      <c r="O135" s="27">
        <f t="shared" si="301"/>
        <v>4.9149443478496674E-2</v>
      </c>
      <c r="P135" s="27">
        <f t="shared" si="301"/>
        <v>0.11014291293817299</v>
      </c>
      <c r="Q135" s="27">
        <f t="shared" si="302"/>
        <v>0.15929235641666967</v>
      </c>
      <c r="W135" t="str">
        <f t="shared" si="318"/>
        <v>54 Textiles, printing and other skilled trades</v>
      </c>
      <c r="X135" s="27">
        <f t="shared" si="303"/>
        <v>3.0242077140838985E-2</v>
      </c>
      <c r="Y135" s="27">
        <f t="shared" si="303"/>
        <v>-3.0503496720737378E-2</v>
      </c>
      <c r="Z135" s="27">
        <f t="shared" si="303"/>
        <v>0.12602163862611637</v>
      </c>
      <c r="AA135" s="27">
        <f t="shared" si="303"/>
        <v>0.19590598565536432</v>
      </c>
      <c r="AB135" s="27">
        <f t="shared" si="304"/>
        <v>0.3219276242814807</v>
      </c>
      <c r="AH135" t="str">
        <f t="shared" si="319"/>
        <v>54 Textiles, printing and other skilled trades</v>
      </c>
      <c r="AI135" s="27">
        <f t="shared" si="305"/>
        <v>-2.048854643358336E-2</v>
      </c>
      <c r="AJ135" s="27">
        <f t="shared" si="305"/>
        <v>7.7537535912670097E-3</v>
      </c>
      <c r="AK135" s="27">
        <f t="shared" si="305"/>
        <v>3.1603359881216792E-2</v>
      </c>
      <c r="AL135" s="27">
        <f t="shared" si="305"/>
        <v>7.0132110809594056E-2</v>
      </c>
      <c r="AM135" s="27">
        <f t="shared" si="306"/>
        <v>0.10173547069081085</v>
      </c>
      <c r="AS135" t="str">
        <f t="shared" si="320"/>
        <v>54 Textiles, printing and other skilled trades</v>
      </c>
      <c r="AT135" s="27">
        <f t="shared" si="307"/>
        <v>1.6387984312201676E-3</v>
      </c>
      <c r="AU135" s="27">
        <f t="shared" si="307"/>
        <v>-1.3872316641509896E-2</v>
      </c>
      <c r="AV135" s="27">
        <f t="shared" si="307"/>
        <v>4.3536195761027019E-2</v>
      </c>
      <c r="AW135" s="27">
        <f t="shared" si="307"/>
        <v>7.4254802556600941E-2</v>
      </c>
      <c r="AX135" s="27">
        <f t="shared" si="308"/>
        <v>0.11779099831762796</v>
      </c>
      <c r="BD135" t="str">
        <f t="shared" si="321"/>
        <v>54 Textiles, printing and other skilled trades</v>
      </c>
      <c r="BE135" s="27">
        <f t="shared" si="309"/>
        <v>-0.14422760472666507</v>
      </c>
      <c r="BF135" s="27">
        <f t="shared" si="309"/>
        <v>-0.1248046978897055</v>
      </c>
      <c r="BG135" s="27">
        <f t="shared" si="309"/>
        <v>0.13457611327814356</v>
      </c>
      <c r="BH135" s="27">
        <f t="shared" si="309"/>
        <v>-1.6501004139660047E-2</v>
      </c>
      <c r="BI135" s="27">
        <f t="shared" si="310"/>
        <v>0.11807510913848351</v>
      </c>
      <c r="BO135" t="str">
        <f t="shared" si="322"/>
        <v>54 Textiles, printing and other skilled trades</v>
      </c>
      <c r="BP135" s="27">
        <f t="shared" si="311"/>
        <v>-0.40929273617433792</v>
      </c>
      <c r="BQ135" s="27">
        <f t="shared" si="311"/>
        <v>-8.5939403419090565E-2</v>
      </c>
      <c r="BR135" s="27">
        <f t="shared" si="311"/>
        <v>4.0846839577621363E-2</v>
      </c>
      <c r="BS135" s="27">
        <f t="shared" si="311"/>
        <v>-0.10262352887981718</v>
      </c>
      <c r="BT135" s="27">
        <f t="shared" si="312"/>
        <v>-6.177668930219582E-2</v>
      </c>
      <c r="BZ135" t="str">
        <f t="shared" si="323"/>
        <v>54 Textiles, printing and other skilled trades</v>
      </c>
      <c r="CA135" s="68">
        <f t="shared" si="313"/>
        <v>-0.21475952485151351</v>
      </c>
      <c r="CB135" s="68">
        <f t="shared" si="313"/>
        <v>-8.3894330273288631E-3</v>
      </c>
      <c r="CC135" s="68">
        <f t="shared" si="313"/>
        <v>-5.5665660399406791E-2</v>
      </c>
      <c r="CD135" s="68">
        <f t="shared" si="313"/>
        <v>-0.39882075294357822</v>
      </c>
      <c r="CE135" s="68">
        <f t="shared" si="314"/>
        <v>-0.45448641334298501</v>
      </c>
      <c r="CK135" t="str">
        <f t="shared" si="324"/>
        <v>54 Textiles, printing and other skilled trades</v>
      </c>
      <c r="CL135" s="68">
        <f t="shared" si="315"/>
        <v>-0.31005806249916834</v>
      </c>
      <c r="CM135" s="68">
        <f t="shared" si="315"/>
        <v>4.8915402052624124E-2</v>
      </c>
      <c r="CN135" s="68">
        <f t="shared" si="315"/>
        <v>-0.21215595959291811</v>
      </c>
      <c r="CO135" s="68">
        <f t="shared" si="315"/>
        <v>-6.3662861240517066E-2</v>
      </c>
      <c r="CP135" s="68">
        <f t="shared" si="316"/>
        <v>-0.27581882083343517</v>
      </c>
    </row>
    <row r="136" spans="1:94" x14ac:dyDescent="0.2">
      <c r="A136" t="str">
        <f t="shared" si="298"/>
        <v>61 Caring personal service occupations</v>
      </c>
      <c r="B136" s="27">
        <f t="shared" si="299"/>
        <v>2.3513238713557469E-3</v>
      </c>
      <c r="C136" s="27">
        <f t="shared" si="299"/>
        <v>6.3447951796337387E-4</v>
      </c>
      <c r="D136" s="27">
        <f t="shared" si="299"/>
        <v>4.8546677376164783E-3</v>
      </c>
      <c r="E136" s="27">
        <f t="shared" si="299"/>
        <v>7.4444619067652457E-3</v>
      </c>
      <c r="F136" s="27">
        <f t="shared" si="300"/>
        <v>1.2299129644381724E-2</v>
      </c>
      <c r="L136" t="str">
        <f t="shared" si="317"/>
        <v>61 Caring personal service occupations</v>
      </c>
      <c r="M136" s="27">
        <f t="shared" si="301"/>
        <v>3.5619605256842601E-2</v>
      </c>
      <c r="N136" s="27">
        <f t="shared" si="301"/>
        <v>4.8867969643000664E-2</v>
      </c>
      <c r="O136" s="27">
        <f t="shared" si="301"/>
        <v>0.26115959036432357</v>
      </c>
      <c r="P136" s="27">
        <f t="shared" si="301"/>
        <v>0.44631927532305726</v>
      </c>
      <c r="Q136" s="27">
        <f t="shared" si="302"/>
        <v>0.70747886568738083</v>
      </c>
      <c r="W136" t="str">
        <f t="shared" si="318"/>
        <v>61 Caring personal service occupations</v>
      </c>
      <c r="X136" s="27">
        <f t="shared" si="303"/>
        <v>7.535844814285797E-2</v>
      </c>
      <c r="Y136" s="27">
        <f t="shared" si="303"/>
        <v>-0.10112943745732661</v>
      </c>
      <c r="Z136" s="27">
        <f t="shared" si="303"/>
        <v>0.47013861396967238</v>
      </c>
      <c r="AA136" s="27">
        <f t="shared" si="303"/>
        <v>0.76397193958811327</v>
      </c>
      <c r="AB136" s="27">
        <f t="shared" si="304"/>
        <v>1.2341105535577857</v>
      </c>
      <c r="AH136" t="str">
        <f t="shared" si="319"/>
        <v>61 Caring personal service occupations</v>
      </c>
      <c r="AI136" s="27">
        <f t="shared" si="305"/>
        <v>-0.18826211173064822</v>
      </c>
      <c r="AJ136" s="27">
        <f t="shared" si="305"/>
        <v>-7.8964546272711544E-2</v>
      </c>
      <c r="AK136" s="27">
        <f t="shared" si="305"/>
        <v>5.460551651245571E-2</v>
      </c>
      <c r="AL136" s="27">
        <f t="shared" si="305"/>
        <v>0.14493141909145102</v>
      </c>
      <c r="AM136" s="27">
        <f t="shared" si="306"/>
        <v>0.19953693560390673</v>
      </c>
      <c r="AS136" t="str">
        <f t="shared" si="320"/>
        <v>61 Caring personal service occupations</v>
      </c>
      <c r="AT136" s="27">
        <f t="shared" si="307"/>
        <v>2.2578444704479672E-4</v>
      </c>
      <c r="AU136" s="27">
        <f t="shared" si="307"/>
        <v>-2.2847474445738092E-2</v>
      </c>
      <c r="AV136" s="27">
        <f t="shared" si="307"/>
        <v>0.10697859117818775</v>
      </c>
      <c r="AW136" s="27">
        <f t="shared" si="307"/>
        <v>0.21564197895661996</v>
      </c>
      <c r="AX136" s="27">
        <f t="shared" si="308"/>
        <v>0.32262057013480772</v>
      </c>
      <c r="BD136" t="str">
        <f t="shared" si="321"/>
        <v>61 Caring personal service occupations</v>
      </c>
      <c r="BE136" s="27">
        <f t="shared" si="309"/>
        <v>-1.6293978893536121E-2</v>
      </c>
      <c r="BF136" s="27">
        <f t="shared" si="309"/>
        <v>0.4830056544152157</v>
      </c>
      <c r="BG136" s="27">
        <f t="shared" si="309"/>
        <v>0.38256632846866623</v>
      </c>
      <c r="BH136" s="27">
        <f t="shared" si="309"/>
        <v>1.4279405129750824</v>
      </c>
      <c r="BI136" s="27">
        <f t="shared" si="310"/>
        <v>1.8105068414437486</v>
      </c>
      <c r="BO136" t="str">
        <f t="shared" si="322"/>
        <v>61 Caring personal service occupations</v>
      </c>
      <c r="BP136" s="27">
        <f t="shared" si="311"/>
        <v>-0.4657950207245225</v>
      </c>
      <c r="BQ136" s="27">
        <f t="shared" si="311"/>
        <v>-0.51827578366587357</v>
      </c>
      <c r="BR136" s="27">
        <f t="shared" si="311"/>
        <v>0.11048528419089987</v>
      </c>
      <c r="BS136" s="27">
        <f t="shared" si="311"/>
        <v>-0.71734606956561286</v>
      </c>
      <c r="BT136" s="27">
        <f t="shared" si="312"/>
        <v>-0.606860785374713</v>
      </c>
      <c r="BZ136" t="str">
        <f t="shared" si="323"/>
        <v>61 Caring personal service occupations</v>
      </c>
      <c r="CA136" s="68">
        <f t="shared" si="313"/>
        <v>-0.71248672835776639</v>
      </c>
      <c r="CB136" s="68">
        <f t="shared" si="313"/>
        <v>-0.11687642278910959</v>
      </c>
      <c r="CC136" s="68">
        <f t="shared" si="313"/>
        <v>-0.17064176212061399</v>
      </c>
      <c r="CD136" s="68">
        <f t="shared" si="313"/>
        <v>-7.6838650176037526E-2</v>
      </c>
      <c r="CE136" s="68">
        <f t="shared" si="314"/>
        <v>-0.24748041229665152</v>
      </c>
      <c r="CK136" t="str">
        <f t="shared" si="324"/>
        <v>61 Caring personal service occupations</v>
      </c>
      <c r="CL136" s="68">
        <f t="shared" si="315"/>
        <v>-7.2087419207635173E-2</v>
      </c>
      <c r="CM136" s="68">
        <f t="shared" si="315"/>
        <v>7.6314092150519541E-3</v>
      </c>
      <c r="CN136" s="68">
        <f t="shared" si="315"/>
        <v>4.3428252966043857E-2</v>
      </c>
      <c r="CO136" s="68">
        <f t="shared" si="315"/>
        <v>6.9111446961156398E-2</v>
      </c>
      <c r="CP136" s="68">
        <f t="shared" si="316"/>
        <v>0.11253969992720025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5.9608440942602635E-3</v>
      </c>
      <c r="C137" s="27">
        <f t="shared" si="299"/>
        <v>-2.4629126085477775E-3</v>
      </c>
      <c r="D137" s="27">
        <f t="shared" si="299"/>
        <v>1.6828997844240724E-3</v>
      </c>
      <c r="E137" s="27">
        <f t="shared" si="299"/>
        <v>2.3704884784808318E-3</v>
      </c>
      <c r="F137" s="27">
        <f t="shared" si="300"/>
        <v>4.0533882629049042E-3</v>
      </c>
      <c r="L137" t="str">
        <f t="shared" si="317"/>
        <v>62 Leisure, travel and related personal service occupations</v>
      </c>
      <c r="M137" s="27">
        <f t="shared" si="301"/>
        <v>1.7162258452598181E-2</v>
      </c>
      <c r="N137" s="27">
        <f t="shared" si="301"/>
        <v>-9.9119736363819932E-3</v>
      </c>
      <c r="O137" s="27">
        <f t="shared" si="301"/>
        <v>1.7226748424993804E-2</v>
      </c>
      <c r="P137" s="27">
        <f t="shared" si="301"/>
        <v>5.0600448730069358E-2</v>
      </c>
      <c r="Q137" s="27">
        <f t="shared" si="302"/>
        <v>6.7827197155063162E-2</v>
      </c>
      <c r="W137" t="str">
        <f t="shared" si="318"/>
        <v>62 Leisure, travel and related personal service occupations</v>
      </c>
      <c r="X137" s="27">
        <f t="shared" si="303"/>
        <v>0.12319085014830167</v>
      </c>
      <c r="Y137" s="27">
        <f t="shared" si="303"/>
        <v>-0.10607897303766156</v>
      </c>
      <c r="Z137" s="27">
        <f t="shared" si="303"/>
        <v>5.5653218327819554E-2</v>
      </c>
      <c r="AA137" s="27">
        <f t="shared" si="303"/>
        <v>0.18764632209057674</v>
      </c>
      <c r="AB137" s="27">
        <f t="shared" si="304"/>
        <v>0.2432995404183963</v>
      </c>
      <c r="AH137" t="str">
        <f t="shared" si="319"/>
        <v>62 Leisure, travel and related personal service occupations</v>
      </c>
      <c r="AI137" s="27">
        <f t="shared" si="305"/>
        <v>6.4635867523413437E-2</v>
      </c>
      <c r="AJ137" s="27">
        <f t="shared" si="305"/>
        <v>-7.3946348414477669E-2</v>
      </c>
      <c r="AK137" s="27">
        <f t="shared" si="305"/>
        <v>2.8394256316251476E-2</v>
      </c>
      <c r="AL137" s="27">
        <f t="shared" si="305"/>
        <v>0.13712997803959515</v>
      </c>
      <c r="AM137" s="27">
        <f t="shared" si="306"/>
        <v>0.16552423435584662</v>
      </c>
      <c r="AS137" t="str">
        <f t="shared" si="320"/>
        <v>62 Leisure, travel and related personal service occupations</v>
      </c>
      <c r="AT137" s="27">
        <f t="shared" si="307"/>
        <v>8.63070847135744E-2</v>
      </c>
      <c r="AU137" s="27">
        <f t="shared" si="307"/>
        <v>-4.300266634473332E-2</v>
      </c>
      <c r="AV137" s="27">
        <f t="shared" si="307"/>
        <v>5.1028391372539283E-2</v>
      </c>
      <c r="AW137" s="27">
        <f t="shared" si="307"/>
        <v>0.2285762113859986</v>
      </c>
      <c r="AX137" s="27">
        <f t="shared" si="308"/>
        <v>0.27960460275853788</v>
      </c>
      <c r="BD137" t="str">
        <f t="shared" si="321"/>
        <v>62 Leisure, travel and related personal service occupations</v>
      </c>
      <c r="BE137" s="27">
        <f t="shared" si="309"/>
        <v>-6.3778798936306558E-2</v>
      </c>
      <c r="BF137" s="27">
        <f t="shared" si="309"/>
        <v>-0.15654220561522547</v>
      </c>
      <c r="BG137" s="27">
        <f t="shared" si="309"/>
        <v>-0.23160268788318494</v>
      </c>
      <c r="BH137" s="27">
        <f t="shared" si="309"/>
        <v>-0.14977342125243365</v>
      </c>
      <c r="BI137" s="27">
        <f t="shared" si="310"/>
        <v>-0.38137610913561859</v>
      </c>
      <c r="BO137" t="str">
        <f t="shared" si="322"/>
        <v>62 Leisure, travel and related personal service occupations</v>
      </c>
      <c r="BP137" s="27">
        <f t="shared" si="311"/>
        <v>-3.2689700703235847E-2</v>
      </c>
      <c r="BQ137" s="27">
        <f t="shared" si="311"/>
        <v>-0.35915852266350967</v>
      </c>
      <c r="BR137" s="27">
        <f t="shared" si="311"/>
        <v>-0.15088788740350045</v>
      </c>
      <c r="BS137" s="27">
        <f t="shared" si="311"/>
        <v>-0.1780519466745778</v>
      </c>
      <c r="BT137" s="27">
        <f t="shared" si="312"/>
        <v>-0.32893983407807825</v>
      </c>
      <c r="BZ137" t="str">
        <f t="shared" si="323"/>
        <v>62 Leisure, travel and related personal service occupations</v>
      </c>
      <c r="CA137" s="68">
        <f t="shared" si="313"/>
        <v>-1.2380272311640628E-3</v>
      </c>
      <c r="CB137" s="68">
        <f t="shared" si="313"/>
        <v>-0.14681150692667999</v>
      </c>
      <c r="CC137" s="68">
        <f t="shared" si="313"/>
        <v>-0.16077714392518494</v>
      </c>
      <c r="CD137" s="68">
        <f t="shared" si="313"/>
        <v>-0.21190911663004308</v>
      </c>
      <c r="CE137" s="68">
        <f t="shared" si="314"/>
        <v>-0.37268626055522802</v>
      </c>
      <c r="CK137" t="str">
        <f t="shared" si="324"/>
        <v>62 Leisure, travel and related personal service occupations</v>
      </c>
      <c r="CL137" s="68">
        <f t="shared" si="315"/>
        <v>-0.1401605843739166</v>
      </c>
      <c r="CM137" s="68">
        <f t="shared" si="315"/>
        <v>2.0691857998601404E-2</v>
      </c>
      <c r="CN137" s="68">
        <f t="shared" si="315"/>
        <v>-0.12163309697915126</v>
      </c>
      <c r="CO137" s="68">
        <f t="shared" si="315"/>
        <v>-9.9068297229717384E-2</v>
      </c>
      <c r="CP137" s="68">
        <f t="shared" si="316"/>
        <v>-0.22070139420886864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7.3858484722155802E-5</v>
      </c>
      <c r="C138" s="27">
        <f t="shared" si="299"/>
        <v>3.5371817878798078E-5</v>
      </c>
      <c r="D138" s="27">
        <f t="shared" si="299"/>
        <v>4.628839420488354E-5</v>
      </c>
      <c r="E138" s="27">
        <f t="shared" si="299"/>
        <v>1.6098157003018119E-4</v>
      </c>
      <c r="F138" s="27">
        <f t="shared" si="300"/>
        <v>2.0726996423506473E-4</v>
      </c>
      <c r="L138" t="str">
        <f t="shared" si="317"/>
        <v>63 Community and civil enforcement occupations</v>
      </c>
      <c r="M138" s="27">
        <f t="shared" si="301"/>
        <v>-8.1052405396745547E-5</v>
      </c>
      <c r="N138" s="27">
        <f t="shared" si="301"/>
        <v>2.5938582263453523E-3</v>
      </c>
      <c r="O138" s="27">
        <f t="shared" si="301"/>
        <v>-1.6401178320689424E-3</v>
      </c>
      <c r="P138" s="27">
        <f t="shared" si="301"/>
        <v>3.3068789684643366E-3</v>
      </c>
      <c r="Q138" s="27">
        <f t="shared" si="302"/>
        <v>1.6667611363953942E-3</v>
      </c>
      <c r="W138" t="str">
        <f t="shared" si="318"/>
        <v>63 Community and civil enforcement occupations</v>
      </c>
      <c r="X138" s="27">
        <f t="shared" si="303"/>
        <v>4.4749963384911051E-3</v>
      </c>
      <c r="Y138" s="27">
        <f t="shared" si="303"/>
        <v>4.9150303745708473E-3</v>
      </c>
      <c r="Z138" s="27">
        <f t="shared" si="303"/>
        <v>-1.640630643268845E-3</v>
      </c>
      <c r="AA138" s="27">
        <f t="shared" si="303"/>
        <v>1.8184092965183175E-2</v>
      </c>
      <c r="AB138" s="27">
        <f t="shared" si="304"/>
        <v>1.654346232191433E-2</v>
      </c>
      <c r="AH138" t="str">
        <f t="shared" si="319"/>
        <v>63 Community and civil enforcement occupations</v>
      </c>
      <c r="AI138" s="27">
        <f t="shared" si="305"/>
        <v>1.0194671546072259E-3</v>
      </c>
      <c r="AJ138" s="27">
        <f t="shared" si="305"/>
        <v>3.0976042602253572E-3</v>
      </c>
      <c r="AK138" s="27">
        <f t="shared" si="305"/>
        <v>-3.5314118661993691E-3</v>
      </c>
      <c r="AL138" s="27">
        <f t="shared" si="305"/>
        <v>4.1830800328382257E-3</v>
      </c>
      <c r="AM138" s="27">
        <f t="shared" si="306"/>
        <v>6.5166816663885657E-4</v>
      </c>
      <c r="AS138" t="str">
        <f t="shared" si="320"/>
        <v>63 Community and civil enforcement occupations</v>
      </c>
      <c r="AT138" s="27">
        <f t="shared" si="307"/>
        <v>-1.1771138510045798E-4</v>
      </c>
      <c r="AU138" s="27">
        <f t="shared" si="307"/>
        <v>2.8404599140415872E-3</v>
      </c>
      <c r="AV138" s="27">
        <f t="shared" si="307"/>
        <v>-4.0698750275969739E-3</v>
      </c>
      <c r="AW138" s="27">
        <f t="shared" si="307"/>
        <v>2.4972573354881695E-3</v>
      </c>
      <c r="AX138" s="27">
        <f t="shared" si="308"/>
        <v>-1.5726176921088044E-3</v>
      </c>
      <c r="BD138" t="str">
        <f t="shared" si="321"/>
        <v>63 Community and civil enforcement occupations</v>
      </c>
      <c r="BE138" s="27">
        <f t="shared" si="309"/>
        <v>-1.3729540500768404E-2</v>
      </c>
      <c r="BF138" s="27">
        <f t="shared" si="309"/>
        <v>1.2460973145441832E-2</v>
      </c>
      <c r="BG138" s="27">
        <f t="shared" si="309"/>
        <v>-1.811977596151812E-2</v>
      </c>
      <c r="BH138" s="27">
        <f t="shared" si="309"/>
        <v>3.5804274664113581E-3</v>
      </c>
      <c r="BI138" s="27">
        <f t="shared" si="310"/>
        <v>-1.4539348495106762E-2</v>
      </c>
      <c r="BO138" t="str">
        <f t="shared" si="322"/>
        <v>63 Community and civil enforcement occupations</v>
      </c>
      <c r="BP138" s="27">
        <f t="shared" si="311"/>
        <v>-1.3958936700478979E-2</v>
      </c>
      <c r="BQ138" s="27">
        <f t="shared" si="311"/>
        <v>1.2334072873830475E-2</v>
      </c>
      <c r="BR138" s="27">
        <f t="shared" si="311"/>
        <v>-2.3431492294439159E-2</v>
      </c>
      <c r="BS138" s="27">
        <f t="shared" si="311"/>
        <v>3.4297288757507982E-4</v>
      </c>
      <c r="BT138" s="27">
        <f t="shared" si="312"/>
        <v>-2.3088519406864079E-2</v>
      </c>
      <c r="BZ138" t="str">
        <f t="shared" si="323"/>
        <v>63 Community and civil enforcement occupations</v>
      </c>
      <c r="CA138" s="68">
        <f t="shared" si="313"/>
        <v>-4.0633878570888876E-3</v>
      </c>
      <c r="CB138" s="68">
        <f t="shared" si="313"/>
        <v>1.0323714605229822E-2</v>
      </c>
      <c r="CC138" s="68">
        <f t="shared" si="313"/>
        <v>-1.9999822648756826E-2</v>
      </c>
      <c r="CD138" s="68">
        <f t="shared" si="313"/>
        <v>-6.4805137836202696E-3</v>
      </c>
      <c r="CE138" s="68">
        <f t="shared" si="314"/>
        <v>-2.6480336432377096E-2</v>
      </c>
      <c r="CK138" t="str">
        <f t="shared" si="324"/>
        <v>63 Community and civil enforcement occupations</v>
      </c>
      <c r="CL138" s="68">
        <f t="shared" si="315"/>
        <v>-8.7972848701983811E-3</v>
      </c>
      <c r="CM138" s="68">
        <f t="shared" si="315"/>
        <v>6.321131691514905E-3</v>
      </c>
      <c r="CN138" s="68">
        <f t="shared" si="315"/>
        <v>-1.0839278321774854E-2</v>
      </c>
      <c r="CO138" s="68">
        <f t="shared" si="315"/>
        <v>-1.9355628740449476E-3</v>
      </c>
      <c r="CP138" s="68">
        <f t="shared" si="316"/>
        <v>-1.2774841195819802E-2</v>
      </c>
    </row>
    <row r="139" spans="1:94" x14ac:dyDescent="0.2">
      <c r="A139" t="str">
        <f t="shared" si="298"/>
        <v>71 Sales occupations</v>
      </c>
      <c r="B139" s="27">
        <f t="shared" si="299"/>
        <v>3.4682945850629601E-3</v>
      </c>
      <c r="C139" s="27">
        <f t="shared" si="299"/>
        <v>-6.9991038876898032E-4</v>
      </c>
      <c r="D139" s="27">
        <f t="shared" si="299"/>
        <v>6.7963985942470218E-3</v>
      </c>
      <c r="E139" s="27">
        <f t="shared" si="299"/>
        <v>1.239488914337903E-2</v>
      </c>
      <c r="F139" s="27">
        <f t="shared" si="300"/>
        <v>1.9191287737626052E-2</v>
      </c>
      <c r="L139" t="str">
        <f t="shared" si="317"/>
        <v>71 Sales occupations</v>
      </c>
      <c r="M139" s="27">
        <f t="shared" si="301"/>
        <v>6.2959037317493804E-2</v>
      </c>
      <c r="N139" s="27">
        <f t="shared" si="301"/>
        <v>4.2992908430265153E-2</v>
      </c>
      <c r="O139" s="27">
        <f t="shared" si="301"/>
        <v>0.15732091375140234</v>
      </c>
      <c r="P139" s="27">
        <f t="shared" si="301"/>
        <v>0.34865635578731691</v>
      </c>
      <c r="Q139" s="27">
        <f t="shared" si="302"/>
        <v>0.50597726953871924</v>
      </c>
      <c r="W139" t="str">
        <f t="shared" si="318"/>
        <v>71 Sales occupations</v>
      </c>
      <c r="X139" s="27">
        <f t="shared" si="303"/>
        <v>0.40541827602693115</v>
      </c>
      <c r="Y139" s="27">
        <f t="shared" si="303"/>
        <v>-5.9187070253471141E-2</v>
      </c>
      <c r="Z139" s="27">
        <f t="shared" si="303"/>
        <v>0.4470844346184335</v>
      </c>
      <c r="AA139" s="27">
        <f t="shared" si="303"/>
        <v>1.1338804271908223</v>
      </c>
      <c r="AB139" s="27">
        <f t="shared" si="304"/>
        <v>1.5809648618092558</v>
      </c>
      <c r="AH139" t="str">
        <f t="shared" si="319"/>
        <v>71 Sales occupations</v>
      </c>
      <c r="AI139" s="27">
        <f t="shared" si="305"/>
        <v>8.9316312902043782E-2</v>
      </c>
      <c r="AJ139" s="27">
        <f t="shared" si="305"/>
        <v>-1.2093129445610917E-2</v>
      </c>
      <c r="AK139" s="27">
        <f t="shared" si="305"/>
        <v>0.10349842345146443</v>
      </c>
      <c r="AL139" s="27">
        <f t="shared" si="305"/>
        <v>0.32237078892394022</v>
      </c>
      <c r="AM139" s="27">
        <f t="shared" si="306"/>
        <v>0.42586921237540465</v>
      </c>
      <c r="AS139" t="str">
        <f t="shared" si="320"/>
        <v>71 Sales occupations</v>
      </c>
      <c r="AT139" s="27">
        <f t="shared" si="307"/>
        <v>5.5640256328472026E-2</v>
      </c>
      <c r="AU139" s="27">
        <f t="shared" si="307"/>
        <v>-2.2231490172476165E-2</v>
      </c>
      <c r="AV139" s="27">
        <f t="shared" si="307"/>
        <v>6.4099026587768226E-2</v>
      </c>
      <c r="AW139" s="27">
        <f t="shared" si="307"/>
        <v>0.22752608605348945</v>
      </c>
      <c r="AX139" s="27">
        <f t="shared" si="308"/>
        <v>0.29162511264125768</v>
      </c>
      <c r="BD139" t="str">
        <f t="shared" si="321"/>
        <v>71 Sales occupations</v>
      </c>
      <c r="BE139" s="27">
        <f t="shared" si="309"/>
        <v>0.32057417297562818</v>
      </c>
      <c r="BF139" s="27">
        <f t="shared" si="309"/>
        <v>7.1337278785637892E-2</v>
      </c>
      <c r="BG139" s="27">
        <f t="shared" si="309"/>
        <v>-5.2703172699553491E-2</v>
      </c>
      <c r="BH139" s="27">
        <f t="shared" si="309"/>
        <v>0.15083687738557128</v>
      </c>
      <c r="BI139" s="27">
        <f t="shared" si="310"/>
        <v>9.8133704686017786E-2</v>
      </c>
      <c r="BO139" t="str">
        <f t="shared" si="322"/>
        <v>71 Sales occupations</v>
      </c>
      <c r="BP139" s="27">
        <f t="shared" si="311"/>
        <v>-0.12847596838687547</v>
      </c>
      <c r="BQ139" s="27">
        <f t="shared" si="311"/>
        <v>-0.54823655335323007</v>
      </c>
      <c r="BR139" s="27">
        <f t="shared" si="311"/>
        <v>0.20224243919732388</v>
      </c>
      <c r="BS139" s="27">
        <f t="shared" si="311"/>
        <v>-0.52618565602796341</v>
      </c>
      <c r="BT139" s="27">
        <f t="shared" si="312"/>
        <v>-0.32394321683063954</v>
      </c>
      <c r="BZ139" t="str">
        <f t="shared" si="323"/>
        <v>71 Sales occupations</v>
      </c>
      <c r="CA139" s="68">
        <f t="shared" si="313"/>
        <v>0.10488690018666391</v>
      </c>
      <c r="CB139" s="68">
        <f t="shared" si="313"/>
        <v>-0.30174218512392681</v>
      </c>
      <c r="CC139" s="68">
        <f t="shared" si="313"/>
        <v>-0.53528308789542489</v>
      </c>
      <c r="CD139" s="68">
        <f t="shared" si="313"/>
        <v>-1.6917672933441619</v>
      </c>
      <c r="CE139" s="68">
        <f t="shared" si="314"/>
        <v>-2.2270503812395868</v>
      </c>
      <c r="CK139" t="str">
        <f t="shared" si="324"/>
        <v>71 Sales occupations</v>
      </c>
      <c r="CL139" s="68">
        <f t="shared" si="315"/>
        <v>-0.55138501401911633</v>
      </c>
      <c r="CM139" s="68">
        <f t="shared" si="315"/>
        <v>9.6895495408098942E-2</v>
      </c>
      <c r="CN139" s="68">
        <f t="shared" si="315"/>
        <v>-0.46717670760952745</v>
      </c>
      <c r="CO139" s="68">
        <f t="shared" si="315"/>
        <v>-0.35184427085769954</v>
      </c>
      <c r="CP139" s="68">
        <f t="shared" si="316"/>
        <v>-0.81902097846722699</v>
      </c>
    </row>
    <row r="140" spans="1:94" x14ac:dyDescent="0.2">
      <c r="A140" t="str">
        <f t="shared" si="298"/>
        <v>72 Customer service occupations</v>
      </c>
      <c r="B140" s="27">
        <f t="shared" si="299"/>
        <v>1.4387434436719231E-3</v>
      </c>
      <c r="C140" s="27">
        <f t="shared" si="299"/>
        <v>2.7758983924291436E-3</v>
      </c>
      <c r="D140" s="27">
        <f t="shared" si="299"/>
        <v>8.3217200693092887E-3</v>
      </c>
      <c r="E140" s="27">
        <f t="shared" si="299"/>
        <v>9.2303826783616053E-3</v>
      </c>
      <c r="F140" s="27">
        <f t="shared" si="300"/>
        <v>1.7552102747670894E-2</v>
      </c>
      <c r="L140" t="str">
        <f t="shared" si="317"/>
        <v>72 Customer service occupations</v>
      </c>
      <c r="M140" s="27">
        <f t="shared" si="301"/>
        <v>1.9815612465534871E-2</v>
      </c>
      <c r="N140" s="27">
        <f t="shared" si="301"/>
        <v>1.4026262582077342E-2</v>
      </c>
      <c r="O140" s="27">
        <f t="shared" si="301"/>
        <v>5.5813466189427147E-2</v>
      </c>
      <c r="P140" s="27">
        <f t="shared" si="301"/>
        <v>8.1480366729084958E-2</v>
      </c>
      <c r="Q140" s="27">
        <f t="shared" si="302"/>
        <v>0.1372938329185121</v>
      </c>
      <c r="W140" t="str">
        <f t="shared" si="318"/>
        <v>72 Customer service occupations</v>
      </c>
      <c r="X140" s="27">
        <f t="shared" si="303"/>
        <v>0.14352292929483101</v>
      </c>
      <c r="Y140" s="27">
        <f t="shared" si="303"/>
        <v>2.0467321765258784E-2</v>
      </c>
      <c r="Z140" s="27">
        <f t="shared" si="303"/>
        <v>0.22155026097561348</v>
      </c>
      <c r="AA140" s="27">
        <f t="shared" si="303"/>
        <v>0.40665381651514276</v>
      </c>
      <c r="AB140" s="27">
        <f t="shared" si="304"/>
        <v>0.62820407749075624</v>
      </c>
      <c r="AH140" t="str">
        <f t="shared" si="319"/>
        <v>72 Customer service occupations</v>
      </c>
      <c r="AI140" s="27">
        <f t="shared" si="305"/>
        <v>5.0083770336762728E-2</v>
      </c>
      <c r="AJ140" s="27">
        <f t="shared" si="305"/>
        <v>6.0303171063872396E-3</v>
      </c>
      <c r="AK140" s="27">
        <f t="shared" si="305"/>
        <v>4.9731427879053602E-2</v>
      </c>
      <c r="AL140" s="27">
        <f t="shared" si="305"/>
        <v>8.9699413379160597E-2</v>
      </c>
      <c r="AM140" s="27">
        <f t="shared" si="306"/>
        <v>0.1394308412582142</v>
      </c>
      <c r="AS140" t="str">
        <f t="shared" si="320"/>
        <v>72 Customer service occupations</v>
      </c>
      <c r="AT140" s="27">
        <f t="shared" si="307"/>
        <v>7.1552860611223512E-2</v>
      </c>
      <c r="AU140" s="27">
        <f t="shared" si="307"/>
        <v>-3.6745042429613961E-3</v>
      </c>
      <c r="AV140" s="27">
        <f t="shared" si="307"/>
        <v>7.6328081937526104E-2</v>
      </c>
      <c r="AW140" s="27">
        <f t="shared" si="307"/>
        <v>0.1073986643834699</v>
      </c>
      <c r="AX140" s="27">
        <f t="shared" si="308"/>
        <v>0.183726746320996</v>
      </c>
      <c r="BD140" t="str">
        <f t="shared" si="321"/>
        <v>72 Customer service occupations</v>
      </c>
      <c r="BE140" s="27">
        <f t="shared" si="309"/>
        <v>0.11450858347221704</v>
      </c>
      <c r="BF140" s="27">
        <f t="shared" si="309"/>
        <v>5.2079799906110003E-2</v>
      </c>
      <c r="BG140" s="27">
        <f t="shared" si="309"/>
        <v>9.4768791394667984E-2</v>
      </c>
      <c r="BH140" s="27">
        <f t="shared" si="309"/>
        <v>0.16198341064023936</v>
      </c>
      <c r="BI140" s="27">
        <f t="shared" si="310"/>
        <v>0.25675220203490734</v>
      </c>
      <c r="BO140" t="str">
        <f t="shared" si="322"/>
        <v>72 Customer service occupations</v>
      </c>
      <c r="BP140" s="27">
        <f t="shared" si="311"/>
        <v>0.10030754244804041</v>
      </c>
      <c r="BQ140" s="27">
        <f t="shared" si="311"/>
        <v>-9.7980746936354279E-2</v>
      </c>
      <c r="BR140" s="27">
        <f t="shared" si="311"/>
        <v>6.9818159117478462E-2</v>
      </c>
      <c r="BS140" s="27">
        <f t="shared" si="311"/>
        <v>-7.8655262433105833E-2</v>
      </c>
      <c r="BT140" s="27">
        <f t="shared" si="312"/>
        <v>-8.8371033156273704E-3</v>
      </c>
      <c r="BZ140" t="str">
        <f t="shared" si="323"/>
        <v>72 Customer service occupations</v>
      </c>
      <c r="CA140" s="68">
        <f t="shared" si="313"/>
        <v>2.5381017000314143E-2</v>
      </c>
      <c r="CB140" s="68">
        <f t="shared" si="313"/>
        <v>-5.9604968448212503E-3</v>
      </c>
      <c r="CC140" s="68">
        <f t="shared" si="313"/>
        <v>-3.2455247752734007E-2</v>
      </c>
      <c r="CD140" s="68">
        <f t="shared" si="313"/>
        <v>-4.8569985335997656E-2</v>
      </c>
      <c r="CE140" s="68">
        <f t="shared" si="314"/>
        <v>-8.1025233088731663E-2</v>
      </c>
      <c r="CK140" t="str">
        <f t="shared" si="324"/>
        <v>72 Customer service occupations</v>
      </c>
      <c r="CL140" s="68">
        <f t="shared" si="315"/>
        <v>6.7248869944050438E-4</v>
      </c>
      <c r="CM140" s="68">
        <f t="shared" si="315"/>
        <v>4.234180871650664E-2</v>
      </c>
      <c r="CN140" s="68">
        <f t="shared" si="315"/>
        <v>4.9668990461315343E-2</v>
      </c>
      <c r="CO140" s="68">
        <f t="shared" si="315"/>
        <v>8.1530382280319502E-2</v>
      </c>
      <c r="CP140" s="68">
        <f t="shared" si="316"/>
        <v>0.13119937274163485</v>
      </c>
    </row>
    <row r="141" spans="1:94" x14ac:dyDescent="0.2">
      <c r="A141" t="str">
        <f t="shared" si="298"/>
        <v>81 Process, plant and machine operatives</v>
      </c>
      <c r="B141" s="27">
        <f t="shared" si="299"/>
        <v>3.0850934129153448E-3</v>
      </c>
      <c r="C141" s="27">
        <f t="shared" si="299"/>
        <v>-1.8085744503734784E-3</v>
      </c>
      <c r="D141" s="27">
        <f t="shared" si="299"/>
        <v>9.5826433352882035E-3</v>
      </c>
      <c r="E141" s="27">
        <f t="shared" si="299"/>
        <v>2.0818828788294812E-2</v>
      </c>
      <c r="F141" s="27">
        <f t="shared" si="300"/>
        <v>3.0401472123583018E-2</v>
      </c>
      <c r="L141" t="str">
        <f t="shared" si="317"/>
        <v>81 Process, plant and machine operatives</v>
      </c>
      <c r="M141" s="27">
        <f t="shared" si="301"/>
        <v>1.9432546533861131E-2</v>
      </c>
      <c r="N141" s="27">
        <f t="shared" si="301"/>
        <v>-1.1389781077448716E-2</v>
      </c>
      <c r="O141" s="27">
        <f t="shared" si="301"/>
        <v>4.6028892495092733E-2</v>
      </c>
      <c r="P141" s="27">
        <f t="shared" si="301"/>
        <v>0.11577352678475564</v>
      </c>
      <c r="Q141" s="27">
        <f t="shared" si="302"/>
        <v>0.16180241927984837</v>
      </c>
      <c r="W141" t="str">
        <f t="shared" si="318"/>
        <v>81 Process, plant and machine operatives</v>
      </c>
      <c r="X141" s="27">
        <f t="shared" si="303"/>
        <v>4.3587043219585397E-2</v>
      </c>
      <c r="Y141" s="27">
        <f t="shared" si="303"/>
        <v>-4.8461258104800953E-2</v>
      </c>
      <c r="Z141" s="27">
        <f t="shared" si="303"/>
        <v>0.13606326795441132</v>
      </c>
      <c r="AA141" s="27">
        <f t="shared" si="303"/>
        <v>0.28167461816165479</v>
      </c>
      <c r="AB141" s="27">
        <f t="shared" si="304"/>
        <v>0.4177378861160661</v>
      </c>
      <c r="AH141" t="str">
        <f t="shared" si="319"/>
        <v>81 Process, plant and machine operatives</v>
      </c>
      <c r="AI141" s="27">
        <f t="shared" si="305"/>
        <v>1.4469112291439379E-2</v>
      </c>
      <c r="AJ141" s="27">
        <f t="shared" si="305"/>
        <v>-1.6641595567019302E-2</v>
      </c>
      <c r="AK141" s="27">
        <f t="shared" si="305"/>
        <v>5.4750160742150278E-2</v>
      </c>
      <c r="AL141" s="27">
        <f t="shared" si="305"/>
        <v>0.10600773241867151</v>
      </c>
      <c r="AM141" s="27">
        <f t="shared" si="306"/>
        <v>0.16075789316082179</v>
      </c>
      <c r="AS141" t="str">
        <f t="shared" si="320"/>
        <v>81 Process, plant and machine operatives</v>
      </c>
      <c r="AT141" s="27">
        <f t="shared" si="307"/>
        <v>5.4784060168758253E-2</v>
      </c>
      <c r="AU141" s="27">
        <f t="shared" si="307"/>
        <v>-4.1940719112424807E-2</v>
      </c>
      <c r="AV141" s="27">
        <f t="shared" si="307"/>
        <v>6.1209647884039708E-2</v>
      </c>
      <c r="AW141" s="27">
        <f t="shared" si="307"/>
        <v>0.12180611451221307</v>
      </c>
      <c r="AX141" s="27">
        <f t="shared" si="308"/>
        <v>0.18301576239625278</v>
      </c>
      <c r="BD141" t="str">
        <f t="shared" si="321"/>
        <v>81 Process, plant and machine operatives</v>
      </c>
      <c r="BE141" s="27">
        <f t="shared" si="309"/>
        <v>9.3149937865807164E-2</v>
      </c>
      <c r="BF141" s="27">
        <f t="shared" si="309"/>
        <v>-0.33004398526018308</v>
      </c>
      <c r="BG141" s="27">
        <f t="shared" si="309"/>
        <v>0.15388320231500607</v>
      </c>
      <c r="BH141" s="27">
        <f t="shared" si="309"/>
        <v>-5.0368982856694E-2</v>
      </c>
      <c r="BI141" s="27">
        <f t="shared" si="310"/>
        <v>0.10351421945831207</v>
      </c>
      <c r="BO141" t="str">
        <f t="shared" si="322"/>
        <v>81 Process, plant and machine operatives</v>
      </c>
      <c r="BP141" s="27">
        <f t="shared" si="311"/>
        <v>-0.18051730286243073</v>
      </c>
      <c r="BQ141" s="27">
        <f t="shared" si="311"/>
        <v>-0.49181954673558792</v>
      </c>
      <c r="BR141" s="27">
        <f t="shared" si="311"/>
        <v>0.1388078632133225</v>
      </c>
      <c r="BS141" s="27">
        <f t="shared" si="311"/>
        <v>-0.31464682101468089</v>
      </c>
      <c r="BT141" s="27">
        <f t="shared" si="312"/>
        <v>-0.17583895780135839</v>
      </c>
      <c r="BZ141" t="str">
        <f t="shared" si="323"/>
        <v>81 Process, plant and machine operatives</v>
      </c>
      <c r="CA141" s="68">
        <f t="shared" si="313"/>
        <v>-8.6321229755613071E-2</v>
      </c>
      <c r="CB141" s="68">
        <f t="shared" si="313"/>
        <v>-0.33671776929466035</v>
      </c>
      <c r="CC141" s="68">
        <f t="shared" si="313"/>
        <v>-0.2766594132500082</v>
      </c>
      <c r="CD141" s="68">
        <f t="shared" si="313"/>
        <v>-1.0321477713320402</v>
      </c>
      <c r="CE141" s="68">
        <f t="shared" si="314"/>
        <v>-1.3088071845820486</v>
      </c>
      <c r="CK141" t="str">
        <f t="shared" si="324"/>
        <v>81 Process, plant and machine operatives</v>
      </c>
      <c r="CL141" s="68">
        <f t="shared" si="315"/>
        <v>-0.49776846710824274</v>
      </c>
      <c r="CM141" s="68">
        <f t="shared" si="315"/>
        <v>-7.4046718171754566E-2</v>
      </c>
      <c r="CN141" s="68">
        <f t="shared" si="315"/>
        <v>-0.44924074844385847</v>
      </c>
      <c r="CO141" s="68">
        <f t="shared" si="315"/>
        <v>-0.22674974018910143</v>
      </c>
      <c r="CP141" s="68">
        <f t="shared" si="316"/>
        <v>-0.67599048863295996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5.9077094061848745E-3</v>
      </c>
      <c r="C142" s="27">
        <f t="shared" si="299"/>
        <v>1.0718253617301651E-3</v>
      </c>
      <c r="D142" s="27">
        <f t="shared" si="299"/>
        <v>8.7252496788770631E-3</v>
      </c>
      <c r="E142" s="27">
        <f t="shared" si="299"/>
        <v>1.3609229820949826E-2</v>
      </c>
      <c r="F142" s="27">
        <f t="shared" si="300"/>
        <v>2.2334479499826889E-2</v>
      </c>
      <c r="L142" t="str">
        <f t="shared" si="317"/>
        <v>82 Transport and mobile machine drivers and operatives</v>
      </c>
      <c r="M142" s="27">
        <f t="shared" si="301"/>
        <v>3.8735315553812988E-2</v>
      </c>
      <c r="N142" s="27">
        <f t="shared" si="301"/>
        <v>5.9608086018851092E-3</v>
      </c>
      <c r="O142" s="27">
        <f t="shared" si="301"/>
        <v>3.9988310891402784E-2</v>
      </c>
      <c r="P142" s="27">
        <f t="shared" si="301"/>
        <v>7.275131734802498E-2</v>
      </c>
      <c r="Q142" s="27">
        <f t="shared" si="302"/>
        <v>0.11273962823942776</v>
      </c>
      <c r="W142" t="str">
        <f t="shared" si="318"/>
        <v>82 Transport and mobile machine drivers and operatives</v>
      </c>
      <c r="X142" s="27">
        <f t="shared" si="303"/>
        <v>0.2019226524496196</v>
      </c>
      <c r="Y142" s="27">
        <f t="shared" si="303"/>
        <v>-1.4312679860742916E-3</v>
      </c>
      <c r="Z142" s="27">
        <f t="shared" si="303"/>
        <v>0.16119462153276432</v>
      </c>
      <c r="AA142" s="27">
        <f t="shared" si="303"/>
        <v>0.41491287719474823</v>
      </c>
      <c r="AB142" s="27">
        <f t="shared" si="304"/>
        <v>0.57610749872751255</v>
      </c>
      <c r="AH142" t="str">
        <f t="shared" si="319"/>
        <v>82 Transport and mobile machine drivers and operatives</v>
      </c>
      <c r="AI142" s="27">
        <f t="shared" si="305"/>
        <v>9.5220814131184633E-2</v>
      </c>
      <c r="AJ142" s="27">
        <f t="shared" si="305"/>
        <v>-1.8106425833215922E-2</v>
      </c>
      <c r="AK142" s="27">
        <f t="shared" si="305"/>
        <v>6.3555494701834414E-2</v>
      </c>
      <c r="AL142" s="27">
        <f t="shared" si="305"/>
        <v>0.1422520924704106</v>
      </c>
      <c r="AM142" s="27">
        <f t="shared" si="306"/>
        <v>0.20580758717224501</v>
      </c>
      <c r="AS142" t="str">
        <f t="shared" si="320"/>
        <v>82 Transport and mobile machine drivers and operatives</v>
      </c>
      <c r="AT142" s="27">
        <f t="shared" si="307"/>
        <v>0.12669495965305499</v>
      </c>
      <c r="AU142" s="27">
        <f t="shared" si="307"/>
        <v>-4.1817732992228684E-3</v>
      </c>
      <c r="AV142" s="27">
        <f t="shared" si="307"/>
        <v>8.812558894683431E-2</v>
      </c>
      <c r="AW142" s="27">
        <f t="shared" si="307"/>
        <v>0.201181675447625</v>
      </c>
      <c r="AX142" s="27">
        <f t="shared" si="308"/>
        <v>0.28930726439445931</v>
      </c>
      <c r="BD142" t="str">
        <f t="shared" si="321"/>
        <v>82 Transport and mobile machine drivers and operatives</v>
      </c>
      <c r="BE142" s="27">
        <f t="shared" si="309"/>
        <v>0.29288886898452038</v>
      </c>
      <c r="BF142" s="27">
        <f t="shared" si="309"/>
        <v>-0.28933004107561633</v>
      </c>
      <c r="BG142" s="27">
        <f t="shared" si="309"/>
        <v>0.1212739626089907</v>
      </c>
      <c r="BH142" s="27">
        <f t="shared" si="309"/>
        <v>8.6202305336055218E-2</v>
      </c>
      <c r="BI142" s="27">
        <f t="shared" si="310"/>
        <v>0.20747626794504592</v>
      </c>
      <c r="BO142" t="str">
        <f t="shared" si="322"/>
        <v>82 Transport and mobile machine drivers and operatives</v>
      </c>
      <c r="BP142" s="27">
        <f t="shared" si="311"/>
        <v>0.34918113773992321</v>
      </c>
      <c r="BQ142" s="27">
        <f t="shared" si="311"/>
        <v>-0.57416908819097801</v>
      </c>
      <c r="BR142" s="27">
        <f t="shared" si="311"/>
        <v>0.11994263494574353</v>
      </c>
      <c r="BS142" s="27">
        <f t="shared" si="311"/>
        <v>2.0238106387635568E-3</v>
      </c>
      <c r="BT142" s="27">
        <f t="shared" si="312"/>
        <v>0.12196644558450709</v>
      </c>
      <c r="BZ142" t="str">
        <f t="shared" si="323"/>
        <v>82 Transport and mobile machine drivers and operatives</v>
      </c>
      <c r="CA142" s="68">
        <f t="shared" si="313"/>
        <v>0.13147856978217076</v>
      </c>
      <c r="CB142" s="68">
        <f t="shared" si="313"/>
        <v>-0.31708106345586984</v>
      </c>
      <c r="CC142" s="68">
        <f t="shared" si="313"/>
        <v>-0.40142523343994929</v>
      </c>
      <c r="CD142" s="68">
        <f t="shared" si="313"/>
        <v>-0.56159139024939853</v>
      </c>
      <c r="CE142" s="68">
        <f t="shared" si="314"/>
        <v>-0.96301662368934782</v>
      </c>
      <c r="CK142" t="str">
        <f t="shared" si="324"/>
        <v>82 Transport and mobile machine drivers and operatives</v>
      </c>
      <c r="CL142" s="68">
        <f t="shared" si="315"/>
        <v>-1.3032777398586548E-2</v>
      </c>
      <c r="CM142" s="68">
        <f t="shared" si="315"/>
        <v>-0.1049473190507717</v>
      </c>
      <c r="CN142" s="68">
        <f t="shared" si="315"/>
        <v>-0.14201198459421271</v>
      </c>
      <c r="CO142" s="68">
        <f t="shared" si="315"/>
        <v>-0.43886864044044327</v>
      </c>
      <c r="CP142" s="68">
        <f t="shared" si="316"/>
        <v>-0.58088062503465598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-1.9827971009345885E-5</v>
      </c>
      <c r="C143" s="27">
        <f t="shared" si="299"/>
        <v>-3.5403111962575021E-5</v>
      </c>
      <c r="D143" s="27">
        <f t="shared" si="299"/>
        <v>6.9108681240439792E-4</v>
      </c>
      <c r="E143" s="27">
        <f t="shared" si="299"/>
        <v>4.7832563953846248E-4</v>
      </c>
      <c r="F143" s="27">
        <f t="shared" si="300"/>
        <v>1.1694124519428604E-3</v>
      </c>
      <c r="L143" t="str">
        <f t="shared" si="317"/>
        <v>91 Elementary trades and related occupations</v>
      </c>
      <c r="M143" s="27">
        <f t="shared" si="301"/>
        <v>2.1446651795550734E-2</v>
      </c>
      <c r="N143" s="27">
        <f t="shared" si="301"/>
        <v>-1.4758197327752701E-2</v>
      </c>
      <c r="O143" s="27">
        <f t="shared" si="301"/>
        <v>5.5368182454298934E-2</v>
      </c>
      <c r="P143" s="27">
        <f t="shared" si="301"/>
        <v>7.5447388783871985E-2</v>
      </c>
      <c r="Q143" s="27">
        <f t="shared" si="302"/>
        <v>0.13081557123817092</v>
      </c>
      <c r="W143" t="str">
        <f t="shared" si="318"/>
        <v>91 Elementary trades and related occupations</v>
      </c>
      <c r="X143" s="27">
        <f t="shared" si="303"/>
        <v>6.4878679994840205E-2</v>
      </c>
      <c r="Y143" s="27">
        <f t="shared" si="303"/>
        <v>-6.4805376419957539E-2</v>
      </c>
      <c r="Z143" s="27">
        <f t="shared" si="303"/>
        <v>0.27136187126732364</v>
      </c>
      <c r="AA143" s="27">
        <f t="shared" si="303"/>
        <v>0.23690217736901126</v>
      </c>
      <c r="AB143" s="27">
        <f t="shared" si="304"/>
        <v>0.5082640486363349</v>
      </c>
      <c r="AH143" t="str">
        <f t="shared" si="319"/>
        <v>91 Elementary trades and related occupations</v>
      </c>
      <c r="AI143" s="27">
        <f t="shared" si="305"/>
        <v>2.2137344259578723E-2</v>
      </c>
      <c r="AJ143" s="27">
        <f t="shared" si="305"/>
        <v>-3.1206691083913357E-2</v>
      </c>
      <c r="AK143" s="27">
        <f t="shared" si="305"/>
        <v>0.17528931452762775</v>
      </c>
      <c r="AL143" s="27">
        <f t="shared" si="305"/>
        <v>0.19470340880448656</v>
      </c>
      <c r="AM143" s="27">
        <f t="shared" si="306"/>
        <v>0.3699927233321143</v>
      </c>
      <c r="AS143" t="str">
        <f t="shared" si="320"/>
        <v>91 Elementary trades and related occupations</v>
      </c>
      <c r="AT143" s="27">
        <f t="shared" si="307"/>
        <v>4.0050820873824833E-2</v>
      </c>
      <c r="AU143" s="27">
        <f t="shared" si="307"/>
        <v>-3.4494012322988959E-2</v>
      </c>
      <c r="AV143" s="27">
        <f t="shared" si="307"/>
        <v>0.16434050928135199</v>
      </c>
      <c r="AW143" s="27">
        <f t="shared" si="307"/>
        <v>0.12451532549022365</v>
      </c>
      <c r="AX143" s="27">
        <f t="shared" si="308"/>
        <v>0.28885583477157561</v>
      </c>
      <c r="BD143" t="str">
        <f t="shared" si="321"/>
        <v>91 Elementary trades and related occupations</v>
      </c>
      <c r="BE143" s="27">
        <f t="shared" si="309"/>
        <v>-6.7441373495690016E-2</v>
      </c>
      <c r="BF143" s="27">
        <f t="shared" si="309"/>
        <v>-0.12646091083676825</v>
      </c>
      <c r="BG143" s="27">
        <f t="shared" si="309"/>
        <v>0.46353853597525063</v>
      </c>
      <c r="BH143" s="27">
        <f t="shared" si="309"/>
        <v>0.19397378585074865</v>
      </c>
      <c r="BI143" s="27">
        <f t="shared" si="310"/>
        <v>0.65751232182599928</v>
      </c>
      <c r="BO143" t="str">
        <f t="shared" si="322"/>
        <v>91 Elementary trades and related occupations</v>
      </c>
      <c r="BP143" s="27">
        <f t="shared" si="311"/>
        <v>-0.22428872860763582</v>
      </c>
      <c r="BQ143" s="27">
        <f t="shared" si="311"/>
        <v>-0.21043983740145067</v>
      </c>
      <c r="BR143" s="27">
        <f t="shared" si="311"/>
        <v>0.75896027071488792</v>
      </c>
      <c r="BS143" s="27">
        <f t="shared" si="311"/>
        <v>0.11568977727247276</v>
      </c>
      <c r="BT143" s="27">
        <f t="shared" si="312"/>
        <v>0.87465004798736068</v>
      </c>
      <c r="BZ143" t="str">
        <f t="shared" si="323"/>
        <v>91 Elementary trades and related occupations</v>
      </c>
      <c r="CA143" s="68">
        <f t="shared" si="313"/>
        <v>-0.10139519470394864</v>
      </c>
      <c r="CB143" s="68">
        <f t="shared" si="313"/>
        <v>-0.24725406690509422</v>
      </c>
      <c r="CC143" s="68">
        <f t="shared" si="313"/>
        <v>0.66162612595450376</v>
      </c>
      <c r="CD143" s="68">
        <f t="shared" si="313"/>
        <v>-8.0563149024995173E-2</v>
      </c>
      <c r="CE143" s="68">
        <f t="shared" si="314"/>
        <v>0.58106297692950859</v>
      </c>
      <c r="CK143" t="str">
        <f t="shared" si="324"/>
        <v>91 Elementary trades and related occupations</v>
      </c>
      <c r="CL143" s="68">
        <f t="shared" si="315"/>
        <v>-0.20265341198958187</v>
      </c>
      <c r="CM143" s="68">
        <f t="shared" si="315"/>
        <v>-0.11931849590960464</v>
      </c>
      <c r="CN143" s="68">
        <f t="shared" si="315"/>
        <v>0.44169833433424066</v>
      </c>
      <c r="CO143" s="68">
        <f t="shared" si="315"/>
        <v>-1.9248918096804513E-2</v>
      </c>
      <c r="CP143" s="68">
        <f t="shared" si="316"/>
        <v>0.42244941623743615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2.6160741930411537E-3</v>
      </c>
      <c r="C144" s="27">
        <f t="shared" si="299"/>
        <v>-1.6640353672360587E-3</v>
      </c>
      <c r="D144" s="27">
        <f t="shared" si="299"/>
        <v>2.058609237335262E-3</v>
      </c>
      <c r="E144" s="27">
        <f t="shared" si="299"/>
        <v>5.2818005476399262E-3</v>
      </c>
      <c r="F144" s="27">
        <f t="shared" si="300"/>
        <v>7.3404097849751881E-3</v>
      </c>
      <c r="L144" t="str">
        <f t="shared" ref="L144" si="325">A144</f>
        <v>92 Elementary administration and service occupations</v>
      </c>
      <c r="M144" s="27">
        <f t="shared" si="301"/>
        <v>0.12077414715539081</v>
      </c>
      <c r="N144" s="27">
        <f t="shared" si="301"/>
        <v>2.7074134346437351E-2</v>
      </c>
      <c r="O144" s="27">
        <f t="shared" si="301"/>
        <v>0.15937206829476824</v>
      </c>
      <c r="P144" s="27">
        <f t="shared" si="301"/>
        <v>0.30629099950926175</v>
      </c>
      <c r="Q144" s="27">
        <f t="shared" si="302"/>
        <v>0.46566306780403</v>
      </c>
      <c r="W144" t="str">
        <f t="shared" ref="W144" si="326">A144</f>
        <v>92 Elementary administration and service occupations</v>
      </c>
      <c r="X144" s="27">
        <f t="shared" si="303"/>
        <v>0.54701009692523761</v>
      </c>
      <c r="Y144" s="27">
        <f t="shared" si="303"/>
        <v>-0.12491175470638316</v>
      </c>
      <c r="Z144" s="27">
        <f t="shared" si="303"/>
        <v>0.45791276849363793</v>
      </c>
      <c r="AA144" s="27">
        <f t="shared" si="303"/>
        <v>1.0276704059107078</v>
      </c>
      <c r="AB144" s="27">
        <f t="shared" si="304"/>
        <v>1.4855831744043457</v>
      </c>
      <c r="AH144" t="str">
        <f t="shared" ref="AH144" si="327">L144</f>
        <v>92 Elementary administration and service occupations</v>
      </c>
      <c r="AI144" s="27">
        <f t="shared" si="305"/>
        <v>0.26467842319119061</v>
      </c>
      <c r="AJ144" s="27">
        <f t="shared" si="305"/>
        <v>-6.1975175550927242E-2</v>
      </c>
      <c r="AK144" s="27">
        <f t="shared" si="305"/>
        <v>0.1620447327882677</v>
      </c>
      <c r="AL144" s="27">
        <f t="shared" si="305"/>
        <v>0.43135842909917077</v>
      </c>
      <c r="AM144" s="27">
        <f t="shared" si="306"/>
        <v>0.59340316188743847</v>
      </c>
      <c r="AS144" t="str">
        <f t="shared" ref="AS144" si="328">W144</f>
        <v>92 Elementary administration and service occupations</v>
      </c>
      <c r="AT144" s="27">
        <f t="shared" si="307"/>
        <v>0.1992276175213662</v>
      </c>
      <c r="AU144" s="27">
        <f t="shared" si="307"/>
        <v>-4.139410105471919E-3</v>
      </c>
      <c r="AV144" s="27">
        <f t="shared" si="307"/>
        <v>0.14476878470616383</v>
      </c>
      <c r="AW144" s="27">
        <f t="shared" si="307"/>
        <v>0.41848922739058203</v>
      </c>
      <c r="AX144" s="27">
        <f t="shared" si="308"/>
        <v>0.56325801209674586</v>
      </c>
      <c r="BD144" t="str">
        <f t="shared" ref="BD144" si="329">AH144</f>
        <v>92 Elementary administration and service occupations</v>
      </c>
      <c r="BE144" s="27">
        <f t="shared" si="309"/>
        <v>-0.13191371307417743</v>
      </c>
      <c r="BF144" s="27">
        <f t="shared" si="309"/>
        <v>-0.28850301393229572</v>
      </c>
      <c r="BG144" s="27">
        <f t="shared" si="309"/>
        <v>-0.61423785869928427</v>
      </c>
      <c r="BH144" s="27">
        <f t="shared" si="309"/>
        <v>-6.9137418522648098E-2</v>
      </c>
      <c r="BI144" s="27">
        <f t="shared" si="310"/>
        <v>-0.68337527722193236</v>
      </c>
      <c r="BO144" t="str">
        <f t="shared" ref="BO144" si="330">AS144</f>
        <v>92 Elementary administration and service occupations</v>
      </c>
      <c r="BP144" s="27">
        <f t="shared" si="311"/>
        <v>0.19377565572149713</v>
      </c>
      <c r="BQ144" s="27">
        <f t="shared" si="311"/>
        <v>-1.4169187110033192</v>
      </c>
      <c r="BR144" s="27">
        <f t="shared" si="311"/>
        <v>-0.21054240681459735</v>
      </c>
      <c r="BS144" s="27">
        <f t="shared" si="311"/>
        <v>-0.92245013654574048</v>
      </c>
      <c r="BT144" s="27">
        <f t="shared" si="312"/>
        <v>-1.1329925433603378</v>
      </c>
      <c r="BZ144" t="str">
        <f t="shared" ref="BZ144" si="331">BD144</f>
        <v>92 Elementary administration and service occupations</v>
      </c>
      <c r="CA144" s="68">
        <f t="shared" si="313"/>
        <v>0.28771309930854638</v>
      </c>
      <c r="CB144" s="68">
        <f t="shared" si="313"/>
        <v>-0.91093396184968434</v>
      </c>
      <c r="CC144" s="68">
        <f t="shared" si="313"/>
        <v>-1.1030920903607511</v>
      </c>
      <c r="CD144" s="68">
        <f t="shared" si="313"/>
        <v>-2.1085572007882902</v>
      </c>
      <c r="CE144" s="68">
        <f t="shared" si="314"/>
        <v>-3.2116492911490413</v>
      </c>
      <c r="CK144" t="str">
        <f t="shared" ref="CK144" si="332">BO144</f>
        <v>92 Elementary administration and service occupations</v>
      </c>
      <c r="CL144" s="68">
        <f t="shared" si="315"/>
        <v>-1.2050574029939556</v>
      </c>
      <c r="CM144" s="68">
        <f t="shared" si="315"/>
        <v>-0.10322789558851442</v>
      </c>
      <c r="CN144" s="68">
        <f t="shared" si="315"/>
        <v>-0.75670349092642741</v>
      </c>
      <c r="CO144" s="68">
        <f t="shared" si="315"/>
        <v>-0.34613507915890485</v>
      </c>
      <c r="CP144" s="68">
        <f t="shared" si="316"/>
        <v>-1.1028385700853323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0.28470284068924956</v>
      </c>
      <c r="C146" s="29">
        <f>D35-C35</f>
        <v>0.42719900509837094</v>
      </c>
      <c r="D146" s="29">
        <f>E35-D35</f>
        <v>0.8013533950965277</v>
      </c>
      <c r="E146" s="29">
        <f>F35-E35</f>
        <v>1.3788231157816222</v>
      </c>
      <c r="F146" s="29">
        <f t="shared" ref="F146" si="334">F35-D35</f>
        <v>2.1801765108781499</v>
      </c>
      <c r="L146" s="24" t="str">
        <f t="shared" ref="L146" si="335">L35</f>
        <v>All occupations</v>
      </c>
      <c r="M146" s="29">
        <f>N35-M35</f>
        <v>2.2147265862435397</v>
      </c>
      <c r="N146" s="29">
        <f t="shared" ref="N146" si="336">O35-N35</f>
        <v>2.5391882656823981</v>
      </c>
      <c r="O146" s="29">
        <f>P35-O35</f>
        <v>4.9871216326506982</v>
      </c>
      <c r="P146" s="29">
        <f>Q35-P35</f>
        <v>9.4515768339948494</v>
      </c>
      <c r="Q146" s="29">
        <f>Q35-O35</f>
        <v>14.438698466645548</v>
      </c>
      <c r="W146" s="24" t="str">
        <f t="shared" ref="W146" si="337">W35</f>
        <v>All occupations</v>
      </c>
      <c r="X146" s="29">
        <f>Y35-X35</f>
        <v>6.5988791008276166</v>
      </c>
      <c r="Y146" s="29">
        <f t="shared" ref="Y146" si="338">Z35-Y35</f>
        <v>-0.19835341581381982</v>
      </c>
      <c r="Z146" s="29">
        <f>AA35-Z35</f>
        <v>5.9066809500141773</v>
      </c>
      <c r="AA146" s="29">
        <f>AB35-AA35</f>
        <v>13.052309578061731</v>
      </c>
      <c r="AB146" s="29">
        <f>AB35-Z35</f>
        <v>18.958990528075908</v>
      </c>
      <c r="AH146" s="24" t="str">
        <f t="shared" ref="AH146" si="339">AH35</f>
        <v>All occupations</v>
      </c>
      <c r="AI146" s="29">
        <f>AJ35-AI35</f>
        <v>0.26008285913052021</v>
      </c>
      <c r="AJ146" s="29">
        <f t="shared" ref="AJ146" si="340">AK35-AJ35</f>
        <v>-0.38194863027998061</v>
      </c>
      <c r="AK146" s="29">
        <f>AL35-AK35</f>
        <v>0.49943591299875223</v>
      </c>
      <c r="AL146" s="29">
        <f>AM35-AL35</f>
        <v>2.3808958530479636</v>
      </c>
      <c r="AM146" s="29">
        <f>AM35-AK35</f>
        <v>2.8803317660467158</v>
      </c>
      <c r="AS146" s="24" t="str">
        <f t="shared" ref="AS146" si="341">AS35</f>
        <v>All occupations</v>
      </c>
      <c r="AT146" s="29">
        <f>AU35-AT35</f>
        <v>2.1315764549811949</v>
      </c>
      <c r="AU146" s="29">
        <f t="shared" ref="AU146" si="342">AV35-AU35</f>
        <v>-8.9471629717452927E-2</v>
      </c>
      <c r="AV146" s="29">
        <f>AW35-AV35</f>
        <v>1.2082571886458062</v>
      </c>
      <c r="AW146" s="29">
        <f>AX35-AW35</f>
        <v>3.7305693445654278</v>
      </c>
      <c r="AX146" s="29">
        <f>AX35-AV35</f>
        <v>4.938826533211234</v>
      </c>
      <c r="BD146" s="24" t="str">
        <f t="shared" ref="BD146" si="343">BD35</f>
        <v>All occupations</v>
      </c>
      <c r="BE146" s="29">
        <f>BF35-BE35</f>
        <v>1.4541552115887697</v>
      </c>
      <c r="BF146" s="29">
        <f t="shared" ref="BF146" si="344">BG35-BF35</f>
        <v>-0.6674093477961307</v>
      </c>
      <c r="BG146" s="29">
        <f>BH35-BG35</f>
        <v>-1.2106640094309427</v>
      </c>
      <c r="BH146" s="29">
        <f>BI35-BH35</f>
        <v>-0.30983611635450359</v>
      </c>
      <c r="BI146" s="29">
        <f>BI35-BG35</f>
        <v>-1.5205001257854462</v>
      </c>
      <c r="BO146" s="24" t="str">
        <f t="shared" ref="BO146" si="345">BO35</f>
        <v>All occupations</v>
      </c>
      <c r="BP146" s="29">
        <f>BQ35-BP35</f>
        <v>-1.1954838601940736</v>
      </c>
      <c r="BQ146" s="29">
        <f t="shared" ref="BQ146" si="346">BR35-BQ35</f>
        <v>-5.8051217176305983</v>
      </c>
      <c r="BR146" s="29">
        <f>BS35-BR35</f>
        <v>-9.1821728878876741E-2</v>
      </c>
      <c r="BS146" s="29">
        <f>BT35-BS35</f>
        <v>-7.1127853573564295</v>
      </c>
      <c r="BT146" s="29">
        <f>BT35-BR35</f>
        <v>-7.2046070862353062</v>
      </c>
      <c r="BZ146" s="24" t="str">
        <f t="shared" ref="BZ146" si="347">BZ35</f>
        <v>All occupations</v>
      </c>
      <c r="CA146" s="70">
        <f>CB35-CA35</f>
        <v>-0.59149581337818091</v>
      </c>
      <c r="CB146" s="70">
        <f t="shared" ref="CB146" si="348">CC35-CB35</f>
        <v>-2.6415834364535229</v>
      </c>
      <c r="CC146" s="70">
        <f>CD35-CC35</f>
        <v>-4.907946597665088</v>
      </c>
      <c r="CD146" s="70">
        <f>CE35-CD35</f>
        <v>-10.464586586682501</v>
      </c>
      <c r="CE146" s="70">
        <f>CE35-CC35</f>
        <v>-15.372533184347589</v>
      </c>
      <c r="CK146" s="24" t="str">
        <f t="shared" ref="CK146" si="349">CK35</f>
        <v>All occupations</v>
      </c>
      <c r="CL146" s="70">
        <f>CM35-CL35</f>
        <v>-3.6831433798886799</v>
      </c>
      <c r="CM146" s="70">
        <f t="shared" ref="CM146" si="350">CN35-CM35</f>
        <v>0.1445009069106753</v>
      </c>
      <c r="CN146" s="70">
        <f>CO35-CN35</f>
        <v>-1.8094167434310258</v>
      </c>
      <c r="CO146" s="70">
        <f>CP35-CO35</f>
        <v>-1.5489666650579679</v>
      </c>
      <c r="CP146" s="70">
        <f>CP35-CN35</f>
        <v>-3.3583834084889936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Cumbria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0.2265295619826056</v>
      </c>
      <c r="C8" s="69">
        <f>'Basic T2'!O8</f>
        <v>1.818827879020547</v>
      </c>
      <c r="D8" s="69">
        <f>'Basic T2'!Z8</f>
        <v>4.5706240972194374</v>
      </c>
      <c r="E8" s="69">
        <f>'Basic T2'!AK8</f>
        <v>0.9541124209842049</v>
      </c>
      <c r="F8" s="69">
        <f>'Basic T2'!AV8</f>
        <v>1.4569769266250023</v>
      </c>
      <c r="G8" s="69">
        <f>'Basic T2'!BG8</f>
        <v>3.2091829163569727</v>
      </c>
      <c r="H8" s="69">
        <f>'Basic T2'!BR8</f>
        <v>2.5109665621375061</v>
      </c>
      <c r="I8" s="69">
        <f>'Basic T2'!CC8</f>
        <v>1.677082645426875</v>
      </c>
      <c r="J8" s="69">
        <f>'Basic T2'!CN8</f>
        <v>0.40087040889650866</v>
      </c>
      <c r="K8" s="309">
        <f>SUM(B8:J8)</f>
        <v>16.825173418649662</v>
      </c>
      <c r="L8" s="97"/>
      <c r="M8" s="97">
        <f t="shared" ref="M8:M33" si="0">B8/B$35*100</f>
        <v>5.9657890118290755</v>
      </c>
      <c r="N8" s="97">
        <f t="shared" ref="N8:N33" si="1">C8/C$35*100</f>
        <v>7.5184926947891668</v>
      </c>
      <c r="O8" s="97">
        <f t="shared" ref="O8:O33" si="2">D8/D$35*100</f>
        <v>9.2652743634850214</v>
      </c>
      <c r="P8" s="97">
        <f t="shared" ref="P8:P33" si="3">E8/E$35*100</f>
        <v>6.6873909548476771</v>
      </c>
      <c r="Q8" s="97">
        <f t="shared" ref="Q8:Q33" si="4">F8/F$35*100</f>
        <v>9.5032674676424325</v>
      </c>
      <c r="R8" s="97">
        <f t="shared" ref="R8:R33" si="5">G8/G$35*100</f>
        <v>5.4094691290189063</v>
      </c>
      <c r="S8" s="97">
        <f t="shared" ref="S8:S33" si="6">H8/H$35*100</f>
        <v>4.5290001916396418</v>
      </c>
      <c r="T8" s="97">
        <f t="shared" ref="T8:T33" si="7">I8/I$35*100</f>
        <v>4.9679158855505916</v>
      </c>
      <c r="U8" s="97">
        <f t="shared" ref="U8:U33" si="8">J8/J$35*100</f>
        <v>2.8542685368097063</v>
      </c>
      <c r="V8" s="97">
        <f t="shared" ref="V8:V33" si="9">K8/K$35*100</f>
        <v>6.2433850184979143</v>
      </c>
      <c r="W8" s="97"/>
      <c r="X8" s="97">
        <f t="shared" ref="X8:X32" si="10">IF($K8&gt;0,B8/$K8*100,0)</f>
        <v>1.3463728209274302</v>
      </c>
      <c r="Y8" s="97">
        <f t="shared" ref="Y8:AG23" si="11">IF($K8&gt;0,C8/$K8*100,0)</f>
        <v>10.810158289390879</v>
      </c>
      <c r="Z8" s="97">
        <f t="shared" si="11"/>
        <v>27.165390712426085</v>
      </c>
      <c r="AA8" s="97">
        <f t="shared" si="11"/>
        <v>5.670743458291077</v>
      </c>
      <c r="AB8" s="97">
        <f t="shared" si="11"/>
        <v>8.659506148150804</v>
      </c>
      <c r="AC8" s="97">
        <f t="shared" si="11"/>
        <v>19.073698894537351</v>
      </c>
      <c r="AD8" s="97">
        <f t="shared" si="11"/>
        <v>14.923867348399842</v>
      </c>
      <c r="AE8" s="97">
        <f t="shared" si="11"/>
        <v>9.9676990168073569</v>
      </c>
      <c r="AF8" s="97">
        <f>IF($K8&gt;0,J8/$K8*100,0)</f>
        <v>2.3825633110691662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9.5700809222782415E-2</v>
      </c>
      <c r="C9" s="69">
        <f>'Basic T2'!O9</f>
        <v>0.81353418352218232</v>
      </c>
      <c r="D9" s="69">
        <f>'Basic T2'!Z9</f>
        <v>1.9936061817334174</v>
      </c>
      <c r="E9" s="69">
        <f>'Basic T2'!AK9</f>
        <v>0.59677443861247625</v>
      </c>
      <c r="F9" s="69">
        <f>'Basic T2'!AV9</f>
        <v>0.63755734951877796</v>
      </c>
      <c r="G9" s="69">
        <f>'Basic T2'!BG9</f>
        <v>1.7072191372500798</v>
      </c>
      <c r="H9" s="69">
        <f>'Basic T2'!BR9</f>
        <v>1.7695841213555192</v>
      </c>
      <c r="I9" s="69">
        <f>'Basic T2'!CC9</f>
        <v>1.1557501413827582</v>
      </c>
      <c r="J9" s="69">
        <f>'Basic T2'!CN9</f>
        <v>0.46317699477254409</v>
      </c>
      <c r="K9" s="309">
        <f>SUM(B9:J9)</f>
        <v>9.232903357370537</v>
      </c>
      <c r="L9" s="97"/>
      <c r="M9" s="97">
        <f t="shared" si="0"/>
        <v>2.5203369974655483</v>
      </c>
      <c r="N9" s="97">
        <f t="shared" si="1"/>
        <v>3.362907994937161</v>
      </c>
      <c r="O9" s="97">
        <f t="shared" si="2"/>
        <v>4.0413098635122955</v>
      </c>
      <c r="P9" s="97">
        <f t="shared" si="3"/>
        <v>4.1828026709312089</v>
      </c>
      <c r="Q9" s="97">
        <f t="shared" si="4"/>
        <v>4.1585270897001481</v>
      </c>
      <c r="R9" s="97">
        <f t="shared" si="5"/>
        <v>2.8777260318673989</v>
      </c>
      <c r="S9" s="97">
        <f t="shared" si="6"/>
        <v>3.1917775989494537</v>
      </c>
      <c r="T9" s="97">
        <f t="shared" si="7"/>
        <v>3.4236055705181392</v>
      </c>
      <c r="U9" s="97">
        <f t="shared" si="8"/>
        <v>3.2979024986966565</v>
      </c>
      <c r="V9" s="97">
        <f t="shared" si="9"/>
        <v>3.426090719204764</v>
      </c>
      <c r="W9" s="97"/>
      <c r="X9" s="97">
        <f t="shared" si="10"/>
        <v>1.0365191264174274</v>
      </c>
      <c r="Y9" s="97">
        <f t="shared" si="11"/>
        <v>8.8112498531975412</v>
      </c>
      <c r="Z9" s="97">
        <f t="shared" si="11"/>
        <v>21.592408201066469</v>
      </c>
      <c r="AA9" s="97">
        <f t="shared" si="11"/>
        <v>6.4635620618304968</v>
      </c>
      <c r="AB9" s="97">
        <f t="shared" si="11"/>
        <v>6.9052748072990724</v>
      </c>
      <c r="AC9" s="97">
        <f t="shared" si="11"/>
        <v>18.490599014959074</v>
      </c>
      <c r="AD9" s="97">
        <f t="shared" si="11"/>
        <v>19.16606351070357</v>
      </c>
      <c r="AE9" s="97">
        <f t="shared" si="11"/>
        <v>12.517732468846152</v>
      </c>
      <c r="AF9" s="97">
        <f t="shared" si="11"/>
        <v>5.0165909556802024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0.75936342997730866</v>
      </c>
      <c r="C10" s="69">
        <f>'Basic T2'!O10</f>
        <v>2.5043426948499832</v>
      </c>
      <c r="D10" s="69">
        <f>'Basic T2'!Z10</f>
        <v>4.6452768799861115</v>
      </c>
      <c r="E10" s="69">
        <f>'Basic T2'!AK10</f>
        <v>0.50475625328836948</v>
      </c>
      <c r="F10" s="69">
        <f>'Basic T2'!AV10</f>
        <v>1.5706222519099817</v>
      </c>
      <c r="G10" s="69">
        <f>'Basic T2'!BG10</f>
        <v>2.1512661384045666</v>
      </c>
      <c r="H10" s="69">
        <f>'Basic T2'!BR10</f>
        <v>1.5317719184704137</v>
      </c>
      <c r="I10" s="69">
        <f>'Basic T2'!CC10</f>
        <v>0.86204832757996552</v>
      </c>
      <c r="J10" s="69">
        <f>'Basic T2'!CN10</f>
        <v>0.18824656099959289</v>
      </c>
      <c r="K10" s="309">
        <f t="shared" ref="K10:K32" si="12">SUM(B10:J10)</f>
        <v>14.717694455466292</v>
      </c>
      <c r="L10" s="97"/>
      <c r="M10" s="97">
        <f t="shared" si="0"/>
        <v>19.998281755788341</v>
      </c>
      <c r="N10" s="97">
        <f t="shared" si="1"/>
        <v>10.352206755604447</v>
      </c>
      <c r="O10" s="97">
        <f t="shared" si="2"/>
        <v>9.4166056695864508</v>
      </c>
      <c r="P10" s="97">
        <f t="shared" si="3"/>
        <v>3.5378455708201346</v>
      </c>
      <c r="Q10" s="97">
        <f t="shared" si="4"/>
        <v>10.244529668089315</v>
      </c>
      <c r="R10" s="97">
        <f t="shared" si="5"/>
        <v>3.6262213988143874</v>
      </c>
      <c r="S10" s="97">
        <f t="shared" si="6"/>
        <v>2.762838588497627</v>
      </c>
      <c r="T10" s="97">
        <f t="shared" si="7"/>
        <v>2.5535912570407446</v>
      </c>
      <c r="U10" s="97">
        <f t="shared" si="8"/>
        <v>1.3403489614083279</v>
      </c>
      <c r="V10" s="97">
        <f t="shared" si="9"/>
        <v>5.4613542923864102</v>
      </c>
      <c r="W10" s="97"/>
      <c r="X10" s="97">
        <f t="shared" si="10"/>
        <v>5.1595270731773741</v>
      </c>
      <c r="Y10" s="97">
        <f t="shared" si="11"/>
        <v>17.015862793101039</v>
      </c>
      <c r="Z10" s="97">
        <f t="shared" si="11"/>
        <v>31.562531033933862</v>
      </c>
      <c r="AA10" s="97">
        <f t="shared" si="11"/>
        <v>3.429587798657542</v>
      </c>
      <c r="AB10" s="97">
        <f t="shared" si="11"/>
        <v>10.671659590858251</v>
      </c>
      <c r="AC10" s="97">
        <f t="shared" si="11"/>
        <v>14.6168691360865</v>
      </c>
      <c r="AD10" s="97">
        <f t="shared" si="11"/>
        <v>10.407689350430148</v>
      </c>
      <c r="AE10" s="97">
        <f t="shared" si="11"/>
        <v>5.857223970700062</v>
      </c>
      <c r="AF10" s="97">
        <f t="shared" si="11"/>
        <v>1.279049253055232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0.75023927400008517</v>
      </c>
      <c r="C11" s="69">
        <f>'Basic T2'!O11</f>
        <v>2.1088655228925077</v>
      </c>
      <c r="D11" s="69">
        <f>'Basic T2'!Z11</f>
        <v>4.3558641537571265</v>
      </c>
      <c r="E11" s="69">
        <f>'Basic T2'!AK11</f>
        <v>1.3853940231546529</v>
      </c>
      <c r="F11" s="69">
        <f>'Basic T2'!AV11</f>
        <v>0.27990122450498406</v>
      </c>
      <c r="G11" s="69">
        <f>'Basic T2'!BG11</f>
        <v>1.1910602060223521</v>
      </c>
      <c r="H11" s="69">
        <f>'Basic T2'!BR11</f>
        <v>0.77486913386701917</v>
      </c>
      <c r="I11" s="69">
        <f>'Basic T2'!CC11</f>
        <v>0.44748821380221637</v>
      </c>
      <c r="J11" s="69">
        <f>'Basic T2'!CN11</f>
        <v>8.1058678549860638E-2</v>
      </c>
      <c r="K11" s="309">
        <f t="shared" si="12"/>
        <v>11.374740430550805</v>
      </c>
      <c r="L11" s="97"/>
      <c r="M11" s="97">
        <f t="shared" si="0"/>
        <v>19.757991751275313</v>
      </c>
      <c r="N11" s="97">
        <f t="shared" si="1"/>
        <v>8.7174219237822328</v>
      </c>
      <c r="O11" s="97">
        <f t="shared" si="2"/>
        <v>8.8299268581683279</v>
      </c>
      <c r="P11" s="97">
        <f t="shared" si="3"/>
        <v>9.7102513871348446</v>
      </c>
      <c r="Q11" s="97">
        <f t="shared" si="4"/>
        <v>1.8256817609000626</v>
      </c>
      <c r="R11" s="97">
        <f t="shared" si="5"/>
        <v>2.0076772135490599</v>
      </c>
      <c r="S11" s="97">
        <f t="shared" si="6"/>
        <v>1.3976221383019722</v>
      </c>
      <c r="T11" s="97">
        <f t="shared" si="7"/>
        <v>1.3255660429178426</v>
      </c>
      <c r="U11" s="97">
        <f t="shared" si="8"/>
        <v>0.57715219354085401</v>
      </c>
      <c r="V11" s="97">
        <f t="shared" si="9"/>
        <v>4.2208708478859176</v>
      </c>
      <c r="W11" s="97"/>
      <c r="X11" s="97">
        <f t="shared" si="10"/>
        <v>6.5956606094065906</v>
      </c>
      <c r="Y11" s="97">
        <f t="shared" si="11"/>
        <v>18.539900191730258</v>
      </c>
      <c r="Z11" s="97">
        <f t="shared" si="11"/>
        <v>38.294185088021393</v>
      </c>
      <c r="AA11" s="97">
        <f t="shared" si="11"/>
        <v>12.179566044722193</v>
      </c>
      <c r="AB11" s="97">
        <f t="shared" si="11"/>
        <v>2.4607262575699078</v>
      </c>
      <c r="AC11" s="97">
        <f t="shared" si="11"/>
        <v>10.471097897085611</v>
      </c>
      <c r="AD11" s="97">
        <f t="shared" si="11"/>
        <v>6.8121917910833361</v>
      </c>
      <c r="AE11" s="97">
        <f t="shared" si="11"/>
        <v>3.9340520914247135</v>
      </c>
      <c r="AF11" s="97">
        <f t="shared" si="11"/>
        <v>0.71262002895599696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1.0513178518968453</v>
      </c>
      <c r="C12" s="69">
        <f>'Basic T2'!O12</f>
        <v>5.8625532018221227</v>
      </c>
      <c r="D12" s="69">
        <f>'Basic T2'!Z12</f>
        <v>3.2645647486830867</v>
      </c>
      <c r="E12" s="69">
        <f>'Basic T2'!AK12</f>
        <v>0.29208002392005278</v>
      </c>
      <c r="F12" s="69">
        <f>'Basic T2'!AV12</f>
        <v>0.13543883235799944</v>
      </c>
      <c r="G12" s="69">
        <f>'Basic T2'!BG12</f>
        <v>0.71021380188669558</v>
      </c>
      <c r="H12" s="69">
        <f>'Basic T2'!BR12</f>
        <v>0.41380465829326613</v>
      </c>
      <c r="I12" s="69">
        <f>'Basic T2'!CC12</f>
        <v>0.33131845483790517</v>
      </c>
      <c r="J12" s="69">
        <f>'Basic T2'!CN12</f>
        <v>0.11326005014276552</v>
      </c>
      <c r="K12" s="309">
        <f t="shared" si="12"/>
        <v>12.174551623840738</v>
      </c>
      <c r="L12" s="97"/>
      <c r="M12" s="97">
        <f t="shared" si="0"/>
        <v>27.687072865428259</v>
      </c>
      <c r="N12" s="97">
        <f t="shared" si="1"/>
        <v>24.234048712981341</v>
      </c>
      <c r="O12" s="97">
        <f t="shared" si="2"/>
        <v>6.6177150932869964</v>
      </c>
      <c r="P12" s="97">
        <f t="shared" si="3"/>
        <v>2.0471940906500263</v>
      </c>
      <c r="Q12" s="97">
        <f t="shared" si="4"/>
        <v>0.88341237660143868</v>
      </c>
      <c r="R12" s="97">
        <f t="shared" si="5"/>
        <v>1.1971519656070233</v>
      </c>
      <c r="S12" s="97">
        <f t="shared" si="6"/>
        <v>0.74637448581402011</v>
      </c>
      <c r="T12" s="97">
        <f t="shared" si="7"/>
        <v>0.98144371087111903</v>
      </c>
      <c r="U12" s="97">
        <f t="shared" si="8"/>
        <v>0.80643168072663618</v>
      </c>
      <c r="V12" s="97">
        <f t="shared" si="9"/>
        <v>4.5176600159713001</v>
      </c>
      <c r="W12" s="97"/>
      <c r="X12" s="97">
        <f t="shared" si="10"/>
        <v>8.6353722451520003</v>
      </c>
      <c r="Y12" s="97">
        <f t="shared" si="11"/>
        <v>48.154161097332036</v>
      </c>
      <c r="Z12" s="97">
        <f t="shared" si="11"/>
        <v>26.814661020371982</v>
      </c>
      <c r="AA12" s="97">
        <f t="shared" si="11"/>
        <v>2.3991029234135319</v>
      </c>
      <c r="AB12" s="97">
        <f t="shared" si="11"/>
        <v>1.112474911131653</v>
      </c>
      <c r="AC12" s="97">
        <f t="shared" si="11"/>
        <v>5.8335930868774168</v>
      </c>
      <c r="AD12" s="97">
        <f t="shared" si="11"/>
        <v>3.398931402803663</v>
      </c>
      <c r="AE12" s="97">
        <f t="shared" si="11"/>
        <v>2.7214016998301847</v>
      </c>
      <c r="AF12" s="97">
        <f t="shared" si="11"/>
        <v>0.93030161308753856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0.24539420840054632</v>
      </c>
      <c r="C13" s="69">
        <f>'Basic T2'!O13</f>
        <v>2.9432406733556915</v>
      </c>
      <c r="D13" s="69">
        <f>'Basic T2'!Z13</f>
        <v>5.2373803365809932</v>
      </c>
      <c r="E13" s="69">
        <f>'Basic T2'!AK13</f>
        <v>0.47501905373425113</v>
      </c>
      <c r="F13" s="69">
        <f>'Basic T2'!AV13</f>
        <v>0.9045376052072589</v>
      </c>
      <c r="G13" s="69">
        <f>'Basic T2'!BG13</f>
        <v>2.1501963391242302</v>
      </c>
      <c r="H13" s="69">
        <f>'Basic T2'!BR13</f>
        <v>1.3867013525831995</v>
      </c>
      <c r="I13" s="69">
        <f>'Basic T2'!CC13</f>
        <v>0.85379489521552565</v>
      </c>
      <c r="J13" s="69">
        <f>'Basic T2'!CN13</f>
        <v>0.23632762869735721</v>
      </c>
      <c r="K13" s="309">
        <f t="shared" si="12"/>
        <v>14.432592092899053</v>
      </c>
      <c r="L13" s="97"/>
      <c r="M13" s="97">
        <f t="shared" si="0"/>
        <v>6.4626005508053144</v>
      </c>
      <c r="N13" s="97">
        <f t="shared" si="1"/>
        <v>12.166480268351512</v>
      </c>
      <c r="O13" s="97">
        <f t="shared" si="2"/>
        <v>10.61687960597445</v>
      </c>
      <c r="P13" s="97">
        <f t="shared" si="3"/>
        <v>3.3294170094189792</v>
      </c>
      <c r="Q13" s="97">
        <f t="shared" si="4"/>
        <v>5.8999306301559553</v>
      </c>
      <c r="R13" s="97">
        <f t="shared" si="5"/>
        <v>3.6244181216774778</v>
      </c>
      <c r="S13" s="97">
        <f t="shared" si="6"/>
        <v>2.5011765534025994</v>
      </c>
      <c r="T13" s="97">
        <f t="shared" si="7"/>
        <v>2.5291426361779474</v>
      </c>
      <c r="U13" s="97">
        <f t="shared" si="8"/>
        <v>1.6826947063180653</v>
      </c>
      <c r="V13" s="97">
        <f t="shared" si="9"/>
        <v>5.3555602078382156</v>
      </c>
      <c r="W13" s="97"/>
      <c r="X13" s="97">
        <f t="shared" si="10"/>
        <v>1.7002781400666218</v>
      </c>
      <c r="Y13" s="97">
        <f t="shared" si="11"/>
        <v>20.39301502052281</v>
      </c>
      <c r="Z13" s="97">
        <f t="shared" si="11"/>
        <v>36.288563432467718</v>
      </c>
      <c r="AA13" s="97">
        <f t="shared" si="11"/>
        <v>3.2912941118038259</v>
      </c>
      <c r="AB13" s="97">
        <f t="shared" si="11"/>
        <v>6.2673260588601982</v>
      </c>
      <c r="AC13" s="97">
        <f t="shared" si="11"/>
        <v>14.898199334422701</v>
      </c>
      <c r="AD13" s="97">
        <f t="shared" si="11"/>
        <v>9.608124054621257</v>
      </c>
      <c r="AE13" s="97">
        <f t="shared" si="11"/>
        <v>5.9157418828153494</v>
      </c>
      <c r="AF13" s="97">
        <f t="shared" si="11"/>
        <v>1.6374579644195184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0.10105368813970729</v>
      </c>
      <c r="C14" s="69">
        <f>'Basic T2'!O14</f>
        <v>0.54065913728011206</v>
      </c>
      <c r="D14" s="69">
        <f>'Basic T2'!Z14</f>
        <v>1.2081552547170273</v>
      </c>
      <c r="E14" s="69">
        <f>'Basic T2'!AK14</f>
        <v>0.23473170228101015</v>
      </c>
      <c r="F14" s="69">
        <f>'Basic T2'!AV14</f>
        <v>0.69042055418922754</v>
      </c>
      <c r="G14" s="69">
        <f>'Basic T2'!BG14</f>
        <v>1.1156797800630645</v>
      </c>
      <c r="H14" s="69">
        <f>'Basic T2'!BR14</f>
        <v>0.85212471516236388</v>
      </c>
      <c r="I14" s="69">
        <f>'Basic T2'!CC14</f>
        <v>0.61105951444623419</v>
      </c>
      <c r="J14" s="69">
        <f>'Basic T2'!CN14</f>
        <v>0.141693418633004</v>
      </c>
      <c r="K14" s="309">
        <f t="shared" si="12"/>
        <v>5.4955777649117508</v>
      </c>
      <c r="L14" s="97"/>
      <c r="M14" s="97">
        <f t="shared" si="0"/>
        <v>2.6613082064536893</v>
      </c>
      <c r="N14" s="97">
        <f t="shared" si="1"/>
        <v>2.2349238324852037</v>
      </c>
      <c r="O14" s="97">
        <f t="shared" si="2"/>
        <v>2.4490944060460476</v>
      </c>
      <c r="P14" s="97">
        <f t="shared" si="3"/>
        <v>1.6452386827023731</v>
      </c>
      <c r="Q14" s="97">
        <f t="shared" si="4"/>
        <v>4.503332257166818</v>
      </c>
      <c r="R14" s="97">
        <f t="shared" si="5"/>
        <v>1.8806143138057334</v>
      </c>
      <c r="S14" s="97">
        <f t="shared" si="6"/>
        <v>1.5369671012209516</v>
      </c>
      <c r="T14" s="97">
        <f t="shared" si="7"/>
        <v>1.810102964878985</v>
      </c>
      <c r="U14" s="97">
        <f t="shared" si="8"/>
        <v>1.0088823163338057</v>
      </c>
      <c r="V14" s="97">
        <f t="shared" si="9"/>
        <v>2.0392662251795071</v>
      </c>
      <c r="W14" s="97"/>
      <c r="X14" s="97">
        <f t="shared" si="10"/>
        <v>1.8388182728468774</v>
      </c>
      <c r="Y14" s="97">
        <f t="shared" si="11"/>
        <v>9.8380763662761872</v>
      </c>
      <c r="Z14" s="97">
        <f t="shared" si="11"/>
        <v>21.984135361178502</v>
      </c>
      <c r="AA14" s="97">
        <f t="shared" si="11"/>
        <v>4.2712834268259972</v>
      </c>
      <c r="AB14" s="97">
        <f t="shared" si="11"/>
        <v>12.563202336930528</v>
      </c>
      <c r="AC14" s="97">
        <f t="shared" si="11"/>
        <v>20.301410111716987</v>
      </c>
      <c r="AD14" s="97">
        <f t="shared" si="11"/>
        <v>15.505643839725513</v>
      </c>
      <c r="AE14" s="97">
        <f t="shared" si="11"/>
        <v>11.119113232238044</v>
      </c>
      <c r="AF14" s="97">
        <f t="shared" si="11"/>
        <v>2.578317052261371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2.2394555012816997E-2</v>
      </c>
      <c r="C15" s="69">
        <f>'Basic T2'!O15</f>
        <v>0.53076809615701626</v>
      </c>
      <c r="D15" s="69">
        <f>'Basic T2'!Z15</f>
        <v>1.5522872268135723</v>
      </c>
      <c r="E15" s="69">
        <f>'Basic T2'!AK15</f>
        <v>0.78447109505854185</v>
      </c>
      <c r="F15" s="69">
        <f>'Basic T2'!AV15</f>
        <v>0.23556108232484596</v>
      </c>
      <c r="G15" s="69">
        <f>'Basic T2'!BG15</f>
        <v>1.0402973383463341</v>
      </c>
      <c r="H15" s="69">
        <f>'Basic T2'!BR15</f>
        <v>0.71742382572797503</v>
      </c>
      <c r="I15" s="69">
        <f>'Basic T2'!CC15</f>
        <v>0.22113649251641257</v>
      </c>
      <c r="J15" s="69">
        <f>'Basic T2'!CN15</f>
        <v>5.0256447840869259E-2</v>
      </c>
      <c r="K15" s="309">
        <f t="shared" si="12"/>
        <v>5.1545961597983849</v>
      </c>
      <c r="L15" s="97"/>
      <c r="M15" s="97">
        <f t="shared" si="0"/>
        <v>0.58977375425519152</v>
      </c>
      <c r="N15" s="97">
        <f t="shared" si="1"/>
        <v>2.1940372146333256</v>
      </c>
      <c r="O15" s="97">
        <f t="shared" si="2"/>
        <v>3.1466965432818323</v>
      </c>
      <c r="P15" s="97">
        <f t="shared" si="3"/>
        <v>5.4983718795133401</v>
      </c>
      <c r="Q15" s="97">
        <f t="shared" si="4"/>
        <v>1.5364690609657963</v>
      </c>
      <c r="R15" s="97">
        <f t="shared" si="5"/>
        <v>1.7535480162574384</v>
      </c>
      <c r="S15" s="97">
        <f t="shared" si="6"/>
        <v>1.2940087268397922</v>
      </c>
      <c r="T15" s="97">
        <f t="shared" si="7"/>
        <v>0.65505865023580712</v>
      </c>
      <c r="U15" s="97">
        <f t="shared" si="8"/>
        <v>0.35783483804374305</v>
      </c>
      <c r="V15" s="97">
        <f t="shared" si="9"/>
        <v>1.9127368045324407</v>
      </c>
      <c r="W15" s="97"/>
      <c r="X15" s="97">
        <f t="shared" si="10"/>
        <v>0.43445799280021441</v>
      </c>
      <c r="Y15" s="97">
        <f t="shared" si="11"/>
        <v>10.296986993793448</v>
      </c>
      <c r="Z15" s="97">
        <f t="shared" si="11"/>
        <v>30.114623506689764</v>
      </c>
      <c r="AA15" s="97">
        <f t="shared" si="11"/>
        <v>15.218866245561035</v>
      </c>
      <c r="AB15" s="97">
        <f t="shared" si="11"/>
        <v>4.5699231331065056</v>
      </c>
      <c r="AC15" s="97">
        <f t="shared" si="11"/>
        <v>20.181936782163433</v>
      </c>
      <c r="AD15" s="97">
        <f t="shared" si="11"/>
        <v>13.918138365975038</v>
      </c>
      <c r="AE15" s="97">
        <f t="shared" si="11"/>
        <v>4.2900837555635407</v>
      </c>
      <c r="AF15" s="97">
        <f t="shared" si="11"/>
        <v>0.97498322434700635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8.4059742120532344E-3</v>
      </c>
      <c r="C16" s="69">
        <f>'Basic T2'!O16</f>
        <v>0.12869582224228343</v>
      </c>
      <c r="D16" s="69">
        <f>'Basic T2'!Z16</f>
        <v>0.59937655839876691</v>
      </c>
      <c r="E16" s="69">
        <f>'Basic T2'!AK16</f>
        <v>0.1849286270155597</v>
      </c>
      <c r="F16" s="69">
        <f>'Basic T2'!AV16</f>
        <v>0.13870474036357047</v>
      </c>
      <c r="G16" s="69">
        <f>'Basic T2'!BG16</f>
        <v>0.4993252362640872</v>
      </c>
      <c r="H16" s="69">
        <f>'Basic T2'!BR16</f>
        <v>0.56098419721391823</v>
      </c>
      <c r="I16" s="69">
        <f>'Basic T2'!CC16</f>
        <v>0.30097658320412818</v>
      </c>
      <c r="J16" s="69">
        <f>'Basic T2'!CN16</f>
        <v>5.0608276600635028E-2</v>
      </c>
      <c r="K16" s="309">
        <f t="shared" si="12"/>
        <v>2.4720060155150017</v>
      </c>
      <c r="L16" s="97"/>
      <c r="M16" s="97">
        <f t="shared" si="0"/>
        <v>0.22137626607796321</v>
      </c>
      <c r="N16" s="97">
        <f t="shared" si="1"/>
        <v>0.53199019574054063</v>
      </c>
      <c r="O16" s="97">
        <f t="shared" si="2"/>
        <v>1.2150174992479497</v>
      </c>
      <c r="P16" s="97">
        <f t="shared" si="3"/>
        <v>1.2961680409951679</v>
      </c>
      <c r="Q16" s="97">
        <f t="shared" si="4"/>
        <v>0.90471456521848903</v>
      </c>
      <c r="R16" s="97">
        <f t="shared" si="5"/>
        <v>0.84167357277873422</v>
      </c>
      <c r="S16" s="97">
        <f t="shared" si="6"/>
        <v>1.0118404502072824</v>
      </c>
      <c r="T16" s="97">
        <f t="shared" si="7"/>
        <v>0.89156390292139798</v>
      </c>
      <c r="U16" s="97">
        <f t="shared" si="8"/>
        <v>0.36033992132516696</v>
      </c>
      <c r="V16" s="97">
        <f t="shared" si="9"/>
        <v>0.91729725090356573</v>
      </c>
      <c r="W16" s="97"/>
      <c r="X16" s="97">
        <f t="shared" si="10"/>
        <v>0.34004667299735469</v>
      </c>
      <c r="Y16" s="97">
        <f t="shared" si="11"/>
        <v>5.2061290075571183</v>
      </c>
      <c r="Z16" s="97">
        <f t="shared" si="11"/>
        <v>24.24656552762865</v>
      </c>
      <c r="AA16" s="97">
        <f t="shared" si="11"/>
        <v>7.4809133090654258</v>
      </c>
      <c r="AB16" s="97">
        <f t="shared" si="11"/>
        <v>5.6110195320327172</v>
      </c>
      <c r="AC16" s="97">
        <f t="shared" si="11"/>
        <v>20.199191795253824</v>
      </c>
      <c r="AD16" s="97">
        <f t="shared" si="11"/>
        <v>22.693480262306174</v>
      </c>
      <c r="AE16" s="97">
        <f t="shared" si="11"/>
        <v>12.175398494789855</v>
      </c>
      <c r="AF16" s="97">
        <f t="shared" si="11"/>
        <v>2.0472553983689088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4.0520462988419721E-2</v>
      </c>
      <c r="C17" s="69">
        <f>'Basic T2'!O17</f>
        <v>0.55276634219385934</v>
      </c>
      <c r="D17" s="69">
        <f>'Basic T2'!Z17</f>
        <v>1.1768958733077186</v>
      </c>
      <c r="E17" s="69">
        <f>'Basic T2'!AK17</f>
        <v>0.15320166810340219</v>
      </c>
      <c r="F17" s="69">
        <f>'Basic T2'!AV17</f>
        <v>0.18742490291654049</v>
      </c>
      <c r="G17" s="69">
        <f>'Basic T2'!BG17</f>
        <v>0.50279045715333825</v>
      </c>
      <c r="H17" s="69">
        <f>'Basic T2'!BR17</f>
        <v>0.23736850100228821</v>
      </c>
      <c r="I17" s="69">
        <f>'Basic T2'!CC17</f>
        <v>0.20077871258864596</v>
      </c>
      <c r="J17" s="69">
        <f>'Basic T2'!CN17</f>
        <v>7.9885598593945423E-2</v>
      </c>
      <c r="K17" s="309">
        <f t="shared" si="12"/>
        <v>3.1316325188481584</v>
      </c>
      <c r="L17" s="97"/>
      <c r="M17" s="97">
        <f t="shared" si="0"/>
        <v>1.0671301826341908</v>
      </c>
      <c r="N17" s="97">
        <f t="shared" si="1"/>
        <v>2.2849714113398583</v>
      </c>
      <c r="O17" s="97">
        <f t="shared" si="2"/>
        <v>2.3857274042910213</v>
      </c>
      <c r="P17" s="97">
        <f t="shared" si="3"/>
        <v>1.0737932208087546</v>
      </c>
      <c r="Q17" s="97">
        <f t="shared" si="4"/>
        <v>1.222496355270857</v>
      </c>
      <c r="R17" s="97">
        <f t="shared" si="5"/>
        <v>0.84751462513199627</v>
      </c>
      <c r="S17" s="97">
        <f t="shared" si="6"/>
        <v>0.42813871070167847</v>
      </c>
      <c r="T17" s="97">
        <f t="shared" si="7"/>
        <v>0.59475408589398704</v>
      </c>
      <c r="U17" s="97">
        <f t="shared" si="8"/>
        <v>0.56879965582536673</v>
      </c>
      <c r="V17" s="97">
        <f t="shared" si="9"/>
        <v>1.1620675202042976</v>
      </c>
      <c r="W17" s="97"/>
      <c r="X17" s="97">
        <f t="shared" si="10"/>
        <v>1.2939086161783599</v>
      </c>
      <c r="Y17" s="97">
        <f t="shared" si="11"/>
        <v>17.65106023350312</v>
      </c>
      <c r="Z17" s="97">
        <f t="shared" si="11"/>
        <v>37.580906004277637</v>
      </c>
      <c r="AA17" s="97">
        <f t="shared" si="11"/>
        <v>4.8920704195443436</v>
      </c>
      <c r="AB17" s="97">
        <f t="shared" si="11"/>
        <v>5.9848945171088266</v>
      </c>
      <c r="AC17" s="97">
        <f t="shared" si="11"/>
        <v>16.055218935402706</v>
      </c>
      <c r="AD17" s="97">
        <f t="shared" si="11"/>
        <v>7.5797048208451487</v>
      </c>
      <c r="AE17" s="97">
        <f t="shared" si="11"/>
        <v>6.411311396858725</v>
      </c>
      <c r="AF17" s="97">
        <f t="shared" si="11"/>
        <v>2.5509250562811259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0.15872310212785379</v>
      </c>
      <c r="C18" s="69">
        <f>'Basic T2'!O18</f>
        <v>1.67719230967819</v>
      </c>
      <c r="D18" s="69">
        <f>'Basic T2'!Z18</f>
        <v>3.6149127770917251</v>
      </c>
      <c r="E18" s="69">
        <f>'Basic T2'!AK18</f>
        <v>1.0452031156205142</v>
      </c>
      <c r="F18" s="69">
        <f>'Basic T2'!AV18</f>
        <v>0.94086579401123116</v>
      </c>
      <c r="G18" s="69">
        <f>'Basic T2'!BG18</f>
        <v>2.8732135790773499</v>
      </c>
      <c r="H18" s="69">
        <f>'Basic T2'!BR18</f>
        <v>2.1725564340914314</v>
      </c>
      <c r="I18" s="69">
        <f>'Basic T2'!CC18</f>
        <v>1.2215388890634122</v>
      </c>
      <c r="J18" s="69">
        <f>'Basic T2'!CN18</f>
        <v>0.31746831108617568</v>
      </c>
      <c r="K18" s="309">
        <f t="shared" si="12"/>
        <v>14.021674311847883</v>
      </c>
      <c r="L18" s="97"/>
      <c r="M18" s="97">
        <f t="shared" si="0"/>
        <v>4.1800660819292279</v>
      </c>
      <c r="N18" s="97">
        <f t="shared" si="1"/>
        <v>6.9330134387771762</v>
      </c>
      <c r="O18" s="97">
        <f t="shared" si="2"/>
        <v>7.327918018941471</v>
      </c>
      <c r="P18" s="97">
        <f t="shared" si="3"/>
        <v>7.3258472562060373</v>
      </c>
      <c r="Q18" s="97">
        <f t="shared" si="4"/>
        <v>6.1368846192756603</v>
      </c>
      <c r="R18" s="97">
        <f t="shared" si="5"/>
        <v>4.8431518433796787</v>
      </c>
      <c r="S18" s="97">
        <f t="shared" si="6"/>
        <v>3.9186139133497533</v>
      </c>
      <c r="T18" s="97">
        <f t="shared" si="7"/>
        <v>3.6184874182221978</v>
      </c>
      <c r="U18" s="97">
        <f t="shared" si="8"/>
        <v>2.2604307817624982</v>
      </c>
      <c r="V18" s="97">
        <f t="shared" si="9"/>
        <v>5.2030792880751209</v>
      </c>
      <c r="W18" s="97"/>
      <c r="X18" s="97">
        <f t="shared" si="10"/>
        <v>1.1319839456956839</v>
      </c>
      <c r="Y18" s="97">
        <f t="shared" si="11"/>
        <v>11.961426805221215</v>
      </c>
      <c r="Z18" s="97">
        <f t="shared" si="11"/>
        <v>25.780892471858618</v>
      </c>
      <c r="AA18" s="97">
        <f t="shared" si="11"/>
        <v>7.4541962134817927</v>
      </c>
      <c r="AB18" s="97">
        <f t="shared" si="11"/>
        <v>6.710081642790894</v>
      </c>
      <c r="AC18" s="97">
        <f t="shared" si="11"/>
        <v>20.491230327961425</v>
      </c>
      <c r="AD18" s="97">
        <f t="shared" si="11"/>
        <v>15.49427255100119</v>
      </c>
      <c r="AE18" s="97">
        <f t="shared" si="11"/>
        <v>8.7117904887524702</v>
      </c>
      <c r="AF18" s="97">
        <f t="shared" si="11"/>
        <v>2.2641255532367111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0.14804529332234681</v>
      </c>
      <c r="C19" s="69">
        <f>'Basic T2'!O19</f>
        <v>1.516722617263657</v>
      </c>
      <c r="D19" s="69">
        <f>'Basic T2'!Z19</f>
        <v>4.9907718714482083</v>
      </c>
      <c r="E19" s="69">
        <f>'Basic T2'!AK19</f>
        <v>1.7264592482235088</v>
      </c>
      <c r="F19" s="69">
        <f>'Basic T2'!AV19</f>
        <v>1.6986052210007727</v>
      </c>
      <c r="G19" s="69">
        <f>'Basic T2'!BG19</f>
        <v>5.7660345426167412</v>
      </c>
      <c r="H19" s="69">
        <f>'Basic T2'!BR19</f>
        <v>6.0510898885104822</v>
      </c>
      <c r="I19" s="69">
        <f>'Basic T2'!CC19</f>
        <v>2.8007627033080733</v>
      </c>
      <c r="J19" s="69">
        <f>'Basic T2'!CN19</f>
        <v>0.80861107760668083</v>
      </c>
      <c r="K19" s="309">
        <f t="shared" si="12"/>
        <v>25.507102463300473</v>
      </c>
      <c r="L19" s="97"/>
      <c r="M19" s="97">
        <f t="shared" si="0"/>
        <v>3.8988597180234139</v>
      </c>
      <c r="N19" s="97">
        <f t="shared" si="1"/>
        <v>6.2696795279271651</v>
      </c>
      <c r="O19" s="97">
        <f t="shared" si="2"/>
        <v>10.116970831764991</v>
      </c>
      <c r="P19" s="97">
        <f t="shared" si="3"/>
        <v>12.100783625239218</v>
      </c>
      <c r="Q19" s="97">
        <f t="shared" si="4"/>
        <v>11.079310483314842</v>
      </c>
      <c r="R19" s="97">
        <f t="shared" si="5"/>
        <v>9.7193543241685276</v>
      </c>
      <c r="S19" s="97">
        <f t="shared" si="6"/>
        <v>10.914278062453901</v>
      </c>
      <c r="T19" s="97">
        <f t="shared" si="7"/>
        <v>8.2965222753707621</v>
      </c>
      <c r="U19" s="97">
        <f t="shared" si="8"/>
        <v>5.7574545441801055</v>
      </c>
      <c r="V19" s="97">
        <f t="shared" si="9"/>
        <v>9.4650234753682803</v>
      </c>
      <c r="W19" s="97"/>
      <c r="X19" s="97">
        <f t="shared" si="10"/>
        <v>0.5804081178383701</v>
      </c>
      <c r="Y19" s="97">
        <f t="shared" si="11"/>
        <v>5.9462756283114162</v>
      </c>
      <c r="Z19" s="97">
        <f t="shared" si="11"/>
        <v>19.566204662520619</v>
      </c>
      <c r="AA19" s="97">
        <f t="shared" si="11"/>
        <v>6.7685431957923567</v>
      </c>
      <c r="AB19" s="97">
        <f t="shared" si="11"/>
        <v>6.6593421320383985</v>
      </c>
      <c r="AC19" s="97">
        <f t="shared" si="11"/>
        <v>22.605603874108755</v>
      </c>
      <c r="AD19" s="97">
        <f t="shared" si="11"/>
        <v>23.723156705928353</v>
      </c>
      <c r="AE19" s="97">
        <f t="shared" si="11"/>
        <v>10.980324822616762</v>
      </c>
      <c r="AF19" s="97">
        <f t="shared" si="11"/>
        <v>3.1701408608449646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1.303873624723156E-2</v>
      </c>
      <c r="C20" s="69">
        <f>'Basic T2'!O20</f>
        <v>0.2402559211357842</v>
      </c>
      <c r="D20" s="69">
        <f>'Basic T2'!Z20</f>
        <v>0.75670548750082411</v>
      </c>
      <c r="E20" s="69">
        <f>'Basic T2'!AK20</f>
        <v>0.33740434288735655</v>
      </c>
      <c r="F20" s="69">
        <f>'Basic T2'!AV20</f>
        <v>0.24435217785650937</v>
      </c>
      <c r="G20" s="69">
        <f>'Basic T2'!BG20</f>
        <v>1.0764872889020882</v>
      </c>
      <c r="H20" s="69">
        <f>'Basic T2'!BR20</f>
        <v>1.0994819491426702</v>
      </c>
      <c r="I20" s="69">
        <f>'Basic T2'!CC20</f>
        <v>1.0019890301729486</v>
      </c>
      <c r="J20" s="69">
        <f>'Basic T2'!CN20</f>
        <v>0.32468665983079681</v>
      </c>
      <c r="K20" s="309">
        <f t="shared" si="12"/>
        <v>5.0944015936762099</v>
      </c>
      <c r="L20" s="97"/>
      <c r="M20" s="97">
        <f t="shared" si="0"/>
        <v>0.34338277419988328</v>
      </c>
      <c r="N20" s="97">
        <f t="shared" si="1"/>
        <v>0.99314641521328328</v>
      </c>
      <c r="O20" s="97">
        <f t="shared" si="2"/>
        <v>1.5339445565683361</v>
      </c>
      <c r="P20" s="97">
        <f t="shared" si="3"/>
        <v>2.3648730496807837</v>
      </c>
      <c r="Q20" s="97">
        <f t="shared" si="4"/>
        <v>1.5938097989310285</v>
      </c>
      <c r="R20" s="97">
        <f t="shared" si="5"/>
        <v>1.8145505908736297</v>
      </c>
      <c r="S20" s="97">
        <f t="shared" si="6"/>
        <v>1.9831223694721543</v>
      </c>
      <c r="T20" s="97">
        <f t="shared" si="7"/>
        <v>2.9681287524602595</v>
      </c>
      <c r="U20" s="97">
        <f t="shared" si="8"/>
        <v>2.3118267073590193</v>
      </c>
      <c r="V20" s="97">
        <f t="shared" si="9"/>
        <v>1.8904001638945738</v>
      </c>
      <c r="W20" s="97"/>
      <c r="X20" s="97">
        <f t="shared" si="10"/>
        <v>0.25594244991240628</v>
      </c>
      <c r="Y20" s="97">
        <f t="shared" si="11"/>
        <v>4.7160773786271388</v>
      </c>
      <c r="Z20" s="97">
        <f t="shared" si="11"/>
        <v>14.853667768166115</v>
      </c>
      <c r="AA20" s="97">
        <f t="shared" si="11"/>
        <v>6.6230417190938349</v>
      </c>
      <c r="AB20" s="97">
        <f t="shared" si="11"/>
        <v>4.7964844027967679</v>
      </c>
      <c r="AC20" s="97">
        <f t="shared" si="11"/>
        <v>21.130789732759879</v>
      </c>
      <c r="AD20" s="97">
        <f t="shared" si="11"/>
        <v>21.582160905953717</v>
      </c>
      <c r="AE20" s="97">
        <f t="shared" si="11"/>
        <v>19.668434294947204</v>
      </c>
      <c r="AF20" s="97">
        <f t="shared" si="11"/>
        <v>6.3734013477429281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1.1025721950878644E-2</v>
      </c>
      <c r="C21" s="69">
        <f>'Basic T2'!O21</f>
        <v>4.6203044738197294E-2</v>
      </c>
      <c r="D21" s="69">
        <f>'Basic T2'!Z21</f>
        <v>0.58994474506214944</v>
      </c>
      <c r="E21" s="69">
        <f>'Basic T2'!AK21</f>
        <v>0.22034746788560736</v>
      </c>
      <c r="F21" s="69">
        <f>'Basic T2'!AV21</f>
        <v>0.36562414855173975</v>
      </c>
      <c r="G21" s="69">
        <f>'Basic T2'!BG21</f>
        <v>0.57824330286501358</v>
      </c>
      <c r="H21" s="69">
        <f>'Basic T2'!BR21</f>
        <v>0.94272373727024694</v>
      </c>
      <c r="I21" s="69">
        <f>'Basic T2'!CC21</f>
        <v>0.61848463735627757</v>
      </c>
      <c r="J21" s="69">
        <f>'Basic T2'!CN21</f>
        <v>0.51738700997483644</v>
      </c>
      <c r="K21" s="309">
        <f t="shared" si="12"/>
        <v>3.8899838156549471</v>
      </c>
      <c r="L21" s="97"/>
      <c r="M21" s="97">
        <f t="shared" si="0"/>
        <v>0.29036886085130581</v>
      </c>
      <c r="N21" s="97">
        <f t="shared" si="1"/>
        <v>0.19098962488315208</v>
      </c>
      <c r="O21" s="97">
        <f t="shared" si="2"/>
        <v>1.1958979356062793</v>
      </c>
      <c r="P21" s="97">
        <f t="shared" si="3"/>
        <v>1.5444193275901121</v>
      </c>
      <c r="Q21" s="97">
        <f t="shared" si="4"/>
        <v>2.3848175031604417</v>
      </c>
      <c r="R21" s="97">
        <f t="shared" si="5"/>
        <v>0.97469959719874055</v>
      </c>
      <c r="S21" s="97">
        <f t="shared" si="6"/>
        <v>1.7003794678673922</v>
      </c>
      <c r="T21" s="97">
        <f t="shared" si="7"/>
        <v>1.8320979370156032</v>
      </c>
      <c r="U21" s="97">
        <f t="shared" si="8"/>
        <v>3.6838874388118676</v>
      </c>
      <c r="V21" s="97">
        <f t="shared" si="9"/>
        <v>1.4434719971408545</v>
      </c>
      <c r="W21" s="97"/>
      <c r="X21" s="97">
        <f t="shared" si="10"/>
        <v>0.28343876153176922</v>
      </c>
      <c r="Y21" s="97">
        <f t="shared" si="11"/>
        <v>1.18774388089371</v>
      </c>
      <c r="Z21" s="97">
        <f t="shared" si="11"/>
        <v>15.16573777731314</v>
      </c>
      <c r="AA21" s="97">
        <f t="shared" si="11"/>
        <v>5.6644828957600177</v>
      </c>
      <c r="AB21" s="97">
        <f t="shared" si="11"/>
        <v>9.3991174739677046</v>
      </c>
      <c r="AC21" s="97">
        <f t="shared" si="11"/>
        <v>14.864928243092345</v>
      </c>
      <c r="AD21" s="97">
        <f t="shared" si="11"/>
        <v>24.234644202794012</v>
      </c>
      <c r="AE21" s="97">
        <f t="shared" si="11"/>
        <v>15.89941415353022</v>
      </c>
      <c r="AF21" s="97">
        <f t="shared" si="11"/>
        <v>13.300492611117079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7.0913718536714807E-3</v>
      </c>
      <c r="C22" s="69">
        <f>'Basic T2'!O22</f>
        <v>0.15956901990995562</v>
      </c>
      <c r="D22" s="69">
        <f>'Basic T2'!Z22</f>
        <v>0.50092696633569922</v>
      </c>
      <c r="E22" s="69">
        <f>'Basic T2'!AK22</f>
        <v>0.18748737438222479</v>
      </c>
      <c r="F22" s="69">
        <f>'Basic T2'!AV22</f>
        <v>0.87037883170909547</v>
      </c>
      <c r="G22" s="69">
        <f>'Basic T2'!BG22</f>
        <v>4.4935659049222805</v>
      </c>
      <c r="H22" s="69">
        <f>'Basic T2'!BR22</f>
        <v>2.543693951339042</v>
      </c>
      <c r="I22" s="69">
        <f>'Basic T2'!CC22</f>
        <v>1.1410590412178876</v>
      </c>
      <c r="J22" s="69">
        <f>'Basic T2'!CN22</f>
        <v>0.52127670473281906</v>
      </c>
      <c r="K22" s="309">
        <f t="shared" si="12"/>
        <v>10.425049166402676</v>
      </c>
      <c r="L22" s="97"/>
      <c r="M22" s="97">
        <f t="shared" si="0"/>
        <v>0.18675544115816461</v>
      </c>
      <c r="N22" s="97">
        <f t="shared" si="1"/>
        <v>0.6596107989909008</v>
      </c>
      <c r="O22" s="97">
        <f t="shared" si="2"/>
        <v>1.0154468362410269</v>
      </c>
      <c r="P22" s="97">
        <f t="shared" si="3"/>
        <v>1.3141023468686053</v>
      </c>
      <c r="Q22" s="97">
        <f t="shared" si="4"/>
        <v>5.6771268540717141</v>
      </c>
      <c r="R22" s="97">
        <f t="shared" si="5"/>
        <v>7.5744532722001781</v>
      </c>
      <c r="S22" s="97">
        <f t="shared" si="6"/>
        <v>4.5880301899680322</v>
      </c>
      <c r="T22" s="97">
        <f t="shared" si="7"/>
        <v>3.380087053357228</v>
      </c>
      <c r="U22" s="97">
        <f t="shared" si="8"/>
        <v>3.7115827565981441</v>
      </c>
      <c r="V22" s="97">
        <f t="shared" si="9"/>
        <v>3.8684650768875324</v>
      </c>
      <c r="W22" s="97"/>
      <c r="X22" s="97">
        <f t="shared" si="10"/>
        <v>6.8022430786467622E-2</v>
      </c>
      <c r="Y22" s="97">
        <f t="shared" si="11"/>
        <v>1.5306308619071709</v>
      </c>
      <c r="Z22" s="97">
        <f t="shared" si="11"/>
        <v>4.8050321714554736</v>
      </c>
      <c r="AA22" s="97">
        <f t="shared" si="11"/>
        <v>1.7984315602697556</v>
      </c>
      <c r="AB22" s="97">
        <f t="shared" si="11"/>
        <v>8.3489182431302922</v>
      </c>
      <c r="AC22" s="97">
        <f t="shared" si="11"/>
        <v>43.103546402485257</v>
      </c>
      <c r="AD22" s="97">
        <f t="shared" si="11"/>
        <v>24.399826904766368</v>
      </c>
      <c r="AE22" s="97">
        <f t="shared" si="11"/>
        <v>10.945358846797914</v>
      </c>
      <c r="AF22" s="97">
        <f t="shared" si="11"/>
        <v>5.0002325784012935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1.9413768001683381E-3</v>
      </c>
      <c r="C23" s="69">
        <f>'Basic T2'!O23</f>
        <v>6.026384457245005E-2</v>
      </c>
      <c r="D23" s="69">
        <f>'Basic T2'!Z23</f>
        <v>0.26613037709942389</v>
      </c>
      <c r="E23" s="69">
        <f>'Basic T2'!AK23</f>
        <v>0.17732543744980697</v>
      </c>
      <c r="F23" s="69">
        <f>'Basic T2'!AV23</f>
        <v>0.27575269955960047</v>
      </c>
      <c r="G23" s="69">
        <f>'Basic T2'!BG23</f>
        <v>2.878452070558648</v>
      </c>
      <c r="H23" s="69">
        <f>'Basic T2'!BR23</f>
        <v>2.7685791690117671</v>
      </c>
      <c r="I23" s="69">
        <f>'Basic T2'!CC23</f>
        <v>1.2610964135691141</v>
      </c>
      <c r="J23" s="69">
        <f>'Basic T2'!CN23</f>
        <v>0.65198849416142179</v>
      </c>
      <c r="K23" s="309">
        <f t="shared" si="12"/>
        <v>8.3415298827824014</v>
      </c>
      <c r="L23" s="97"/>
      <c r="M23" s="97">
        <f t="shared" si="0"/>
        <v>5.1127297827704685E-2</v>
      </c>
      <c r="N23" s="97">
        <f t="shared" si="1"/>
        <v>0.24911278324030844</v>
      </c>
      <c r="O23" s="97">
        <f t="shared" si="2"/>
        <v>0.53948233498002118</v>
      </c>
      <c r="P23" s="97">
        <f t="shared" si="3"/>
        <v>1.2428771498886901</v>
      </c>
      <c r="Q23" s="97">
        <f t="shared" si="4"/>
        <v>1.7986226212309866</v>
      </c>
      <c r="R23" s="97">
        <f t="shared" si="5"/>
        <v>4.8519819595460953</v>
      </c>
      <c r="S23" s="97">
        <f t="shared" si="6"/>
        <v>4.9936529526501738</v>
      </c>
      <c r="T23" s="97">
        <f t="shared" si="7"/>
        <v>3.7356661720068169</v>
      </c>
      <c r="U23" s="97">
        <f t="shared" si="8"/>
        <v>4.6422739218132714</v>
      </c>
      <c r="V23" s="97">
        <f t="shared" si="9"/>
        <v>3.0953251657893484</v>
      </c>
      <c r="W23" s="97"/>
      <c r="X23" s="97">
        <f t="shared" si="10"/>
        <v>2.3273629986934392E-2</v>
      </c>
      <c r="Y23" s="97">
        <f t="shared" si="11"/>
        <v>0.72245553776459581</v>
      </c>
      <c r="Z23" s="97">
        <f t="shared" si="11"/>
        <v>3.1904264665974367</v>
      </c>
      <c r="AA23" s="97">
        <f t="shared" si="11"/>
        <v>2.125814328326284</v>
      </c>
      <c r="AB23" s="97">
        <f t="shared" si="11"/>
        <v>3.3057808751458957</v>
      </c>
      <c r="AC23" s="97">
        <f t="shared" si="11"/>
        <v>34.507483771052691</v>
      </c>
      <c r="AD23" s="97">
        <f t="shared" si="11"/>
        <v>33.190304511482246</v>
      </c>
      <c r="AE23" s="97">
        <f t="shared" si="11"/>
        <v>15.11828682856031</v>
      </c>
      <c r="AF23" s="97">
        <f t="shared" si="11"/>
        <v>7.8161740510835935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1.8871231595055812E-2</v>
      </c>
      <c r="C24" s="69">
        <f>'Basic T2'!O24</f>
        <v>0.17576605550543062</v>
      </c>
      <c r="D24" s="69">
        <f>'Basic T2'!Z24</f>
        <v>0.45245120374046532</v>
      </c>
      <c r="E24" s="69">
        <f>'Basic T2'!AK24</f>
        <v>0.18547885760453148</v>
      </c>
      <c r="F24" s="69">
        <f>'Basic T2'!AV24</f>
        <v>0.19515553828236348</v>
      </c>
      <c r="G24" s="69">
        <f>'Basic T2'!BG24</f>
        <v>1.4833761386851698</v>
      </c>
      <c r="H24" s="69">
        <f>'Basic T2'!BR24</f>
        <v>1.6898089684354711</v>
      </c>
      <c r="I24" s="69">
        <f>'Basic T2'!CC24</f>
        <v>1.3561011979279605</v>
      </c>
      <c r="J24" s="69">
        <f>'Basic T2'!CN24</f>
        <v>0.65524479861514029</v>
      </c>
      <c r="K24" s="309">
        <f t="shared" si="12"/>
        <v>6.2122539903915879</v>
      </c>
      <c r="L24" s="97"/>
      <c r="M24" s="97">
        <f t="shared" si="0"/>
        <v>0.49698496348176585</v>
      </c>
      <c r="N24" s="97">
        <f t="shared" si="1"/>
        <v>0.72656451968458013</v>
      </c>
      <c r="O24" s="97">
        <f t="shared" si="2"/>
        <v>0.91717989700678904</v>
      </c>
      <c r="P24" s="97">
        <f t="shared" si="3"/>
        <v>1.3000246169948544</v>
      </c>
      <c r="Q24" s="97">
        <f t="shared" si="4"/>
        <v>1.2729201432071644</v>
      </c>
      <c r="R24" s="97">
        <f t="shared" si="5"/>
        <v>2.5004113626685265</v>
      </c>
      <c r="S24" s="97">
        <f t="shared" si="6"/>
        <v>3.0478881149909678</v>
      </c>
      <c r="T24" s="97">
        <f t="shared" si="7"/>
        <v>4.0170928379535553</v>
      </c>
      <c r="U24" s="97">
        <f t="shared" si="8"/>
        <v>4.6654593880942752</v>
      </c>
      <c r="V24" s="97">
        <f t="shared" si="9"/>
        <v>2.3052061651693529</v>
      </c>
      <c r="W24" s="97"/>
      <c r="X24" s="97">
        <f t="shared" si="10"/>
        <v>0.30377430839504793</v>
      </c>
      <c r="Y24" s="97">
        <f t="shared" ref="Y24:AG32" si="13">IF($K24&gt;0,C24/$K24*100,0)</f>
        <v>2.8293443213572025</v>
      </c>
      <c r="Z24" s="97">
        <f t="shared" si="13"/>
        <v>7.2832051690137858</v>
      </c>
      <c r="AA24" s="97">
        <f t="shared" si="13"/>
        <v>2.9856934035763705</v>
      </c>
      <c r="AB24" s="97">
        <f t="shared" si="13"/>
        <v>3.1414610314421791</v>
      </c>
      <c r="AC24" s="97">
        <f t="shared" si="13"/>
        <v>23.878227467509994</v>
      </c>
      <c r="AD24" s="97">
        <f t="shared" si="13"/>
        <v>27.201221505899092</v>
      </c>
      <c r="AE24" s="97">
        <f t="shared" si="13"/>
        <v>21.8294551385926</v>
      </c>
      <c r="AF24" s="97">
        <f t="shared" si="13"/>
        <v>10.547617654213735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1.6572913533397932E-2</v>
      </c>
      <c r="C25" s="69">
        <f>'Basic T2'!O25</f>
        <v>0.70016592115642318</v>
      </c>
      <c r="D25" s="69">
        <f>'Basic T2'!Z25</f>
        <v>2.1889613402204677</v>
      </c>
      <c r="E25" s="69">
        <f>'Basic T2'!AK25</f>
        <v>1.7648742218555613</v>
      </c>
      <c r="F25" s="69">
        <f>'Basic T2'!AV25</f>
        <v>1.0680544897396473</v>
      </c>
      <c r="G25" s="69">
        <f>'Basic T2'!BG25</f>
        <v>7.4621508234393819</v>
      </c>
      <c r="H25" s="69">
        <f>'Basic T2'!BR25</f>
        <v>4.8996084337761969</v>
      </c>
      <c r="I25" s="69">
        <f>'Basic T2'!CC25</f>
        <v>0.74864590779553608</v>
      </c>
      <c r="J25" s="69">
        <f>'Basic T2'!CN25</f>
        <v>0.23682527796108083</v>
      </c>
      <c r="K25" s="309">
        <f t="shared" si="12"/>
        <v>19.085859329477692</v>
      </c>
      <c r="L25" s="97"/>
      <c r="M25" s="97">
        <f t="shared" si="0"/>
        <v>0.43645740797013804</v>
      </c>
      <c r="N25" s="97">
        <f t="shared" si="1"/>
        <v>2.8942773662506776</v>
      </c>
      <c r="O25" s="97">
        <f t="shared" si="2"/>
        <v>4.4373212403406272</v>
      </c>
      <c r="P25" s="97">
        <f t="shared" si="3"/>
        <v>12.370034859734941</v>
      </c>
      <c r="Q25" s="97">
        <f t="shared" si="4"/>
        <v>6.966484712646821</v>
      </c>
      <c r="R25" s="97">
        <f t="shared" si="5"/>
        <v>12.578365137659922</v>
      </c>
      <c r="S25" s="97">
        <f t="shared" si="6"/>
        <v>8.8373648100840025</v>
      </c>
      <c r="T25" s="97">
        <f t="shared" si="7"/>
        <v>2.2176664388791769</v>
      </c>
      <c r="U25" s="97">
        <f t="shared" si="8"/>
        <v>1.686238057496624</v>
      </c>
      <c r="V25" s="97">
        <f t="shared" si="9"/>
        <v>7.0822668651211504</v>
      </c>
      <c r="W25" s="97"/>
      <c r="X25" s="97">
        <f t="shared" si="10"/>
        <v>8.683346789526751E-2</v>
      </c>
      <c r="Y25" s="97">
        <f t="shared" si="13"/>
        <v>3.6685061388618339</v>
      </c>
      <c r="Z25" s="97">
        <f t="shared" si="13"/>
        <v>11.469021658561974</v>
      </c>
      <c r="AA25" s="97">
        <f t="shared" si="13"/>
        <v>9.247025200116358</v>
      </c>
      <c r="AB25" s="97">
        <f t="shared" si="13"/>
        <v>5.5960513556235876</v>
      </c>
      <c r="AC25" s="97">
        <f t="shared" si="13"/>
        <v>39.097798504226908</v>
      </c>
      <c r="AD25" s="97">
        <f t="shared" si="13"/>
        <v>25.67140598279931</v>
      </c>
      <c r="AE25" s="97">
        <f t="shared" si="13"/>
        <v>3.9225161145312901</v>
      </c>
      <c r="AF25" s="97">
        <f t="shared" si="13"/>
        <v>1.2408415773834682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8.7862565312765845E-3</v>
      </c>
      <c r="C26" s="69">
        <f>'Basic T2'!O26</f>
        <v>0.12442869784643615</v>
      </c>
      <c r="D26" s="69">
        <f>'Basic T2'!Z26</f>
        <v>0.50894880548543753</v>
      </c>
      <c r="E26" s="69">
        <f>'Basic T2'!AK26</f>
        <v>0.34182310737111754</v>
      </c>
      <c r="F26" s="69">
        <f>'Basic T2'!AV26</f>
        <v>0.48080909640591857</v>
      </c>
      <c r="G26" s="69">
        <f>'Basic T2'!BG26</f>
        <v>1.3741325376645279</v>
      </c>
      <c r="H26" s="69">
        <f>'Basic T2'!BR26</f>
        <v>1.3369515718857321</v>
      </c>
      <c r="I26" s="69">
        <f>'Basic T2'!CC26</f>
        <v>0.89494061139017456</v>
      </c>
      <c r="J26" s="69">
        <f>'Basic T2'!CN26</f>
        <v>0.39069099367129007</v>
      </c>
      <c r="K26" s="309">
        <f t="shared" si="12"/>
        <v>5.4615116782519113</v>
      </c>
      <c r="L26" s="97"/>
      <c r="M26" s="97">
        <f t="shared" si="0"/>
        <v>0.23139122422099687</v>
      </c>
      <c r="N26" s="97">
        <f t="shared" si="1"/>
        <v>0.51435117449614942</v>
      </c>
      <c r="O26" s="97">
        <f t="shared" si="2"/>
        <v>1.0317081911547437</v>
      </c>
      <c r="P26" s="97">
        <f t="shared" si="3"/>
        <v>2.3958442486615326</v>
      </c>
      <c r="Q26" s="97">
        <f t="shared" si="4"/>
        <v>3.1361220349627112</v>
      </c>
      <c r="R26" s="97">
        <f t="shared" si="5"/>
        <v>2.3162679521287308</v>
      </c>
      <c r="S26" s="97">
        <f t="shared" si="6"/>
        <v>2.4114434722415923</v>
      </c>
      <c r="T26" s="97">
        <f t="shared" si="7"/>
        <v>2.6510259897286992</v>
      </c>
      <c r="U26" s="97">
        <f t="shared" si="8"/>
        <v>2.781789291757812</v>
      </c>
      <c r="V26" s="97">
        <f t="shared" si="9"/>
        <v>2.0266251848883474</v>
      </c>
      <c r="W26" s="97"/>
      <c r="X26" s="97">
        <f t="shared" si="10"/>
        <v>0.16087590851932113</v>
      </c>
      <c r="Y26" s="97">
        <f t="shared" si="13"/>
        <v>2.2782831050589745</v>
      </c>
      <c r="Z26" s="97">
        <f t="shared" si="13"/>
        <v>9.3188266448665527</v>
      </c>
      <c r="AA26" s="97">
        <f t="shared" si="13"/>
        <v>6.2587636447300667</v>
      </c>
      <c r="AB26" s="97">
        <f t="shared" si="13"/>
        <v>8.8035900082486531</v>
      </c>
      <c r="AC26" s="97">
        <f t="shared" si="13"/>
        <v>25.160296610486277</v>
      </c>
      <c r="AD26" s="97">
        <f t="shared" si="13"/>
        <v>24.479515025291601</v>
      </c>
      <c r="AE26" s="97">
        <f t="shared" si="13"/>
        <v>16.386316904784536</v>
      </c>
      <c r="AF26" s="97">
        <f t="shared" si="13"/>
        <v>7.1535321480140119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4.8374348032139851E-4</v>
      </c>
      <c r="C27" s="69">
        <f>'Basic T2'!O27</f>
        <v>9.2253909849807705E-3</v>
      </c>
      <c r="D27" s="69">
        <f>'Basic T2'!Z27</f>
        <v>4.3095104805160302E-2</v>
      </c>
      <c r="E27" s="69">
        <f>'Basic T2'!AK27</f>
        <v>1.4407863460646637E-2</v>
      </c>
      <c r="F27" s="69">
        <f>'Basic T2'!AV27</f>
        <v>1.3424159205033644E-2</v>
      </c>
      <c r="G27" s="69">
        <f>'Basic T2'!BG27</f>
        <v>4.7904291906962618E-2</v>
      </c>
      <c r="H27" s="69">
        <f>'Basic T2'!BR27</f>
        <v>7.0990776967311361E-2</v>
      </c>
      <c r="I27" s="69">
        <f>'Basic T2'!CC27</f>
        <v>5.4748273689136435E-2</v>
      </c>
      <c r="J27" s="69">
        <f>'Basic T2'!CN27</f>
        <v>2.120688036665928E-2</v>
      </c>
      <c r="K27" s="309">
        <f t="shared" si="12"/>
        <v>0.27548648486621247</v>
      </c>
      <c r="L27" s="97"/>
      <c r="M27" s="97">
        <f t="shared" si="0"/>
        <v>1.2739668563288675E-2</v>
      </c>
      <c r="N27" s="97">
        <f t="shared" si="1"/>
        <v>3.8135018451830212E-2</v>
      </c>
      <c r="O27" s="97">
        <f t="shared" si="2"/>
        <v>8.7359616815975039E-2</v>
      </c>
      <c r="P27" s="97">
        <f t="shared" si="3"/>
        <v>0.10098497165147351</v>
      </c>
      <c r="Q27" s="97">
        <f t="shared" si="4"/>
        <v>8.7560326538021996E-2</v>
      </c>
      <c r="R27" s="97">
        <f t="shared" si="5"/>
        <v>8.0748525394867057E-2</v>
      </c>
      <c r="S27" s="97">
        <f t="shared" si="6"/>
        <v>0.1280452106920543</v>
      </c>
      <c r="T27" s="97">
        <f t="shared" si="7"/>
        <v>0.16217734964248165</v>
      </c>
      <c r="U27" s="97">
        <f t="shared" si="8"/>
        <v>0.15099675618628644</v>
      </c>
      <c r="V27" s="97">
        <f t="shared" si="9"/>
        <v>0.10222588199334012</v>
      </c>
      <c r="W27" s="97"/>
      <c r="X27" s="97">
        <f t="shared" si="10"/>
        <v>0.17559608434378338</v>
      </c>
      <c r="Y27" s="97">
        <f t="shared" si="13"/>
        <v>3.3487635480415667</v>
      </c>
      <c r="Z27" s="97">
        <f t="shared" si="13"/>
        <v>15.643273689483914</v>
      </c>
      <c r="AA27" s="97">
        <f t="shared" si="13"/>
        <v>5.2299710701393156</v>
      </c>
      <c r="AB27" s="97">
        <f t="shared" si="13"/>
        <v>4.8728921172132882</v>
      </c>
      <c r="AC27" s="97">
        <f t="shared" si="13"/>
        <v>17.388980780754782</v>
      </c>
      <c r="AD27" s="97">
        <f t="shared" si="13"/>
        <v>25.769241275769804</v>
      </c>
      <c r="AE27" s="97">
        <f t="shared" si="13"/>
        <v>19.873306567370971</v>
      </c>
      <c r="AF27" s="97">
        <f t="shared" si="13"/>
        <v>7.697974866882566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4.462937514017843E-2</v>
      </c>
      <c r="C28" s="69">
        <f>'Basic T2'!O28</f>
        <v>0.59996010394678856</v>
      </c>
      <c r="D28" s="69">
        <f>'Basic T2'!Z28</f>
        <v>2.5476002965304634</v>
      </c>
      <c r="E28" s="69">
        <f>'Basic T2'!AK28</f>
        <v>0.87181667383054529</v>
      </c>
      <c r="F28" s="69">
        <f>'Basic T2'!AV28</f>
        <v>0.68816474277097894</v>
      </c>
      <c r="G28" s="69">
        <f>'Basic T2'!BG28</f>
        <v>5.7295552841446638</v>
      </c>
      <c r="H28" s="69">
        <f>'Basic T2'!BR28</f>
        <v>5.2634530515131583</v>
      </c>
      <c r="I28" s="69">
        <f>'Basic T2'!CC28</f>
        <v>3.4969272769687261</v>
      </c>
      <c r="J28" s="69">
        <f>'Basic T2'!CN28</f>
        <v>1.6328331473590483</v>
      </c>
      <c r="K28" s="309">
        <f t="shared" si="12"/>
        <v>20.874939952204549</v>
      </c>
      <c r="L28" s="97"/>
      <c r="M28" s="97">
        <f t="shared" si="0"/>
        <v>1.1753407965204938</v>
      </c>
      <c r="N28" s="97">
        <f t="shared" si="1"/>
        <v>2.4800563652663921</v>
      </c>
      <c r="O28" s="97">
        <f t="shared" si="2"/>
        <v>5.1643310002698071</v>
      </c>
      <c r="P28" s="97">
        <f t="shared" si="3"/>
        <v>6.1105785970648148</v>
      </c>
      <c r="Q28" s="97">
        <f t="shared" si="4"/>
        <v>4.48861851745521</v>
      </c>
      <c r="R28" s="97">
        <f t="shared" si="5"/>
        <v>9.6578640857815508</v>
      </c>
      <c r="S28" s="97">
        <f t="shared" si="6"/>
        <v>9.4936269715581822</v>
      </c>
      <c r="T28" s="97">
        <f t="shared" si="7"/>
        <v>10.358726576319812</v>
      </c>
      <c r="U28" s="97">
        <f t="shared" si="8"/>
        <v>11.626062126152332</v>
      </c>
      <c r="V28" s="97">
        <f t="shared" si="9"/>
        <v>7.7461482337634866</v>
      </c>
      <c r="W28" s="97"/>
      <c r="X28" s="97">
        <f t="shared" si="10"/>
        <v>0.21379402883247686</v>
      </c>
      <c r="Y28" s="97">
        <f t="shared" si="13"/>
        <v>2.8740686455647904</v>
      </c>
      <c r="Z28" s="97">
        <f t="shared" si="13"/>
        <v>12.204108382411983</v>
      </c>
      <c r="AA28" s="97">
        <f t="shared" si="13"/>
        <v>4.1763793133137845</v>
      </c>
      <c r="AB28" s="97">
        <f t="shared" si="13"/>
        <v>3.2966070529860545</v>
      </c>
      <c r="AC28" s="97">
        <f t="shared" si="13"/>
        <v>27.447050373620741</v>
      </c>
      <c r="AD28" s="97">
        <f t="shared" si="13"/>
        <v>25.214218884290961</v>
      </c>
      <c r="AE28" s="97">
        <f t="shared" si="13"/>
        <v>16.751795621809318</v>
      </c>
      <c r="AF28" s="97">
        <f t="shared" si="13"/>
        <v>7.8219776971698973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1.6725459845457941E-2</v>
      </c>
      <c r="C29" s="69">
        <f>'Basic T2'!O29</f>
        <v>0.16104047766399032</v>
      </c>
      <c r="D29" s="69">
        <f>'Basic T2'!Z29</f>
        <v>0.81074714381667867</v>
      </c>
      <c r="E29" s="69">
        <f>'Basic T2'!AK29</f>
        <v>0.25054958032674629</v>
      </c>
      <c r="F29" s="69">
        <f>'Basic T2'!AV29</f>
        <v>0.34414579521612693</v>
      </c>
      <c r="G29" s="69">
        <f>'Basic T2'!BG29</f>
        <v>1.2877303413556476</v>
      </c>
      <c r="H29" s="69">
        <f>'Basic T2'!BR29</f>
        <v>1.1488901251866217</v>
      </c>
      <c r="I29" s="69">
        <f>'Basic T2'!CC29</f>
        <v>0.62712147236687421</v>
      </c>
      <c r="J29" s="69">
        <f>'Basic T2'!CN29</f>
        <v>0.25427614920321928</v>
      </c>
      <c r="K29" s="309">
        <f t="shared" si="12"/>
        <v>4.9012265449813635</v>
      </c>
      <c r="L29" s="97"/>
      <c r="M29" s="97">
        <f t="shared" si="0"/>
        <v>0.44047480465919597</v>
      </c>
      <c r="N29" s="97">
        <f t="shared" si="1"/>
        <v>0.66569336705685667</v>
      </c>
      <c r="O29" s="97">
        <f t="shared" si="2"/>
        <v>1.6434943165514784</v>
      </c>
      <c r="P29" s="97">
        <f t="shared" si="3"/>
        <v>1.7561064716981636</v>
      </c>
      <c r="Q29" s="97">
        <f t="shared" si="4"/>
        <v>2.2447229465598251</v>
      </c>
      <c r="R29" s="97">
        <f t="shared" si="5"/>
        <v>2.1706265144811394</v>
      </c>
      <c r="S29" s="97">
        <f t="shared" si="6"/>
        <v>2.0722393024276986</v>
      </c>
      <c r="T29" s="97">
        <f t="shared" si="7"/>
        <v>1.8576822872961474</v>
      </c>
      <c r="U29" s="97">
        <f t="shared" si="8"/>
        <v>1.8104913613597493</v>
      </c>
      <c r="V29" s="97">
        <f t="shared" si="9"/>
        <v>1.818717918787242</v>
      </c>
      <c r="W29" s="97"/>
      <c r="X29" s="97">
        <f>IF($K29&gt;0,B29/$K29*100,0)</f>
        <v>0.34125049499260679</v>
      </c>
      <c r="Y29" s="97">
        <f t="shared" si="13"/>
        <v>3.2857178950213708</v>
      </c>
      <c r="Z29" s="97">
        <f t="shared" si="13"/>
        <v>16.541719432390806</v>
      </c>
      <c r="AA29" s="97">
        <f t="shared" si="13"/>
        <v>5.1119771352601084</v>
      </c>
      <c r="AB29" s="97">
        <f t="shared" si="13"/>
        <v>7.0216259554155238</v>
      </c>
      <c r="AC29" s="97">
        <f t="shared" si="13"/>
        <v>26.27363435534776</v>
      </c>
      <c r="AD29" s="97">
        <f t="shared" si="13"/>
        <v>23.440869640335922</v>
      </c>
      <c r="AE29" s="97">
        <f t="shared" si="13"/>
        <v>12.79519456224725</v>
      </c>
      <c r="AF29" s="97">
        <f t="shared" si="13"/>
        <v>5.1880105289886398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1.2057798417855233E-2</v>
      </c>
      <c r="C30" s="69">
        <f>'Basic T2'!O30</f>
        <v>0.10878564972125096</v>
      </c>
      <c r="D30" s="69">
        <f>'Basic T2'!Z30</f>
        <v>0.26299616265199566</v>
      </c>
      <c r="E30" s="69">
        <f>'Basic T2'!AK30</f>
        <v>0.13954730645702906</v>
      </c>
      <c r="F30" s="69">
        <f>'Basic T2'!AV30</f>
        <v>0.29141866218821694</v>
      </c>
      <c r="G30" s="69">
        <f>'Basic T2'!BG30</f>
        <v>2.0095709406173676</v>
      </c>
      <c r="H30" s="69">
        <f>'Basic T2'!BR30</f>
        <v>2.3329040309480491</v>
      </c>
      <c r="I30" s="69">
        <f>'Basic T2'!CC30</f>
        <v>1.8151678173413635</v>
      </c>
      <c r="J30" s="69">
        <f>'Basic T2'!CN30</f>
        <v>0.870196119831389</v>
      </c>
      <c r="K30" s="309">
        <f t="shared" si="12"/>
        <v>7.8426444881745176</v>
      </c>
      <c r="L30" s="97"/>
      <c r="M30" s="97">
        <f t="shared" si="0"/>
        <v>0.31754920054811364</v>
      </c>
      <c r="N30" s="97">
        <f t="shared" si="1"/>
        <v>0.44968747299363271</v>
      </c>
      <c r="O30" s="97">
        <f t="shared" si="2"/>
        <v>0.53312885760981088</v>
      </c>
      <c r="P30" s="97">
        <f t="shared" si="3"/>
        <v>0.97808955679609799</v>
      </c>
      <c r="Q30" s="97">
        <f t="shared" si="4"/>
        <v>1.900805319033003</v>
      </c>
      <c r="R30" s="97">
        <f t="shared" si="5"/>
        <v>3.3873768648199838</v>
      </c>
      <c r="S30" s="97">
        <f t="shared" si="6"/>
        <v>4.2078309454851297</v>
      </c>
      <c r="T30" s="97">
        <f t="shared" si="7"/>
        <v>5.3769568597587298</v>
      </c>
      <c r="U30" s="97">
        <f t="shared" si="8"/>
        <v>6.1959509870678682</v>
      </c>
      <c r="V30" s="97">
        <f t="shared" si="9"/>
        <v>2.9102017485656195</v>
      </c>
      <c r="W30" s="97"/>
      <c r="X30" s="97">
        <f t="shared" si="10"/>
        <v>0.15374658938112659</v>
      </c>
      <c r="Y30" s="97">
        <f t="shared" si="13"/>
        <v>1.3871041825915063</v>
      </c>
      <c r="Z30" s="97">
        <f t="shared" si="13"/>
        <v>3.3534117611547072</v>
      </c>
      <c r="AA30" s="97">
        <f t="shared" si="13"/>
        <v>1.7793399492664059</v>
      </c>
      <c r="AB30" s="97">
        <f t="shared" si="13"/>
        <v>3.7158213996265004</v>
      </c>
      <c r="AC30" s="97">
        <f t="shared" si="13"/>
        <v>25.62363936867834</v>
      </c>
      <c r="AD30" s="97">
        <f t="shared" si="13"/>
        <v>29.74639529390506</v>
      </c>
      <c r="AE30" s="97">
        <f t="shared" si="13"/>
        <v>23.144843809742401</v>
      </c>
      <c r="AF30" s="97">
        <f t="shared" si="13"/>
        <v>11.095697645653948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2.2488598552095802E-2</v>
      </c>
      <c r="C31" s="69">
        <f>'Basic T2'!O31</f>
        <v>0.1448029563237673</v>
      </c>
      <c r="D31" s="69">
        <f>'Basic T2'!Z31</f>
        <v>0.59808181625440993</v>
      </c>
      <c r="E31" s="69">
        <f>'Basic T2'!AK31</f>
        <v>0.27559085307680486</v>
      </c>
      <c r="F31" s="69">
        <f>'Basic T2'!AV31</f>
        <v>0.4346705307034906</v>
      </c>
      <c r="G31" s="69">
        <f>'Basic T2'!BG31</f>
        <v>2.1823214659033754</v>
      </c>
      <c r="H31" s="69">
        <f>'Basic T2'!BR31</f>
        <v>3.6682589927970874</v>
      </c>
      <c r="I31" s="69">
        <f>'Basic T2'!CC31</f>
        <v>2.8017249956147507</v>
      </c>
      <c r="J31" s="69">
        <f>'Basic T2'!CN31</f>
        <v>1.5102832157459707</v>
      </c>
      <c r="K31" s="309">
        <f t="shared" si="12"/>
        <v>11.638223424971752</v>
      </c>
      <c r="L31" s="97"/>
      <c r="M31" s="97">
        <f t="shared" si="0"/>
        <v>0.59225044607568811</v>
      </c>
      <c r="N31" s="97">
        <f t="shared" si="1"/>
        <v>0.59857229035349546</v>
      </c>
      <c r="O31" s="97">
        <f t="shared" si="2"/>
        <v>1.2123928814841014</v>
      </c>
      <c r="P31" s="97">
        <f t="shared" si="3"/>
        <v>1.9316211984783398</v>
      </c>
      <c r="Q31" s="97">
        <f t="shared" si="4"/>
        <v>2.8351789503942766</v>
      </c>
      <c r="R31" s="97">
        <f t="shared" si="5"/>
        <v>3.6785689401589861</v>
      </c>
      <c r="S31" s="97">
        <f t="shared" si="6"/>
        <v>6.616394631404118</v>
      </c>
      <c r="T31" s="97">
        <f t="shared" si="7"/>
        <v>8.2993728130290734</v>
      </c>
      <c r="U31" s="97">
        <f t="shared" si="8"/>
        <v>10.753484838758459</v>
      </c>
      <c r="V31" s="97">
        <f t="shared" si="9"/>
        <v>4.3186425462253419</v>
      </c>
      <c r="W31" s="97"/>
      <c r="X31" s="97">
        <f t="shared" si="10"/>
        <v>0.19323051062796026</v>
      </c>
      <c r="Y31" s="97">
        <f t="shared" si="13"/>
        <v>1.2442015506685358</v>
      </c>
      <c r="Z31" s="97">
        <f t="shared" si="13"/>
        <v>5.1389442736691704</v>
      </c>
      <c r="AA31" s="97">
        <f t="shared" si="13"/>
        <v>2.367980429774863</v>
      </c>
      <c r="AB31" s="97">
        <f t="shared" si="13"/>
        <v>3.7348529481813553</v>
      </c>
      <c r="AC31" s="97">
        <f t="shared" si="13"/>
        <v>18.751328155643073</v>
      </c>
      <c r="AD31" s="97">
        <f t="shared" si="13"/>
        <v>31.519063166687666</v>
      </c>
      <c r="AE31" s="97">
        <f t="shared" si="13"/>
        <v>24.073476623615782</v>
      </c>
      <c r="AF31" s="97">
        <f t="shared" si="13"/>
        <v>12.976922341131599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1.6198968039661836E-4</v>
      </c>
      <c r="C32" s="69">
        <f>'Basic T2'!O32</f>
        <v>6.5740039999841404E-2</v>
      </c>
      <c r="D32" s="69">
        <f>'Basic T2'!Z32</f>
        <v>0.20485509643551703</v>
      </c>
      <c r="E32" s="69">
        <f>'Basic T2'!AK32</f>
        <v>0.12760907477877237</v>
      </c>
      <c r="F32" s="69">
        <f>'Basic T2'!AV32</f>
        <v>0.14570468248746107</v>
      </c>
      <c r="G32" s="69">
        <f>'Basic T2'!BG32</f>
        <v>0.58091883007876932</v>
      </c>
      <c r="H32" s="69">
        <f>'Basic T2'!BR32</f>
        <v>1.0074891144226585</v>
      </c>
      <c r="I32" s="69">
        <f>'Basic T2'!CC32</f>
        <v>1.2598789752374573</v>
      </c>
      <c r="J32" s="69">
        <f>'Basic T2'!CN32</f>
        <v>0.75118540623352081</v>
      </c>
      <c r="K32" s="309">
        <f t="shared" si="12"/>
        <v>4.1435432093543945</v>
      </c>
      <c r="L32" s="97"/>
      <c r="M32" s="97">
        <f t="shared" si="0"/>
        <v>4.2660933384670377E-3</v>
      </c>
      <c r="N32" s="97">
        <f t="shared" si="1"/>
        <v>0.27174974399453417</v>
      </c>
      <c r="O32" s="97">
        <f t="shared" si="2"/>
        <v>0.41526903828908818</v>
      </c>
      <c r="P32" s="97">
        <f t="shared" si="3"/>
        <v>0.89441427830040854</v>
      </c>
      <c r="Q32" s="97">
        <f t="shared" si="4"/>
        <v>0.95037233854743541</v>
      </c>
      <c r="R32" s="97">
        <f t="shared" si="5"/>
        <v>0.97920952456775801</v>
      </c>
      <c r="S32" s="97">
        <f t="shared" si="6"/>
        <v>1.8171959997789879</v>
      </c>
      <c r="T32" s="97">
        <f t="shared" si="7"/>
        <v>3.7320598314105391</v>
      </c>
      <c r="U32" s="97">
        <f t="shared" si="8"/>
        <v>5.3485735607800562</v>
      </c>
      <c r="V32" s="97">
        <f t="shared" si="9"/>
        <v>1.5375613049020342</v>
      </c>
      <c r="W32" s="97"/>
      <c r="X32" s="97">
        <f t="shared" si="10"/>
        <v>3.9094483202422783E-3</v>
      </c>
      <c r="Y32" s="97">
        <f t="shared" si="13"/>
        <v>1.5865658128393059</v>
      </c>
      <c r="Z32" s="97">
        <f t="shared" si="13"/>
        <v>4.9439594589731701</v>
      </c>
      <c r="AA32" s="97">
        <f t="shared" si="13"/>
        <v>3.0797090396133493</v>
      </c>
      <c r="AB32" s="97">
        <f t="shared" si="13"/>
        <v>3.5164272489911679</v>
      </c>
      <c r="AC32" s="97">
        <f t="shared" si="13"/>
        <v>14.019856937108718</v>
      </c>
      <c r="AD32" s="97">
        <f t="shared" si="13"/>
        <v>24.314676196646577</v>
      </c>
      <c r="AE32" s="97">
        <f t="shared" si="13"/>
        <v>30.405836540890302</v>
      </c>
      <c r="AF32" s="97">
        <f t="shared" si="13"/>
        <v>18.129059316617166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1.5580585956078113E-2</v>
      </c>
      <c r="C33" s="69">
        <f>'Basic T2'!O33</f>
        <v>0.59701425127513275</v>
      </c>
      <c r="D33" s="69">
        <f>'Basic T2'!Z33</f>
        <v>2.3895329839042048</v>
      </c>
      <c r="E33" s="69">
        <f>'Basic T2'!AK33</f>
        <v>1.0359404313744045</v>
      </c>
      <c r="F33" s="69">
        <f>'Basic T2'!AV33</f>
        <v>1.0370540709745015</v>
      </c>
      <c r="G33" s="69">
        <f>'Basic T2'!BG33</f>
        <v>5.2243951709644314</v>
      </c>
      <c r="H33" s="69">
        <f>'Basic T2'!BR33</f>
        <v>7.6898827506335437</v>
      </c>
      <c r="I33" s="69">
        <f>'Basic T2'!CC33</f>
        <v>5.9966525483827935</v>
      </c>
      <c r="J33" s="69">
        <f>'Basic T2'!CN33</f>
        <v>2.7750490323459371</v>
      </c>
      <c r="K33" s="309">
        <f t="shared" ref="K33" si="14">SUM(B33:J33)</f>
        <v>26.761101825811028</v>
      </c>
      <c r="L33" s="97"/>
      <c r="M33" s="97">
        <f t="shared" si="0"/>
        <v>0.4103238786192796</v>
      </c>
      <c r="N33" s="97">
        <f t="shared" si="1"/>
        <v>2.4678790877750791</v>
      </c>
      <c r="O33" s="97">
        <f t="shared" si="2"/>
        <v>4.8439071394950819</v>
      </c>
      <c r="P33" s="97">
        <f t="shared" si="3"/>
        <v>7.2609249373233782</v>
      </c>
      <c r="Q33" s="97">
        <f t="shared" si="4"/>
        <v>6.7642815989595384</v>
      </c>
      <c r="R33" s="97">
        <f t="shared" si="5"/>
        <v>8.8063551164635179</v>
      </c>
      <c r="S33" s="97">
        <f t="shared" si="6"/>
        <v>13.870149040000824</v>
      </c>
      <c r="T33" s="97">
        <f t="shared" si="7"/>
        <v>17.763504700542363</v>
      </c>
      <c r="U33" s="97">
        <f t="shared" si="8"/>
        <v>19.758842172793301</v>
      </c>
      <c r="V33" s="97">
        <f t="shared" si="9"/>
        <v>9.9303500808240166</v>
      </c>
      <c r="W33" s="97"/>
      <c r="X33" s="97">
        <f t="shared" ref="X33" si="15">IF($K33&gt;0,B33/$K33*100,0)</f>
        <v>5.822101816843233E-2</v>
      </c>
      <c r="Y33" s="97">
        <f t="shared" ref="Y33" si="16">IF($K33&gt;0,C33/$K33*100,0)</f>
        <v>2.2309031039197111</v>
      </c>
      <c r="Z33" s="97">
        <f t="shared" ref="Z33" si="17">IF($K33&gt;0,D33/$K33*100,0)</f>
        <v>8.9291278044445281</v>
      </c>
      <c r="AA33" s="97">
        <f t="shared" ref="AA33" si="18">IF($K33&gt;0,E33/$K33*100,0)</f>
        <v>3.8710679332913043</v>
      </c>
      <c r="AB33" s="97">
        <f t="shared" ref="AB33" si="19">IF($K33&gt;0,F33/$K33*100,0)</f>
        <v>3.8752293449078579</v>
      </c>
      <c r="AC33" s="97">
        <f t="shared" ref="AC33" si="20">IF($K33&gt;0,G33/$K33*100,0)</f>
        <v>19.522347042996238</v>
      </c>
      <c r="AD33" s="97">
        <f t="shared" ref="AD33" si="21">IF($K33&gt;0,H33/$K33*100,0)</f>
        <v>28.735299468188067</v>
      </c>
      <c r="AE33" s="97">
        <f t="shared" ref="AE33" si="22">IF($K33&gt;0,I33/$K33*100,0)</f>
        <v>22.408092863347782</v>
      </c>
      <c r="AF33" s="97">
        <f>IF($K33&gt;0,J33/$K33*100,0)</f>
        <v>10.369711420736078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3.7971433708674347</v>
      </c>
      <c r="C35" s="310">
        <f t="shared" ref="C35:K35" si="24">SUM(C8:C33)</f>
        <v>24.191389855058581</v>
      </c>
      <c r="D35" s="310">
        <f t="shared" si="24"/>
        <v>49.330693489580078</v>
      </c>
      <c r="E35" s="310">
        <f t="shared" si="24"/>
        <v>14.267334262737705</v>
      </c>
      <c r="F35" s="310">
        <f t="shared" si="24"/>
        <v>15.331326110580878</v>
      </c>
      <c r="G35" s="310">
        <f t="shared" si="24"/>
        <v>59.325283864574146</v>
      </c>
      <c r="H35" s="310">
        <f t="shared" si="24"/>
        <v>55.441961931744949</v>
      </c>
      <c r="I35" s="310">
        <f t="shared" si="24"/>
        <v>33.75827377240315</v>
      </c>
      <c r="J35" s="310">
        <f t="shared" si="24"/>
        <v>14.044593342453069</v>
      </c>
      <c r="K35" s="310">
        <f t="shared" si="24"/>
        <v>269.48800000000006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1.4090213185252902</v>
      </c>
      <c r="Y35" s="98">
        <f t="shared" ref="Y35:AG35" si="26">IF($K35&gt;0,C35/$K35*100,0)</f>
        <v>8.9767966867016629</v>
      </c>
      <c r="Z35" s="98">
        <f t="shared" si="26"/>
        <v>18.305339565984411</v>
      </c>
      <c r="AA35" s="98">
        <f t="shared" si="26"/>
        <v>5.2942373177053161</v>
      </c>
      <c r="AB35" s="98">
        <f t="shared" si="26"/>
        <v>5.6890570676916505</v>
      </c>
      <c r="AC35" s="98">
        <f t="shared" si="26"/>
        <v>22.014072561514478</v>
      </c>
      <c r="AD35" s="98">
        <f t="shared" si="26"/>
        <v>20.573072616125739</v>
      </c>
      <c r="AE35" s="98">
        <f t="shared" si="26"/>
        <v>12.526818920472579</v>
      </c>
      <c r="AF35" s="98">
        <f t="shared" si="26"/>
        <v>5.2115839452788499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automation\Data\Results\Workbooks\LEPs\CU_LEP\[CU_LEP_MainTables.Main.xlsm]Manager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automation\Data\Results\Workbooks\LEPs\CU_LEP\[CU_LEP_MainTables.Main.xlsm]Manager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automation\Data\Results\Workbooks\LEPs\CU_LEP\[CU_LEP_MainTables.Main.xlsm]Manager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automation\Data\Results\Workbooks\LEPs\CU_LEP\[CU_LEP_MainTables.Main.xlsm]Manager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automation\Data\Results\Workbooks\LEPs\CU_LEP\[CU_LEP_MainTables.Main.xlsm]Manager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automation\Data\Results\Workbooks\LEPs\CU_LEP\[CU_LEP_MainTables.Main.xlsm]Manager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automation\Data\Results\Workbooks\LEPs\CU_LEP\[CU_LEP_MainTables.Main.xlsm]Manager</v>
      </c>
      <c r="Y79" s="91" t="str">
        <f ca="1">CELL("filename")</f>
        <v>M:\IE\Projects\Nuffield via NFER AI and automation\Data\Results\Workbooks\LEPs\CU_LEP\[CU_LEP_MainTables.Main.xlsm]Manager</v>
      </c>
      <c r="AW79" s="91" t="str">
        <f ca="1">CELL("filename")</f>
        <v>M:\IE\Projects\Nuffield via NFER AI and automation\Data\Results\Workbooks\LEPs\CU_LEP\[CU_LEP_MainTables.Main.xlsm]Manager</v>
      </c>
      <c r="BU79" s="91" t="str">
        <f ca="1">CELL("filename")</f>
        <v>M:\IE\Projects\Nuffield via NFER AI and automation\Data\Results\Workbooks\LEPs\CU_LEP\[CU_LEP_MainTables.Main.xlsm]Manager</v>
      </c>
      <c r="CS79" s="91" t="str">
        <f ca="1">CELL("filename")</f>
        <v>M:\IE\Projects\Nuffield via NFER AI and automation\Data\Results\Workbooks\LEPs\CU_LEP\[CU_LEP_MainTables.Main.xlsm]Manager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automation\Data\Results\Workbooks\LEPs\CU_LEP\[CU_LEP_MainTables.Main.xlsm]Manager</v>
      </c>
      <c r="Y96" s="91" t="str">
        <f ca="1">CELL("filename")</f>
        <v>M:\IE\Projects\Nuffield via NFER AI and automation\Data\Results\Workbooks\LEPs\CU_LEP\[CU_LEP_MainTables.Main.xlsm]Manager</v>
      </c>
      <c r="AW96" s="91" t="str">
        <f ca="1">CELL("filename")</f>
        <v>M:\IE\Projects\Nuffield via NFER AI and automation\Data\Results\Workbooks\LEPs\CU_LEP\[CU_LEP_MainTables.Main.xlsm]Manager</v>
      </c>
      <c r="BU96" s="91" t="str">
        <f ca="1">CELL("filename")</f>
        <v>M:\IE\Projects\Nuffield via NFER AI and automation\Data\Results\Workbooks\LEPs\CU_LEP\[CU_LEP_MainTables.Main.xlsm]Manager</v>
      </c>
      <c r="CS96" s="91" t="str">
        <f ca="1">CELL("filename")</f>
        <v>M:\IE\Projects\Nuffield via NFER AI and automation\Data\Results\Workbooks\LEPs\CU_LEP\[CU_LEP_MainTables.Main.xlsm]Manager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61C6C4F-50F8-4B0E-AD4C-75EF82F45F8D}"/>
</file>

<file path=customXml/itemProps2.xml><?xml version="1.0" encoding="utf-8"?>
<ds:datastoreItem xmlns:ds="http://schemas.openxmlformats.org/officeDocument/2006/customXml" ds:itemID="{841A8791-EF8A-4753-BD79-A41706B00F57}"/>
</file>

<file path=customXml/itemProps3.xml><?xml version="1.0" encoding="utf-8"?>
<ds:datastoreItem xmlns:ds="http://schemas.openxmlformats.org/officeDocument/2006/customXml" ds:itemID="{C47DAAE7-D942-435F-A3C9-D6535152A14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