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ES_LSIP\"/>
    </mc:Choice>
  </mc:AlternateContent>
  <xr:revisionPtr revIDLastSave="0" documentId="13_ncr:1_{A3065B0B-4E5A-41B8-8F01-5CEA93E00A62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<sst xmlns="http://schemas.openxmlformats.org/spreadsheetml/2006/main" count="2354" uniqueCount="530">
  <si>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</si>
  <si>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</si>
  <si>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</si>
  <si>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</si>
  <si>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</si>
  <si>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</si>
  <si>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</si>
  <si>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</si>
  <si>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</si>
  <si>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</si>
  <si>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</si>
  <si>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</si>
  <si>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</si>
  <si>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</si>
  <si>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</si>
  <si>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</si>
  <si>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</si>
  <si>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</si>
  <si>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</si>
  <si>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</si>
  <si>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</si>
  <si>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</si>
  <si>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</si>
  <si>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</si>
  <si>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</si>
  <si>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</si>
  <si>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</si>
  <si>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</si>
  <si>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</si>
  <si>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</si>
  <si>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</si>
  <si>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</si>
  <si>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</si>
  <si>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</si>
  <si>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</si>
  <si>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</si>
  <si>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</si>
  <si>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</si>
  <si>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</si>
  <si>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</si>
  <si>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</si>
  <si>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</si>
  <si>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</si>
  <si>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</si>
  <si>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</si>
  <si>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</si>
  <si>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</si>
  <si>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</si>
  <si>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</si>
  <si>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</si>
  <si>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</si>
  <si>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</si>
  <si>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</si>
  <si>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</si>
  <si>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</si>
  <si>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</si>
  <si>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</si>
  <si>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</si>
  <si>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</si>
  <si>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</si>
  <si>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</si>
  <si>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</si>
  <si>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</si>
  <si>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</si>
  <si>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</si>
  <si>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</si>
  <si>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</si>
  <si>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</si>
  <si>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</si>
  <si>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</si>
  <si>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</si>
  <si>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</si>
  <si>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</si>
  <si>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</si>
  <si>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</si>
  <si>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</si>
  <si>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</si>
  <si>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</si>
  <si>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</si>
  <si>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</si>
  <si>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</si>
  <si>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</si>
  <si>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</si>
  <si>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</si>
  <si>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</si>
  <si>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</si>
  <si>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</si>
  <si>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</si>
  <si>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</si>
  <si>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</si>
  <si>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</si>
  <si>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</si>
  <si>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</si>
  <si>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</si>
  <si>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</si>
  <si>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</si>
  <si>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</si>
  <si>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</si>
  <si>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</si>
  <si>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</si>
  <si>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</si>
  <si>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</si>
  <si>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</si>
  <si>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</si>
  <si>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</si>
  <si>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</si>
  <si>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</si>
  <si>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</si>
  <si>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</si>
  <si>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</si>
  <si>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</si>
  <si>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</si>
  <si>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</si>
  <si>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</si>
  <si>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</si>
  <si>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</si>
  <si>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</si>
  <si>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</si>
  <si>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</si>
  <si>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</si>
  <si>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</si>
  <si>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</si>
  <si>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</si>
  <si>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</si>
  <si>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</si>
  <si>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</si>
  <si>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</si>
  <si>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</si>
  <si>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</si>
  <si>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</si>
  <si>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</si>
  <si>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</si>
  <si>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</si>
  <si>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</si>
  <si>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</si>
  <si>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</si>
  <si>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</si>
  <si>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</si>
  <si>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</si>
  <si>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</si>
  <si>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</si>
  <si>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</si>
  <si>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</si>
  <si>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</si>
  <si>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</si>
  <si>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</si>
  <si>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</si>
  <si>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</si>
  <si>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</si>
  <si>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</si>
  <si>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</si>
  <si>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</si>
  <si>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</si>
  <si>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</si>
  <si>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</si>
  <si>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</si>
  <si>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</si>
  <si>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</si>
  <si>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</si>
  <si>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</si>
  <si>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</si>
  <si>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</si>
  <si>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</si>
  <si>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</si>
  <si>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</si>
  <si>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</si>
  <si>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</si>
  <si>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</si>
  <si>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</si>
  <si>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</si>
  <si>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</si>
  <si>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</si>
  <si>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</si>
  <si>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</si>
  <si>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</si>
  <si>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</si>
  <si>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</si>
  <si>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</si>
  <si>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</si>
  <si>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</si>
  <si>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</si>
  <si>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</si>
  <si>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</si>
  <si>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</si>
  <si>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</si>
  <si>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</si>
  <si>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</si>
  <si>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</si>
  <si>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</si>
  <si>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</si>
  <si>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</si>
  <si>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</si>
  <si>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</si>
  <si>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</si>
  <si>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</si>
  <si>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</si>
  <si>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</si>
  <si>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</si>
  <si>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</si>
  <si>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</si>
  <si>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</si>
  <si>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</si>
  <si>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</si>
  <si>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</si>
  <si>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</si>
  <si>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</si>
  <si>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</si>
  <si>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</si>
  <si>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</si>
  <si>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</si>
  <si>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</si>
  <si>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</si>
  <si>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</si>
  <si>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</si>
  <si>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</si>
  <si>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</si>
  <si>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</si>
  <si>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</si>
  <si>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</si>
  <si>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</si>
  <si>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</si>
  <si>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</si>
  <si>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</si>
  <si>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</si>
  <si>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</si>
  <si>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</si>
  <si>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</si>
  <si>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</si>
  <si>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</si>
  <si>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</si>
  <si>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</si>
  <si>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</si>
  <si>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</si>
  <si>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</si>
  <si>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</si>
  <si>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</si>
  <si>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</si>
  <si>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</si>
  <si>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</si>
  <si>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</si>
  <si>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</si>
  <si>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</si>
  <si>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</si>
  <si>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</si>
  <si>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</si>
  <si>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</si>
  <si>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</si>
  <si>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</si>
  <si>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</si>
  <si>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</si>
  <si>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</si>
  <si>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</si>
  <si>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</si>
  <si>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</si>
  <si>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</si>
  <si>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</si>
  <si>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</si>
  <si>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</si>
  <si>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</si>
  <si>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</si>
  <si>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</si>
  <si>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</si>
  <si>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</si>
  <si>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</si>
  <si>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</si>
  <si>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</si>
  <si>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</si>
  <si>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</si>
  <si>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</si>
  <si>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</si>
  <si>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</si>
  <si>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</si>
  <si>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</si>
  <si>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</si>
  <si>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</si>
  <si>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</si>
  <si>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</si>
  <si>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</si>
  <si>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</si>
  <si>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</si>
  <si>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</si>
  <si>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</si>
  <si>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</si>
  <si>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</si>
  <si>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</si>
  <si>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</si>
  <si>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</si>
  <si>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</si>
  <si>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</si>
  <si>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</si>
  <si>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</si>
  <si>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</si>
  <si>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</si>
  <si>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</si>
  <si>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</si>
  <si>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</si>
  <si>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</si>
  <si>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</si>
  <si>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</si>
  <si>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</si>
  <si>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</si>
  <si>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</si>
  <si>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</si>
  <si>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</si>
  <si>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</si>
  <si>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</si>
  <si>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</si>
  <si>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</si>
  <si>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</si>
  <si>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</si>
  <si>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</si>
  <si>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</si>
  <si>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</si>
  <si>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</si>
  <si>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</si>
  <si>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</si>
  <si>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</si>
  <si>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</si>
  <si>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</si>
  <si>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</si>
  <si>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</si>
  <si>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</si>
  <si>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</si>
  <si>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</si>
  <si>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</si>
  <si>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</si>
  <si>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</si>
  <si>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</si>
  <si>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</si>
  <si>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</si>
  <si>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</si>
  <si>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</si>
  <si>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</si>
  <si>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</si>
  <si>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</si>
  <si>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</si>
  <si>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</si>
  <si>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</si>
  <si>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</si>
  <si>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</si>
  <si>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</si>
  <si>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</si>
  <si>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</si>
  <si>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</si>
  <si>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</si>
  <si>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</si>
  <si>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</si>
  <si>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</si>
  <si>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</si>
  <si>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</si>
  <si>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</si>
  <si>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</si>
  <si>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</si>
  <si>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</si>
  <si>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</si>
  <si>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</si>
  <si>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</si>
  <si>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</si>
  <si>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</si>
  <si>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</si>
  <si>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</si>
  <si>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</si>
  <si>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</si>
  <si>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</si>
  <si>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</si>
  <si>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</si>
  <si>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</si>
  <si>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</si>
  <si>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</si>
  <si>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</si>
  <si>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</si>
  <si>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</si>
  <si>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</si>
  <si>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</si>
  <si>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</si>
  <si>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</si>
  <si>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</si>
  <si>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</si>
  <si>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</si>
  <si>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</si>
  <si>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</si>
  <si>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</si>
  <si>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</si>
  <si>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</si>
  <si>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</si>
  <si>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</si>
  <si>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</si>
  <si>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</si>
  <si>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</si>
  <si>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</si>
  <si>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</si>
  <si>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</si>
  <si>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</si>
  <si>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</si>
  <si>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</si>
  <si>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</si>
  <si>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</si>
  <si>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</si>
  <si>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</si>
  <si>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</si>
  <si>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</si>
  <si>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</si>
  <si>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</si>
  <si>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</si>
  <si>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</si>
  <si>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</si>
  <si>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</si>
  <si>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</si>
  <si>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</si>
  <si>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</si>
  <si>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</si>
  <si>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</si>
  <si>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</si>
  <si>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</si>
  <si>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</si>
  <si>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</si>
  <si>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</si>
  <si>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</si>
  <si>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</si>
  <si>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</si>
  <si>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</si>
  <si>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</si>
  <si>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</si>
  <si>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</si>
  <si>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</si>
  <si>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</si>
  <si>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</si>
  <si>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</si>
  <si>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</si>
  <si>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</si>
  <si>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</si>
  <si>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</si>
  <si>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</si>
  <si>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</si>
  <si>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</si>
  <si>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</si>
  <si>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</si>
  <si>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</si>
  <si>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</si>
  <si>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</si>
  <si>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</si>
  <si>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</si>
  <si>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</si>
  <si>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</si>
  <si>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</si>
  <si>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</si>
  <si>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</si>
  <si>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</si>
  <si>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</si>
  <si>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</si>
  <si>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</si>
  <si>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</si>
  <si>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</si>
  <si>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</si>
  <si>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</si>
  <si>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</si>
  <si>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</si>
  <si>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</si>
  <si>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</si>
  <si>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</si>
  <si>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</si>
  <si>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</si>
  <si>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</si>
  <si>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</si>
  <si>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</si>
  <si>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</si>
  <si>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</si>
  <si>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</si>
  <si>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</si>
  <si>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</si>
  <si>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</si>
  <si>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</si>
  <si>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</si>
  <si>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</si>
  <si>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</si>
  <si>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</si>
  <si>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</si>
  <si>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</si>
  <si>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</si>
  <si>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</si>
  <si>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</si>
  <si>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</si>
  <si>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</si>
  <si>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</si>
  <si>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</si>
  <si>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</si>
  <si>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</si>
  <si>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</si>
  <si>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</si>
  <si>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</si>
  <si>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</si>
  <si>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</si>
  <si>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</si>
  <si>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</si>
  <si>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</si>
  <si>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</si>
  <si>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</si>
  <si>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</si>
  <si>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</si>
  <si>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</si>
  <si>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</si>
  <si>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</si>
  <si>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</si>
  <si>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</si>
  <si>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</si>
  <si>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</si>
  <si>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</si>
  <si>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</si>
  <si>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</si>
  <si>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</si>
  <si>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</si>
  <si>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</si>
  <si>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</si>
  <si>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</si>
  <si>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</si>
  <si>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</si>
  <si>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</si>
  <si>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</si>
  <si>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</si>
  <si>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</si>
  <si>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</si>
  <si>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</si>
  <si>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</si>
  <si>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</si>
  <si>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automation/Data/Results/Workbooks/LSIPs/ES_LSIP/ES_LSIP_Database.Main.xlsx</t>
  </si>
  <si>
    <t>LSIP</t>
  </si>
  <si>
    <t>10. Essex Southend-on-Sea and Thurrock</t>
  </si>
  <si>
    <t>LSIP name</t>
  </si>
  <si>
    <t>Essex Southend-on-Sea and Thurrock</t>
  </si>
  <si>
    <t>09 03 2023 10:27:36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</si>
</sst>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0.87432408040102327</c:v>
                </c:pt>
                <c:pt idx="2">
                  <c:v>1.267705712417655</c:v>
                </c:pt>
                <c:pt idx="3">
                  <c:v>1.5812853613416999</c:v>
                </c:pt>
                <c:pt idx="4">
                  <c:v>-0.8907501537189555</c:v>
                </c:pt>
                <c:pt idx="5">
                  <c:v>1.0831546577402484</c:v>
                </c:pt>
                <c:pt idx="7">
                  <c:v>8.6688917489907702E-2</c:v>
                </c:pt>
                <c:pt idx="8">
                  <c:v>6.7529031243248827</c:v>
                </c:pt>
                <c:pt idx="9">
                  <c:v>-1.1818133151313193</c:v>
                </c:pt>
                <c:pt idx="10">
                  <c:v>2.7025113111817989</c:v>
                </c:pt>
                <c:pt idx="11">
                  <c:v>3.3700173944587686</c:v>
                </c:pt>
                <c:pt idx="12">
                  <c:v>-7.9119488999745968E-3</c:v>
                </c:pt>
                <c:pt idx="13">
                  <c:v>-1.0902990710786375</c:v>
                </c:pt>
                <c:pt idx="14">
                  <c:v>-7.8207278000551161</c:v>
                </c:pt>
                <c:pt idx="15">
                  <c:v>0.8905313279166327</c:v>
                </c:pt>
                <c:pt idx="17">
                  <c:v>1.1110821984416264</c:v>
                </c:pt>
                <c:pt idx="18">
                  <c:v>3.6396309395033022</c:v>
                </c:pt>
                <c:pt idx="19">
                  <c:v>-1.1878195688797777</c:v>
                </c:pt>
                <c:pt idx="20">
                  <c:v>0.2721321975923896</c:v>
                </c:pt>
                <c:pt idx="22">
                  <c:v>4.138680098695291</c:v>
                </c:pt>
                <c:pt idx="24">
                  <c:v>-0.30882042435257384</c:v>
                </c:pt>
                <c:pt idx="25">
                  <c:v>-1.6792788976250583</c:v>
                </c:pt>
                <c:pt idx="26">
                  <c:v>-2.5443586182203992</c:v>
                </c:pt>
                <c:pt idx="27">
                  <c:v>-0.75727798409565006</c:v>
                </c:pt>
                <c:pt idx="29">
                  <c:v>-2.7567926648895291</c:v>
                </c:pt>
                <c:pt idx="30">
                  <c:v>-2.1932448154279083</c:v>
                </c:pt>
                <c:pt idx="31">
                  <c:v>-0.54512663719683552</c:v>
                </c:pt>
                <c:pt idx="32">
                  <c:v>-6.7584052250254771</c:v>
                </c:pt>
                <c:pt idx="33">
                  <c:v>-4.5572700587635744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0.58881475638516978</c:v>
                </c:pt>
                <c:pt idx="2">
                  <c:v>1.2839780481683327</c:v>
                </c:pt>
                <c:pt idx="3">
                  <c:v>1.5965331969569618E-2</c:v>
                </c:pt>
                <c:pt idx="4">
                  <c:v>0.70582191561325835</c:v>
                </c:pt>
                <c:pt idx="5">
                  <c:v>0.77328316073943526</c:v>
                </c:pt>
                <c:pt idx="7">
                  <c:v>3.1484877362064623E-2</c:v>
                </c:pt>
                <c:pt idx="8">
                  <c:v>-0.17439257722181578</c:v>
                </c:pt>
                <c:pt idx="9">
                  <c:v>0.75305782845909164</c:v>
                </c:pt>
                <c:pt idx="10">
                  <c:v>0.84651833588695879</c:v>
                </c:pt>
                <c:pt idx="11">
                  <c:v>1.1330702504645185</c:v>
                </c:pt>
                <c:pt idx="12">
                  <c:v>-1.0985353811521104</c:v>
                </c:pt>
                <c:pt idx="13">
                  <c:v>0.63481493939641087</c:v>
                </c:pt>
                <c:pt idx="14">
                  <c:v>-0.22737796627557705</c:v>
                </c:pt>
                <c:pt idx="15">
                  <c:v>0.45178394024891766</c:v>
                </c:pt>
                <c:pt idx="17">
                  <c:v>0.87773554529366749</c:v>
                </c:pt>
                <c:pt idx="18">
                  <c:v>0.75035792340925056</c:v>
                </c:pt>
                <c:pt idx="19">
                  <c:v>0.24282453066923892</c:v>
                </c:pt>
                <c:pt idx="20">
                  <c:v>0.50397679984015564</c:v>
                </c:pt>
                <c:pt idx="22">
                  <c:v>1.5920073748604935</c:v>
                </c:pt>
                <c:pt idx="24">
                  <c:v>-1.4671330534190563</c:v>
                </c:pt>
                <c:pt idx="25">
                  <c:v>-1.2659450783266024</c:v>
                </c:pt>
                <c:pt idx="26">
                  <c:v>0.99854981072380333</c:v>
                </c:pt>
                <c:pt idx="27">
                  <c:v>-1.2099102133905637</c:v>
                </c:pt>
                <c:pt idx="29">
                  <c:v>0.93708677017971809</c:v>
                </c:pt>
                <c:pt idx="30">
                  <c:v>-0.72314107921901405</c:v>
                </c:pt>
                <c:pt idx="31">
                  <c:v>-5.4236543258699088</c:v>
                </c:pt>
                <c:pt idx="32">
                  <c:v>0.15843004117086501</c:v>
                </c:pt>
                <c:pt idx="33">
                  <c:v>0.37469058710279946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9.7959999999999923</c:v>
                </c:pt>
                <c:pt idx="1">
                  <c:v>7.9699999999999891</c:v>
                </c:pt>
                <c:pt idx="2">
                  <c:v>10.288999999999975</c:v>
                </c:pt>
                <c:pt idx="3">
                  <c:v>7.5499999999999989</c:v>
                </c:pt>
                <c:pt idx="4">
                  <c:v>9.4419999999999931</c:v>
                </c:pt>
                <c:pt idx="5">
                  <c:v>8.7390000000000168</c:v>
                </c:pt>
                <c:pt idx="6">
                  <c:v>9.2769999999999797</c:v>
                </c:pt>
                <c:pt idx="7">
                  <c:v>6.3319999999999927</c:v>
                </c:pt>
                <c:pt idx="8">
                  <c:v>7.9599999999999911</c:v>
                </c:pt>
                <c:pt idx="9">
                  <c:v>10.437999999999956</c:v>
                </c:pt>
                <c:pt idx="10">
                  <c:v>6.1589999999999989</c:v>
                </c:pt>
                <c:pt idx="11">
                  <c:v>6.2349999999999843</c:v>
                </c:pt>
                <c:pt idx="12">
                  <c:v>6.3209999999999953</c:v>
                </c:pt>
                <c:pt idx="13">
                  <c:v>6.3899999999999979</c:v>
                </c:pt>
                <c:pt idx="14">
                  <c:v>6.4579999999999913</c:v>
                </c:pt>
                <c:pt idx="15">
                  <c:v>6.4380000000000113</c:v>
                </c:pt>
                <c:pt idx="16">
                  <c:v>6.4249999999999989</c:v>
                </c:pt>
                <c:pt idx="17">
                  <c:v>6.411000000000004</c:v>
                </c:pt>
                <c:pt idx="18">
                  <c:v>6.3970000000000145</c:v>
                </c:pt>
                <c:pt idx="19">
                  <c:v>6.3819999999999979</c:v>
                </c:pt>
                <c:pt idx="20">
                  <c:v>6.3700000000000108</c:v>
                </c:pt>
                <c:pt idx="21">
                  <c:v>6.3569999999999771</c:v>
                </c:pt>
                <c:pt idx="22">
                  <c:v>6.3450000000000033</c:v>
                </c:pt>
                <c:pt idx="23">
                  <c:v>6.3319999999999768</c:v>
                </c:pt>
                <c:pt idx="24" formatCode="#,##0.00">
                  <c:v>6.3189999999999973</c:v>
                </c:pt>
                <c:pt idx="25">
                  <c:v>6.3069999999999986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0.37400000000000055</c:v>
                </c:pt>
                <c:pt idx="1">
                  <c:v>0.33700000000000019</c:v>
                </c:pt>
                <c:pt idx="2">
                  <c:v>0.20899999999999866</c:v>
                </c:pt>
                <c:pt idx="3">
                  <c:v>0.22500000000000012</c:v>
                </c:pt>
                <c:pt idx="4">
                  <c:v>0.23200000000000043</c:v>
                </c:pt>
                <c:pt idx="5">
                  <c:v>0.40800000000000014</c:v>
                </c:pt>
                <c:pt idx="6">
                  <c:v>0.20299999999999987</c:v>
                </c:pt>
                <c:pt idx="7">
                  <c:v>0.46199999999999919</c:v>
                </c:pt>
                <c:pt idx="8">
                  <c:v>0.43600000000000055</c:v>
                </c:pt>
                <c:pt idx="9">
                  <c:v>0.25800000000000056</c:v>
                </c:pt>
                <c:pt idx="10">
                  <c:v>0.39700000000000052</c:v>
                </c:pt>
                <c:pt idx="11">
                  <c:v>0.36700000000000083</c:v>
                </c:pt>
                <c:pt idx="12">
                  <c:v>0.35399999999999915</c:v>
                </c:pt>
                <c:pt idx="13">
                  <c:v>0.32999999999999913</c:v>
                </c:pt>
                <c:pt idx="14">
                  <c:v>0.30599999999999972</c:v>
                </c:pt>
                <c:pt idx="15">
                  <c:v>0.28600000000000031</c:v>
                </c:pt>
                <c:pt idx="16">
                  <c:v>0.27099999999999935</c:v>
                </c:pt>
                <c:pt idx="17">
                  <c:v>0.25499999999999967</c:v>
                </c:pt>
                <c:pt idx="18">
                  <c:v>0.24199999999999997</c:v>
                </c:pt>
                <c:pt idx="19">
                  <c:v>0.23000000000000004</c:v>
                </c:pt>
                <c:pt idx="20">
                  <c:v>0.21899999999999972</c:v>
                </c:pt>
                <c:pt idx="21">
                  <c:v>0.20799999999999988</c:v>
                </c:pt>
                <c:pt idx="22">
                  <c:v>0.19700000000000004</c:v>
                </c:pt>
                <c:pt idx="23">
                  <c:v>0.18799999999999961</c:v>
                </c:pt>
                <c:pt idx="24" formatCode="#,##0.00">
                  <c:v>0.17999999999999972</c:v>
                </c:pt>
                <c:pt idx="25">
                  <c:v>0.17200000000000037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0.99500000000000277</c:v>
                </c:pt>
                <c:pt idx="1">
                  <c:v>1.1879999999999993</c:v>
                </c:pt>
                <c:pt idx="2">
                  <c:v>1.0159999999999993</c:v>
                </c:pt>
                <c:pt idx="3">
                  <c:v>1.1639999999999988</c:v>
                </c:pt>
                <c:pt idx="4">
                  <c:v>1.0539999999999992</c:v>
                </c:pt>
                <c:pt idx="5">
                  <c:v>1.0289999999999975</c:v>
                </c:pt>
                <c:pt idx="6">
                  <c:v>0.84100000000000197</c:v>
                </c:pt>
                <c:pt idx="7">
                  <c:v>1.1819999999999993</c:v>
                </c:pt>
                <c:pt idx="8">
                  <c:v>0.90199999999999836</c:v>
                </c:pt>
                <c:pt idx="9">
                  <c:v>1.0980000000000003</c:v>
                </c:pt>
                <c:pt idx="10">
                  <c:v>0.92100000000000171</c:v>
                </c:pt>
                <c:pt idx="11">
                  <c:v>0.8969999999999988</c:v>
                </c:pt>
                <c:pt idx="12">
                  <c:v>0.87499999999999878</c:v>
                </c:pt>
                <c:pt idx="13">
                  <c:v>0.86799999999999899</c:v>
                </c:pt>
                <c:pt idx="14">
                  <c:v>0.86400000000000066</c:v>
                </c:pt>
                <c:pt idx="15">
                  <c:v>0.86000000000000187</c:v>
                </c:pt>
                <c:pt idx="16">
                  <c:v>0.85599999999999943</c:v>
                </c:pt>
                <c:pt idx="17">
                  <c:v>0.85300000000000098</c:v>
                </c:pt>
                <c:pt idx="18">
                  <c:v>0.8489999999999962</c:v>
                </c:pt>
                <c:pt idx="19">
                  <c:v>0.84599999999999698</c:v>
                </c:pt>
                <c:pt idx="20">
                  <c:v>0.84199999999999953</c:v>
                </c:pt>
                <c:pt idx="21">
                  <c:v>0.83899999999999908</c:v>
                </c:pt>
                <c:pt idx="22">
                  <c:v>0.83600000000000252</c:v>
                </c:pt>
                <c:pt idx="23">
                  <c:v>0.83199999999999974</c:v>
                </c:pt>
                <c:pt idx="24" formatCode="#,##0.00">
                  <c:v>0.8289999999999994</c:v>
                </c:pt>
                <c:pt idx="25">
                  <c:v>0.82599999999999896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5.2649999999999988</c:v>
                </c:pt>
                <c:pt idx="1">
                  <c:v>5.68</c:v>
                </c:pt>
                <c:pt idx="2">
                  <c:v>6.572000000000001</c:v>
                </c:pt>
                <c:pt idx="3">
                  <c:v>6.767000000000003</c:v>
                </c:pt>
                <c:pt idx="4">
                  <c:v>4.8159999999999989</c:v>
                </c:pt>
                <c:pt idx="5">
                  <c:v>7.5050000000000052</c:v>
                </c:pt>
                <c:pt idx="6">
                  <c:v>6.4680000000000097</c:v>
                </c:pt>
                <c:pt idx="7">
                  <c:v>5.3290000000000175</c:v>
                </c:pt>
                <c:pt idx="8">
                  <c:v>8.5080000000000098</c:v>
                </c:pt>
                <c:pt idx="9">
                  <c:v>7.6700000000000284</c:v>
                </c:pt>
                <c:pt idx="10">
                  <c:v>6.5259999999999936</c:v>
                </c:pt>
                <c:pt idx="11">
                  <c:v>6.4130000000000065</c:v>
                </c:pt>
                <c:pt idx="12">
                  <c:v>6.3799999999999981</c:v>
                </c:pt>
                <c:pt idx="13">
                  <c:v>6.482999999999989</c:v>
                </c:pt>
                <c:pt idx="14">
                  <c:v>6.7490000000000077</c:v>
                </c:pt>
                <c:pt idx="15">
                  <c:v>6.8990000000000062</c:v>
                </c:pt>
                <c:pt idx="16">
                  <c:v>7.0110000000000072</c:v>
                </c:pt>
                <c:pt idx="17">
                  <c:v>7.0959999999999956</c:v>
                </c:pt>
                <c:pt idx="18">
                  <c:v>7.1640000000000006</c:v>
                </c:pt>
                <c:pt idx="19">
                  <c:v>7.222999999999991</c:v>
                </c:pt>
                <c:pt idx="20">
                  <c:v>7.276000000000006</c:v>
                </c:pt>
                <c:pt idx="21">
                  <c:v>7.3260000000000263</c:v>
                </c:pt>
                <c:pt idx="22">
                  <c:v>7.3730000000000313</c:v>
                </c:pt>
                <c:pt idx="23">
                  <c:v>7.4179999999999735</c:v>
                </c:pt>
                <c:pt idx="24" formatCode="#,##0.00">
                  <c:v>7.4619999999999953</c:v>
                </c:pt>
                <c:pt idx="25">
                  <c:v>7.505999999999994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4.3039999999999967</c:v>
                </c:pt>
                <c:pt idx="1">
                  <c:v>4.4439999999999973</c:v>
                </c:pt>
                <c:pt idx="2">
                  <c:v>4.3130000000000051</c:v>
                </c:pt>
                <c:pt idx="3">
                  <c:v>4.2950000000000035</c:v>
                </c:pt>
                <c:pt idx="4">
                  <c:v>5.6330000000000062</c:v>
                </c:pt>
                <c:pt idx="5">
                  <c:v>4.3670000000000107</c:v>
                </c:pt>
                <c:pt idx="6">
                  <c:v>4.8330000000000073</c:v>
                </c:pt>
                <c:pt idx="7">
                  <c:v>5.2799999999999949</c:v>
                </c:pt>
                <c:pt idx="8">
                  <c:v>5.1419999999999888</c:v>
                </c:pt>
                <c:pt idx="9">
                  <c:v>3.995000000000005</c:v>
                </c:pt>
                <c:pt idx="10">
                  <c:v>3.8390000000000044</c:v>
                </c:pt>
                <c:pt idx="11">
                  <c:v>3.9240000000000079</c:v>
                </c:pt>
                <c:pt idx="12">
                  <c:v>4.0250000000000012</c:v>
                </c:pt>
                <c:pt idx="13">
                  <c:v>4.077</c:v>
                </c:pt>
                <c:pt idx="14">
                  <c:v>4.1230000000000029</c:v>
                </c:pt>
                <c:pt idx="15">
                  <c:v>4.1629999999999994</c:v>
                </c:pt>
                <c:pt idx="16">
                  <c:v>4.1920000000000099</c:v>
                </c:pt>
                <c:pt idx="17">
                  <c:v>4.2199999999999935</c:v>
                </c:pt>
                <c:pt idx="18">
                  <c:v>4.2489999999999979</c:v>
                </c:pt>
                <c:pt idx="19">
                  <c:v>4.2770000000000019</c:v>
                </c:pt>
                <c:pt idx="20">
                  <c:v>4.309000000000009</c:v>
                </c:pt>
                <c:pt idx="21">
                  <c:v>4.3409999999999984</c:v>
                </c:pt>
                <c:pt idx="22">
                  <c:v>4.3720000000000026</c:v>
                </c:pt>
                <c:pt idx="23">
                  <c:v>4.4009999999999998</c:v>
                </c:pt>
                <c:pt idx="24" formatCode="#,##0.00">
                  <c:v>4.4289999999999941</c:v>
                </c:pt>
                <c:pt idx="25">
                  <c:v>4.455999999999996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13.83199999999996</c:v>
                </c:pt>
                <c:pt idx="1">
                  <c:v>12.759000000000045</c:v>
                </c:pt>
                <c:pt idx="2">
                  <c:v>12.266999999999978</c:v>
                </c:pt>
                <c:pt idx="3">
                  <c:v>11.578000000000054</c:v>
                </c:pt>
                <c:pt idx="4">
                  <c:v>10.905999999999976</c:v>
                </c:pt>
                <c:pt idx="5">
                  <c:v>10.579999999999975</c:v>
                </c:pt>
                <c:pt idx="6">
                  <c:v>11.447999999999981</c:v>
                </c:pt>
                <c:pt idx="7">
                  <c:v>10.334999999999967</c:v>
                </c:pt>
                <c:pt idx="8">
                  <c:v>10.455999999999985</c:v>
                </c:pt>
                <c:pt idx="9">
                  <c:v>10.257000000000041</c:v>
                </c:pt>
                <c:pt idx="10">
                  <c:v>9.7210000000000214</c:v>
                </c:pt>
                <c:pt idx="11">
                  <c:v>9.9829999999999757</c:v>
                </c:pt>
                <c:pt idx="12">
                  <c:v>9.8769999999999847</c:v>
                </c:pt>
                <c:pt idx="13">
                  <c:v>9.85700000000001</c:v>
                </c:pt>
                <c:pt idx="14">
                  <c:v>9.7879999999999967</c:v>
                </c:pt>
                <c:pt idx="15">
                  <c:v>9.6910000000000025</c:v>
                </c:pt>
                <c:pt idx="16">
                  <c:v>9.5170000000000172</c:v>
                </c:pt>
                <c:pt idx="17">
                  <c:v>9.3429999999999964</c:v>
                </c:pt>
                <c:pt idx="18">
                  <c:v>9.1689999999999792</c:v>
                </c:pt>
                <c:pt idx="19">
                  <c:v>8.9980000000000242</c:v>
                </c:pt>
                <c:pt idx="20">
                  <c:v>8.8390000000000217</c:v>
                </c:pt>
                <c:pt idx="21">
                  <c:v>8.676999999999996</c:v>
                </c:pt>
                <c:pt idx="22">
                  <c:v>8.5140000000000153</c:v>
                </c:pt>
                <c:pt idx="23">
                  <c:v>8.3520000000000003</c:v>
                </c:pt>
                <c:pt idx="24" formatCode="#,##0.00">
                  <c:v>8.1900000000000155</c:v>
                </c:pt>
                <c:pt idx="25">
                  <c:v>8.0300000000000029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39.640999999999984</c:v>
                </c:pt>
                <c:pt idx="1">
                  <c:v>43.254000000000069</c:v>
                </c:pt>
                <c:pt idx="2">
                  <c:v>46.048999999999999</c:v>
                </c:pt>
                <c:pt idx="3">
                  <c:v>41.887000000000036</c:v>
                </c:pt>
                <c:pt idx="4">
                  <c:v>37.972000000000058</c:v>
                </c:pt>
                <c:pt idx="5">
                  <c:v>37.794999999999845</c:v>
                </c:pt>
                <c:pt idx="6">
                  <c:v>40.468000000000018</c:v>
                </c:pt>
                <c:pt idx="7">
                  <c:v>39.445000000000036</c:v>
                </c:pt>
                <c:pt idx="8">
                  <c:v>38.639000000000081</c:v>
                </c:pt>
                <c:pt idx="9">
                  <c:v>37.950000000000088</c:v>
                </c:pt>
                <c:pt idx="10">
                  <c:v>37.214999999999989</c:v>
                </c:pt>
                <c:pt idx="11">
                  <c:v>36.571999999999875</c:v>
                </c:pt>
                <c:pt idx="12">
                  <c:v>35.721000000000103</c:v>
                </c:pt>
                <c:pt idx="13">
                  <c:v>34.79500000000003</c:v>
                </c:pt>
                <c:pt idx="14">
                  <c:v>34.216000000000044</c:v>
                </c:pt>
                <c:pt idx="15">
                  <c:v>33.668000000000035</c:v>
                </c:pt>
                <c:pt idx="16">
                  <c:v>33.21500000000006</c:v>
                </c:pt>
                <c:pt idx="17">
                  <c:v>32.767999999999972</c:v>
                </c:pt>
                <c:pt idx="18">
                  <c:v>32.343000000000046</c:v>
                </c:pt>
                <c:pt idx="19">
                  <c:v>31.937999999999956</c:v>
                </c:pt>
                <c:pt idx="20">
                  <c:v>31.560999999999947</c:v>
                </c:pt>
                <c:pt idx="21">
                  <c:v>31.184000000000044</c:v>
                </c:pt>
                <c:pt idx="22">
                  <c:v>30.820000000000132</c:v>
                </c:pt>
                <c:pt idx="23">
                  <c:v>30.470000000000002</c:v>
                </c:pt>
                <c:pt idx="24" formatCode="#,##0.00">
                  <c:v>30.133000000000017</c:v>
                </c:pt>
                <c:pt idx="25">
                  <c:v>29.814999999999955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65.532000000000096</c:v>
                </c:pt>
                <c:pt idx="1">
                  <c:v>67.06800000000014</c:v>
                </c:pt>
                <c:pt idx="2">
                  <c:v>64.70700000000005</c:v>
                </c:pt>
                <c:pt idx="3">
                  <c:v>62.899000000000022</c:v>
                </c:pt>
                <c:pt idx="4">
                  <c:v>69.091999999999913</c:v>
                </c:pt>
                <c:pt idx="5">
                  <c:v>75.831999999999965</c:v>
                </c:pt>
                <c:pt idx="6">
                  <c:v>77.716000000000037</c:v>
                </c:pt>
                <c:pt idx="7">
                  <c:v>80.400999999999954</c:v>
                </c:pt>
                <c:pt idx="8">
                  <c:v>79.727999999999895</c:v>
                </c:pt>
                <c:pt idx="9">
                  <c:v>78.046999999999883</c:v>
                </c:pt>
                <c:pt idx="10">
                  <c:v>92.877999999999773</c:v>
                </c:pt>
                <c:pt idx="11">
                  <c:v>92.244000000000042</c:v>
                </c:pt>
                <c:pt idx="12">
                  <c:v>94.27099999999993</c:v>
                </c:pt>
                <c:pt idx="13">
                  <c:v>98.71299999999998</c:v>
                </c:pt>
                <c:pt idx="14">
                  <c:v>102.13199999999989</c:v>
                </c:pt>
                <c:pt idx="15">
                  <c:v>103.65599999999998</c:v>
                </c:pt>
                <c:pt idx="16">
                  <c:v>105.05600000000007</c:v>
                </c:pt>
                <c:pt idx="17">
                  <c:v>106.19599999999994</c:v>
                </c:pt>
                <c:pt idx="18">
                  <c:v>107.48700000000002</c:v>
                </c:pt>
                <c:pt idx="19">
                  <c:v>108.72500000000001</c:v>
                </c:pt>
                <c:pt idx="20">
                  <c:v>110.13099999999991</c:v>
                </c:pt>
                <c:pt idx="21">
                  <c:v>111.57300000000039</c:v>
                </c:pt>
                <c:pt idx="22">
                  <c:v>113.05900000000022</c:v>
                </c:pt>
                <c:pt idx="23">
                  <c:v>114.5809999999998</c:v>
                </c:pt>
                <c:pt idx="24" formatCode="#,##0.00">
                  <c:v>116.13100000000009</c:v>
                </c:pt>
                <c:pt idx="25">
                  <c:v>117.70800000000007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139.03799999999995</c:v>
                </c:pt>
                <c:pt idx="1">
                  <c:v>139.76999999999978</c:v>
                </c:pt>
                <c:pt idx="2">
                  <c:v>136.59900000000002</c:v>
                </c:pt>
                <c:pt idx="3">
                  <c:v>131.74900000000031</c:v>
                </c:pt>
                <c:pt idx="4">
                  <c:v>132.74600000000066</c:v>
                </c:pt>
                <c:pt idx="5">
                  <c:v>140.37000000000023</c:v>
                </c:pt>
                <c:pt idx="6">
                  <c:v>131.32499999999996</c:v>
                </c:pt>
                <c:pt idx="7">
                  <c:v>139.38400000000016</c:v>
                </c:pt>
                <c:pt idx="8">
                  <c:v>143.36000000000018</c:v>
                </c:pt>
                <c:pt idx="9">
                  <c:v>135.95899999999995</c:v>
                </c:pt>
                <c:pt idx="10">
                  <c:v>132.22900000000027</c:v>
                </c:pt>
                <c:pt idx="11">
                  <c:v>133.24299999999968</c:v>
                </c:pt>
                <c:pt idx="12">
                  <c:v>133.73399999999964</c:v>
                </c:pt>
                <c:pt idx="13">
                  <c:v>133.86699999999988</c:v>
                </c:pt>
                <c:pt idx="14">
                  <c:v>134.2189999999998</c:v>
                </c:pt>
                <c:pt idx="15">
                  <c:v>134.62899999999979</c:v>
                </c:pt>
                <c:pt idx="16">
                  <c:v>134.90000000000009</c:v>
                </c:pt>
                <c:pt idx="17">
                  <c:v>135.13099999999991</c:v>
                </c:pt>
                <c:pt idx="18">
                  <c:v>135.34200000000024</c:v>
                </c:pt>
                <c:pt idx="19">
                  <c:v>135.54099999999991</c:v>
                </c:pt>
                <c:pt idx="20">
                  <c:v>135.77200000000045</c:v>
                </c:pt>
                <c:pt idx="21">
                  <c:v>136.01499999999996</c:v>
                </c:pt>
                <c:pt idx="22">
                  <c:v>136.25800000000001</c:v>
                </c:pt>
                <c:pt idx="23">
                  <c:v>136.55199999999962</c:v>
                </c:pt>
                <c:pt idx="24" formatCode="#,##0.00">
                  <c:v>136.83800000000002</c:v>
                </c:pt>
                <c:pt idx="25">
                  <c:v>137.12799999999962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42.093000000000018</c:v>
                </c:pt>
                <c:pt idx="1">
                  <c:v>43.275999999999961</c:v>
                </c:pt>
                <c:pt idx="2">
                  <c:v>44.739000000000068</c:v>
                </c:pt>
                <c:pt idx="3">
                  <c:v>44.865000000000016</c:v>
                </c:pt>
                <c:pt idx="4">
                  <c:v>43.756999999999813</c:v>
                </c:pt>
                <c:pt idx="5">
                  <c:v>42.984999999999971</c:v>
                </c:pt>
                <c:pt idx="6">
                  <c:v>52.024000000000207</c:v>
                </c:pt>
                <c:pt idx="7">
                  <c:v>50.207000000000029</c:v>
                </c:pt>
                <c:pt idx="8">
                  <c:v>54.411000000000115</c:v>
                </c:pt>
                <c:pt idx="9">
                  <c:v>53.913000000000167</c:v>
                </c:pt>
                <c:pt idx="10">
                  <c:v>51.397999999999982</c:v>
                </c:pt>
                <c:pt idx="11">
                  <c:v>53.776999999999795</c:v>
                </c:pt>
                <c:pt idx="12">
                  <c:v>54.61199999999991</c:v>
                </c:pt>
                <c:pt idx="13">
                  <c:v>55.123000000000019</c:v>
                </c:pt>
                <c:pt idx="14">
                  <c:v>55.627999999999929</c:v>
                </c:pt>
                <c:pt idx="15">
                  <c:v>55.903999999999805</c:v>
                </c:pt>
                <c:pt idx="16">
                  <c:v>56.085000000000136</c:v>
                </c:pt>
                <c:pt idx="17">
                  <c:v>56.25499999999991</c:v>
                </c:pt>
                <c:pt idx="18">
                  <c:v>56.419000000000025</c:v>
                </c:pt>
                <c:pt idx="19">
                  <c:v>56.581999999999908</c:v>
                </c:pt>
                <c:pt idx="20">
                  <c:v>56.759000000000071</c:v>
                </c:pt>
                <c:pt idx="21">
                  <c:v>56.916999999999973</c:v>
                </c:pt>
                <c:pt idx="22">
                  <c:v>57.069999999999929</c:v>
                </c:pt>
                <c:pt idx="23">
                  <c:v>57.217000000000176</c:v>
                </c:pt>
                <c:pt idx="24" formatCode="#,##0.00">
                  <c:v>57.357999999999926</c:v>
                </c:pt>
                <c:pt idx="25">
                  <c:v>57.497000000000092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41.838000000000022</c:v>
                </c:pt>
                <c:pt idx="1">
                  <c:v>43.998000000000083</c:v>
                </c:pt>
                <c:pt idx="2">
                  <c:v>47.149000000000022</c:v>
                </c:pt>
                <c:pt idx="3">
                  <c:v>46.69000000000009</c:v>
                </c:pt>
                <c:pt idx="4">
                  <c:v>52.463000000000036</c:v>
                </c:pt>
                <c:pt idx="5">
                  <c:v>51.864000000000004</c:v>
                </c:pt>
                <c:pt idx="6">
                  <c:v>54.057999999999964</c:v>
                </c:pt>
                <c:pt idx="7">
                  <c:v>53.363999999999912</c:v>
                </c:pt>
                <c:pt idx="8">
                  <c:v>53.340000000000025</c:v>
                </c:pt>
                <c:pt idx="9">
                  <c:v>53.98599999999999</c:v>
                </c:pt>
                <c:pt idx="10">
                  <c:v>54.809999999999917</c:v>
                </c:pt>
                <c:pt idx="11">
                  <c:v>52.059000000000076</c:v>
                </c:pt>
                <c:pt idx="12">
                  <c:v>52.747000000000014</c:v>
                </c:pt>
                <c:pt idx="13">
                  <c:v>53.996000000000009</c:v>
                </c:pt>
                <c:pt idx="14">
                  <c:v>55.284000000000049</c:v>
                </c:pt>
                <c:pt idx="15">
                  <c:v>56.212000000000096</c:v>
                </c:pt>
                <c:pt idx="16">
                  <c:v>57.004999999999995</c:v>
                </c:pt>
                <c:pt idx="17">
                  <c:v>57.722999999999971</c:v>
                </c:pt>
                <c:pt idx="18">
                  <c:v>58.398999999999994</c:v>
                </c:pt>
                <c:pt idx="19">
                  <c:v>59.043000000000099</c:v>
                </c:pt>
                <c:pt idx="20">
                  <c:v>59.668999999999997</c:v>
                </c:pt>
                <c:pt idx="21">
                  <c:v>60.271999999999963</c:v>
                </c:pt>
                <c:pt idx="22">
                  <c:v>60.857000000000006</c:v>
                </c:pt>
                <c:pt idx="23">
                  <c:v>61.420000000000051</c:v>
                </c:pt>
                <c:pt idx="24" formatCode="#,##0.00">
                  <c:v>61.961999999999996</c:v>
                </c:pt>
                <c:pt idx="25">
                  <c:v>62.48700000000018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7.6540000000000132</c:v>
                </c:pt>
                <c:pt idx="1">
                  <c:v>7.7119999999999962</c:v>
                </c:pt>
                <c:pt idx="2">
                  <c:v>7.8659999999999899</c:v>
                </c:pt>
                <c:pt idx="3">
                  <c:v>6.7150000000000274</c:v>
                </c:pt>
                <c:pt idx="4">
                  <c:v>7.1189999999999989</c:v>
                </c:pt>
                <c:pt idx="5">
                  <c:v>10.832000000000033</c:v>
                </c:pt>
                <c:pt idx="6">
                  <c:v>9.2229999999999883</c:v>
                </c:pt>
                <c:pt idx="7">
                  <c:v>7.691999999999994</c:v>
                </c:pt>
                <c:pt idx="8">
                  <c:v>6.2720000000000038</c:v>
                </c:pt>
                <c:pt idx="9">
                  <c:v>6.8319999999999927</c:v>
                </c:pt>
                <c:pt idx="10">
                  <c:v>7.2089999999999854</c:v>
                </c:pt>
                <c:pt idx="11">
                  <c:v>7.1209999999999942</c:v>
                </c:pt>
                <c:pt idx="12">
                  <c:v>7.0900000000000007</c:v>
                </c:pt>
                <c:pt idx="13">
                  <c:v>7.0540000000000029</c:v>
                </c:pt>
                <c:pt idx="14">
                  <c:v>7.0299999999999843</c:v>
                </c:pt>
                <c:pt idx="15">
                  <c:v>7.0320000000000009</c:v>
                </c:pt>
                <c:pt idx="16">
                  <c:v>7.0269999999999841</c:v>
                </c:pt>
                <c:pt idx="17">
                  <c:v>7.0209999999999999</c:v>
                </c:pt>
                <c:pt idx="18">
                  <c:v>7.0150000000000077</c:v>
                </c:pt>
                <c:pt idx="19">
                  <c:v>7.009000000000011</c:v>
                </c:pt>
                <c:pt idx="20">
                  <c:v>7.001999999999998</c:v>
                </c:pt>
                <c:pt idx="21">
                  <c:v>6.9939999999999927</c:v>
                </c:pt>
                <c:pt idx="22">
                  <c:v>6.9869999999999957</c:v>
                </c:pt>
                <c:pt idx="23">
                  <c:v>6.9800000000000058</c:v>
                </c:pt>
                <c:pt idx="24" formatCode="#,##0.00">
                  <c:v>6.9739999999999958</c:v>
                </c:pt>
                <c:pt idx="25">
                  <c:v>6.9669999999999748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13.756999999999991</c:v>
                </c:pt>
                <c:pt idx="1">
                  <c:v>13.592999999999998</c:v>
                </c:pt>
                <c:pt idx="2">
                  <c:v>17.094999999999992</c:v>
                </c:pt>
                <c:pt idx="3">
                  <c:v>16.907000000000021</c:v>
                </c:pt>
                <c:pt idx="4">
                  <c:v>20.757999999999967</c:v>
                </c:pt>
                <c:pt idx="5">
                  <c:v>18.523</c:v>
                </c:pt>
                <c:pt idx="6">
                  <c:v>20.48300000000004</c:v>
                </c:pt>
                <c:pt idx="7">
                  <c:v>23.288000000000004</c:v>
                </c:pt>
                <c:pt idx="8">
                  <c:v>17.86699999999998</c:v>
                </c:pt>
                <c:pt idx="9">
                  <c:v>17.737000000000045</c:v>
                </c:pt>
                <c:pt idx="10">
                  <c:v>17.534999999999965</c:v>
                </c:pt>
                <c:pt idx="11">
                  <c:v>17.683000000000018</c:v>
                </c:pt>
                <c:pt idx="12">
                  <c:v>17.777000000000012</c:v>
                </c:pt>
                <c:pt idx="13">
                  <c:v>17.999000000000017</c:v>
                </c:pt>
                <c:pt idx="14">
                  <c:v>18.175999999999988</c:v>
                </c:pt>
                <c:pt idx="15">
                  <c:v>18.327000000000002</c:v>
                </c:pt>
                <c:pt idx="16">
                  <c:v>18.457000000000058</c:v>
                </c:pt>
                <c:pt idx="17">
                  <c:v>18.561000000000046</c:v>
                </c:pt>
                <c:pt idx="18">
                  <c:v>18.655000000000012</c:v>
                </c:pt>
                <c:pt idx="19">
                  <c:v>18.748999999999981</c:v>
                </c:pt>
                <c:pt idx="20">
                  <c:v>18.849999999999955</c:v>
                </c:pt>
                <c:pt idx="21">
                  <c:v>18.948999999999991</c:v>
                </c:pt>
                <c:pt idx="22">
                  <c:v>19.043999999999972</c:v>
                </c:pt>
                <c:pt idx="23">
                  <c:v>19.131000000000004</c:v>
                </c:pt>
                <c:pt idx="24" formatCode="#,##0.00">
                  <c:v>19.210000000000047</c:v>
                </c:pt>
                <c:pt idx="25">
                  <c:v>19.280999999999931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19.552999999999997</c:v>
                </c:pt>
                <c:pt idx="1">
                  <c:v>21.485999999999976</c:v>
                </c:pt>
                <c:pt idx="2">
                  <c:v>22.379000000000033</c:v>
                </c:pt>
                <c:pt idx="3">
                  <c:v>22.834000000000021</c:v>
                </c:pt>
                <c:pt idx="4">
                  <c:v>23.643000000000022</c:v>
                </c:pt>
                <c:pt idx="5">
                  <c:v>22.753999999999998</c:v>
                </c:pt>
                <c:pt idx="6">
                  <c:v>20.984000000000005</c:v>
                </c:pt>
                <c:pt idx="7">
                  <c:v>21.459000000000003</c:v>
                </c:pt>
                <c:pt idx="8">
                  <c:v>21.124999999999982</c:v>
                </c:pt>
                <c:pt idx="9">
                  <c:v>21.955000000000044</c:v>
                </c:pt>
                <c:pt idx="10">
                  <c:v>22.74499999999998</c:v>
                </c:pt>
                <c:pt idx="11">
                  <c:v>22.944999999999926</c:v>
                </c:pt>
                <c:pt idx="12">
                  <c:v>22.686999999999966</c:v>
                </c:pt>
                <c:pt idx="13">
                  <c:v>22.351000000000106</c:v>
                </c:pt>
                <c:pt idx="14">
                  <c:v>22.006000000000046</c:v>
                </c:pt>
                <c:pt idx="15">
                  <c:v>21.736000000000057</c:v>
                </c:pt>
                <c:pt idx="16">
                  <c:v>21.489000000000011</c:v>
                </c:pt>
                <c:pt idx="17">
                  <c:v>21.24199999999998</c:v>
                </c:pt>
                <c:pt idx="18">
                  <c:v>20.995000000000015</c:v>
                </c:pt>
                <c:pt idx="19">
                  <c:v>20.750000000000036</c:v>
                </c:pt>
                <c:pt idx="20">
                  <c:v>20.50499999999996</c:v>
                </c:pt>
                <c:pt idx="21">
                  <c:v>20.255000000000013</c:v>
                </c:pt>
                <c:pt idx="22">
                  <c:v>20.006999999999969</c:v>
                </c:pt>
                <c:pt idx="23">
                  <c:v>19.760000000000026</c:v>
                </c:pt>
                <c:pt idx="24" formatCode="#,##0.00">
                  <c:v>19.514999999999969</c:v>
                </c:pt>
                <c:pt idx="25">
                  <c:v>19.271999999999966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16.111000000000011</c:v>
                </c:pt>
                <c:pt idx="1">
                  <c:v>10.83399999999998</c:v>
                </c:pt>
                <c:pt idx="2">
                  <c:v>10.656000000000011</c:v>
                </c:pt>
                <c:pt idx="3">
                  <c:v>13.210999999999983</c:v>
                </c:pt>
                <c:pt idx="4">
                  <c:v>9.9909999999999961</c:v>
                </c:pt>
                <c:pt idx="5">
                  <c:v>12.383000000000003</c:v>
                </c:pt>
                <c:pt idx="6">
                  <c:v>11.593999999999989</c:v>
                </c:pt>
                <c:pt idx="7">
                  <c:v>12.348999999999968</c:v>
                </c:pt>
                <c:pt idx="8">
                  <c:v>14.766000000000004</c:v>
                </c:pt>
                <c:pt idx="9">
                  <c:v>14.264000000000014</c:v>
                </c:pt>
                <c:pt idx="10">
                  <c:v>14.61500000000002</c:v>
                </c:pt>
                <c:pt idx="11">
                  <c:v>14.635000000000007</c:v>
                </c:pt>
                <c:pt idx="12">
                  <c:v>14.59099999999999</c:v>
                </c:pt>
                <c:pt idx="13">
                  <c:v>14.651000000000037</c:v>
                </c:pt>
                <c:pt idx="14">
                  <c:v>14.823999999999993</c:v>
                </c:pt>
                <c:pt idx="15">
                  <c:v>14.989000000000043</c:v>
                </c:pt>
                <c:pt idx="16">
                  <c:v>15.189999999999992</c:v>
                </c:pt>
                <c:pt idx="17">
                  <c:v>15.409999999999966</c:v>
                </c:pt>
                <c:pt idx="18">
                  <c:v>15.639999999999963</c:v>
                </c:pt>
                <c:pt idx="19">
                  <c:v>15.874999999999991</c:v>
                </c:pt>
                <c:pt idx="20">
                  <c:v>16.11199999999997</c:v>
                </c:pt>
                <c:pt idx="21">
                  <c:v>16.352000000000022</c:v>
                </c:pt>
                <c:pt idx="22">
                  <c:v>16.593000000000028</c:v>
                </c:pt>
                <c:pt idx="23">
                  <c:v>16.83300000000002</c:v>
                </c:pt>
                <c:pt idx="24" formatCode="#,##0.00">
                  <c:v>17.070000000000029</c:v>
                </c:pt>
                <c:pt idx="25">
                  <c:v>17.306000000000012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54.129999999999939</c:v>
                </c:pt>
                <c:pt idx="1">
                  <c:v>49.998999999999924</c:v>
                </c:pt>
                <c:pt idx="2">
                  <c:v>58.955999999999946</c:v>
                </c:pt>
                <c:pt idx="3">
                  <c:v>56.79800000000008</c:v>
                </c:pt>
                <c:pt idx="4">
                  <c:v>63.539999999999992</c:v>
                </c:pt>
                <c:pt idx="5">
                  <c:v>66.43100000000004</c:v>
                </c:pt>
                <c:pt idx="6">
                  <c:v>66.062999999999903</c:v>
                </c:pt>
                <c:pt idx="7">
                  <c:v>72.357999999999947</c:v>
                </c:pt>
                <c:pt idx="8">
                  <c:v>73.919000000000068</c:v>
                </c:pt>
                <c:pt idx="9">
                  <c:v>80.989999999999895</c:v>
                </c:pt>
                <c:pt idx="10">
                  <c:v>75.906000000000006</c:v>
                </c:pt>
                <c:pt idx="11">
                  <c:v>76.950000000000131</c:v>
                </c:pt>
                <c:pt idx="12">
                  <c:v>77.485000000000085</c:v>
                </c:pt>
                <c:pt idx="13">
                  <c:v>78.20999999999988</c:v>
                </c:pt>
                <c:pt idx="14">
                  <c:v>78.977000000000103</c:v>
                </c:pt>
                <c:pt idx="15">
                  <c:v>79.62099999999964</c:v>
                </c:pt>
                <c:pt idx="16">
                  <c:v>80.226999999999919</c:v>
                </c:pt>
                <c:pt idx="17">
                  <c:v>80.856999999999843</c:v>
                </c:pt>
                <c:pt idx="18">
                  <c:v>81.506999999999977</c:v>
                </c:pt>
                <c:pt idx="19">
                  <c:v>82.184000000000069</c:v>
                </c:pt>
                <c:pt idx="20">
                  <c:v>82.846000000000032</c:v>
                </c:pt>
                <c:pt idx="21">
                  <c:v>83.500999999999976</c:v>
                </c:pt>
                <c:pt idx="22">
                  <c:v>84.158999999999878</c:v>
                </c:pt>
                <c:pt idx="23">
                  <c:v>84.817999999999927</c:v>
                </c:pt>
                <c:pt idx="24" formatCode="#,##0.00">
                  <c:v>85.476999999999947</c:v>
                </c:pt>
                <c:pt idx="25">
                  <c:v>86.136999999999929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55.409000000000027</c:v>
                </c:pt>
                <c:pt idx="1">
                  <c:v>52.583000000000112</c:v>
                </c:pt>
                <c:pt idx="2">
                  <c:v>56.472999999999992</c:v>
                </c:pt>
                <c:pt idx="3">
                  <c:v>60.284999999999968</c:v>
                </c:pt>
                <c:pt idx="4">
                  <c:v>62.793000000000092</c:v>
                </c:pt>
                <c:pt idx="5">
                  <c:v>69.120999999999867</c:v>
                </c:pt>
                <c:pt idx="6">
                  <c:v>68.826999999999884</c:v>
                </c:pt>
                <c:pt idx="7">
                  <c:v>61.789000000000144</c:v>
                </c:pt>
                <c:pt idx="8">
                  <c:v>65.619999999999919</c:v>
                </c:pt>
                <c:pt idx="9">
                  <c:v>68.619999999999877</c:v>
                </c:pt>
                <c:pt idx="10">
                  <c:v>65.131999999999962</c:v>
                </c:pt>
                <c:pt idx="11">
                  <c:v>65.985000000000085</c:v>
                </c:pt>
                <c:pt idx="12">
                  <c:v>67.037999999999982</c:v>
                </c:pt>
                <c:pt idx="13">
                  <c:v>67.629999999999868</c:v>
                </c:pt>
                <c:pt idx="14">
                  <c:v>68.127999999999957</c:v>
                </c:pt>
                <c:pt idx="15">
                  <c:v>68.528000000000119</c:v>
                </c:pt>
                <c:pt idx="16">
                  <c:v>68.972999999999956</c:v>
                </c:pt>
                <c:pt idx="17">
                  <c:v>69.410999999999916</c:v>
                </c:pt>
                <c:pt idx="18">
                  <c:v>69.846000000000089</c:v>
                </c:pt>
                <c:pt idx="19">
                  <c:v>70.280999999999963</c:v>
                </c:pt>
                <c:pt idx="20">
                  <c:v>70.727999999999938</c:v>
                </c:pt>
                <c:pt idx="21">
                  <c:v>71.159000000000191</c:v>
                </c:pt>
                <c:pt idx="22">
                  <c:v>71.590999999999909</c:v>
                </c:pt>
                <c:pt idx="23">
                  <c:v>72.024000000000001</c:v>
                </c:pt>
                <c:pt idx="24" formatCode="#,##0.00">
                  <c:v>72.456000000000003</c:v>
                </c:pt>
                <c:pt idx="25">
                  <c:v>72.8900000000001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20.70500000000003</c:v>
                </c:pt>
                <c:pt idx="1">
                  <c:v>20.922000000000008</c:v>
                </c:pt>
                <c:pt idx="2">
                  <c:v>23.429999999999986</c:v>
                </c:pt>
                <c:pt idx="3">
                  <c:v>20.207000000000022</c:v>
                </c:pt>
                <c:pt idx="4">
                  <c:v>23.330999999999921</c:v>
                </c:pt>
                <c:pt idx="5">
                  <c:v>20.709999999999994</c:v>
                </c:pt>
                <c:pt idx="6">
                  <c:v>25.790999999999976</c:v>
                </c:pt>
                <c:pt idx="7">
                  <c:v>25.900999999999986</c:v>
                </c:pt>
                <c:pt idx="8">
                  <c:v>25.264000000000006</c:v>
                </c:pt>
                <c:pt idx="9">
                  <c:v>23.777000000000001</c:v>
                </c:pt>
                <c:pt idx="10">
                  <c:v>28.713000000000033</c:v>
                </c:pt>
                <c:pt idx="11">
                  <c:v>28.289000000000048</c:v>
                </c:pt>
                <c:pt idx="12">
                  <c:v>26.89199999999995</c:v>
                </c:pt>
                <c:pt idx="13">
                  <c:v>26.522999999999996</c:v>
                </c:pt>
                <c:pt idx="14">
                  <c:v>26.809000000000026</c:v>
                </c:pt>
                <c:pt idx="15">
                  <c:v>26.924000000000067</c:v>
                </c:pt>
                <c:pt idx="16">
                  <c:v>27.069000000000031</c:v>
                </c:pt>
                <c:pt idx="17">
                  <c:v>27.197999999999993</c:v>
                </c:pt>
                <c:pt idx="18">
                  <c:v>27.292000000000048</c:v>
                </c:pt>
                <c:pt idx="19">
                  <c:v>27.365999999999978</c:v>
                </c:pt>
                <c:pt idx="20">
                  <c:v>27.455000000000034</c:v>
                </c:pt>
                <c:pt idx="21">
                  <c:v>27.556000000000079</c:v>
                </c:pt>
                <c:pt idx="22">
                  <c:v>27.663000000000093</c:v>
                </c:pt>
                <c:pt idx="23">
                  <c:v>27.770000000000039</c:v>
                </c:pt>
                <c:pt idx="24" formatCode="#,##0.00">
                  <c:v>27.872000000000007</c:v>
                </c:pt>
                <c:pt idx="25">
                  <c:v>27.971000000000025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25.237999999999968</c:v>
                </c:pt>
                <c:pt idx="1">
                  <c:v>25.601999999999983</c:v>
                </c:pt>
                <c:pt idx="2">
                  <c:v>25.144999999999996</c:v>
                </c:pt>
                <c:pt idx="3">
                  <c:v>19.680000000000003</c:v>
                </c:pt>
                <c:pt idx="4">
                  <c:v>21.236999999999998</c:v>
                </c:pt>
                <c:pt idx="5">
                  <c:v>26.716000000000065</c:v>
                </c:pt>
                <c:pt idx="6">
                  <c:v>25.429999999999961</c:v>
                </c:pt>
                <c:pt idx="7">
                  <c:v>23.264000000000067</c:v>
                </c:pt>
                <c:pt idx="8">
                  <c:v>22.555000000000003</c:v>
                </c:pt>
                <c:pt idx="9">
                  <c:v>24.28400000000002</c:v>
                </c:pt>
                <c:pt idx="10">
                  <c:v>26.831999999999972</c:v>
                </c:pt>
                <c:pt idx="11">
                  <c:v>26.783000000000037</c:v>
                </c:pt>
                <c:pt idx="12">
                  <c:v>26.70399999999999</c:v>
                </c:pt>
                <c:pt idx="13">
                  <c:v>26.75700000000003</c:v>
                </c:pt>
                <c:pt idx="14">
                  <c:v>26.825999999999993</c:v>
                </c:pt>
                <c:pt idx="15">
                  <c:v>26.812000000000044</c:v>
                </c:pt>
                <c:pt idx="16">
                  <c:v>26.784999999999989</c:v>
                </c:pt>
                <c:pt idx="17">
                  <c:v>26.761999999999968</c:v>
                </c:pt>
                <c:pt idx="18">
                  <c:v>26.747999999999966</c:v>
                </c:pt>
                <c:pt idx="19">
                  <c:v>26.745000000000012</c:v>
                </c:pt>
                <c:pt idx="20">
                  <c:v>26.760000000000044</c:v>
                </c:pt>
                <c:pt idx="21">
                  <c:v>26.785999999999998</c:v>
                </c:pt>
                <c:pt idx="22">
                  <c:v>26.818999999999967</c:v>
                </c:pt>
                <c:pt idx="23">
                  <c:v>26.858999999999977</c:v>
                </c:pt>
                <c:pt idx="24" formatCode="#,##0.00">
                  <c:v>26.904999999999976</c:v>
                </c:pt>
                <c:pt idx="25">
                  <c:v>26.959000000000003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34.081999999999979</c:v>
                </c:pt>
                <c:pt idx="1">
                  <c:v>31.380000000000063</c:v>
                </c:pt>
                <c:pt idx="2">
                  <c:v>31.035000000000018</c:v>
                </c:pt>
                <c:pt idx="3">
                  <c:v>30.240999999999993</c:v>
                </c:pt>
                <c:pt idx="4">
                  <c:v>29.124000000000009</c:v>
                </c:pt>
                <c:pt idx="5">
                  <c:v>28.205000000000073</c:v>
                </c:pt>
                <c:pt idx="6">
                  <c:v>27.560000000000059</c:v>
                </c:pt>
                <c:pt idx="7">
                  <c:v>27.900000000000045</c:v>
                </c:pt>
                <c:pt idx="8">
                  <c:v>27.025999999999929</c:v>
                </c:pt>
                <c:pt idx="9">
                  <c:v>26.413000000000096</c:v>
                </c:pt>
                <c:pt idx="10">
                  <c:v>26.970999999999997</c:v>
                </c:pt>
                <c:pt idx="11">
                  <c:v>27.941999999999968</c:v>
                </c:pt>
                <c:pt idx="12">
                  <c:v>28.272999999999985</c:v>
                </c:pt>
                <c:pt idx="13">
                  <c:v>28.514000000000021</c:v>
                </c:pt>
                <c:pt idx="14">
                  <c:v>28.821000000000019</c:v>
                </c:pt>
                <c:pt idx="15">
                  <c:v>28.952000000000019</c:v>
                </c:pt>
                <c:pt idx="16">
                  <c:v>29.057999999999915</c:v>
                </c:pt>
                <c:pt idx="17">
                  <c:v>29.16500000000006</c:v>
                </c:pt>
                <c:pt idx="18">
                  <c:v>29.271999999999995</c:v>
                </c:pt>
                <c:pt idx="19">
                  <c:v>29.377999999999989</c:v>
                </c:pt>
                <c:pt idx="20">
                  <c:v>29.48199999999996</c:v>
                </c:pt>
                <c:pt idx="21">
                  <c:v>29.577999999999967</c:v>
                </c:pt>
                <c:pt idx="22">
                  <c:v>29.675999999999977</c:v>
                </c:pt>
                <c:pt idx="23">
                  <c:v>29.772999999999946</c:v>
                </c:pt>
                <c:pt idx="24" formatCode="#,##0.00">
                  <c:v>29.872000000000007</c:v>
                </c:pt>
                <c:pt idx="25">
                  <c:v>29.972000000000016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75.888000000000119</c:v>
                </c:pt>
                <c:pt idx="1">
                  <c:v>78.190999999999946</c:v>
                </c:pt>
                <c:pt idx="2">
                  <c:v>81.498000000000005</c:v>
                </c:pt>
                <c:pt idx="3">
                  <c:v>71.684999999999988</c:v>
                </c:pt>
                <c:pt idx="4">
                  <c:v>73.227999999999867</c:v>
                </c:pt>
                <c:pt idx="5">
                  <c:v>69.800000000000011</c:v>
                </c:pt>
                <c:pt idx="6">
                  <c:v>74.245999999999967</c:v>
                </c:pt>
                <c:pt idx="7">
                  <c:v>70.45499999999987</c:v>
                </c:pt>
                <c:pt idx="8">
                  <c:v>77.338000000000122</c:v>
                </c:pt>
                <c:pt idx="9">
                  <c:v>74.860999999999763</c:v>
                </c:pt>
                <c:pt idx="10">
                  <c:v>75.496000000000151</c:v>
                </c:pt>
                <c:pt idx="11">
                  <c:v>74.61099999999999</c:v>
                </c:pt>
                <c:pt idx="12">
                  <c:v>73.858000000000075</c:v>
                </c:pt>
                <c:pt idx="13">
                  <c:v>73.756000000000299</c:v>
                </c:pt>
                <c:pt idx="14">
                  <c:v>73.838000000000079</c:v>
                </c:pt>
                <c:pt idx="15">
                  <c:v>74.09099999999998</c:v>
                </c:pt>
                <c:pt idx="16">
                  <c:v>74.197999999999951</c:v>
                </c:pt>
                <c:pt idx="17">
                  <c:v>74.303000000000111</c:v>
                </c:pt>
                <c:pt idx="18">
                  <c:v>74.414999999999907</c:v>
                </c:pt>
                <c:pt idx="19">
                  <c:v>74.540000000000063</c:v>
                </c:pt>
                <c:pt idx="20">
                  <c:v>74.732000000000184</c:v>
                </c:pt>
                <c:pt idx="21">
                  <c:v>74.92699999999995</c:v>
                </c:pt>
                <c:pt idx="22">
                  <c:v>75.117000000000104</c:v>
                </c:pt>
                <c:pt idx="23">
                  <c:v>75.302999999999983</c:v>
                </c:pt>
                <c:pt idx="24" formatCode="#,##0.00">
                  <c:v>75.490000000000038</c:v>
                </c:pt>
                <c:pt idx="25">
                  <c:v>75.676999999999936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82.433000000000007</c:v>
                </c:pt>
                <c:pt idx="1">
                  <c:v>88.431000000000026</c:v>
                </c:pt>
                <c:pt idx="2">
                  <c:v>90.676000000000187</c:v>
                </c:pt>
                <c:pt idx="3">
                  <c:v>93.918999999999983</c:v>
                </c:pt>
                <c:pt idx="4">
                  <c:v>96.96800000000006</c:v>
                </c:pt>
                <c:pt idx="5">
                  <c:v>99.488000000000085</c:v>
                </c:pt>
                <c:pt idx="6">
                  <c:v>104.7240000000002</c:v>
                </c:pt>
                <c:pt idx="7">
                  <c:v>109.40799999999997</c:v>
                </c:pt>
                <c:pt idx="8">
                  <c:v>103.74399999999973</c:v>
                </c:pt>
                <c:pt idx="9">
                  <c:v>110.04599999999992</c:v>
                </c:pt>
                <c:pt idx="10">
                  <c:v>105.95600000000023</c:v>
                </c:pt>
                <c:pt idx="11">
                  <c:v>108.13900000000017</c:v>
                </c:pt>
                <c:pt idx="12">
                  <c:v>109.9920000000002</c:v>
                </c:pt>
                <c:pt idx="13">
                  <c:v>111.66300000000003</c:v>
                </c:pt>
                <c:pt idx="14">
                  <c:v>113.59999999999988</c:v>
                </c:pt>
                <c:pt idx="15">
                  <c:v>115.21199999999992</c:v>
                </c:pt>
                <c:pt idx="16">
                  <c:v>116.59399999999984</c:v>
                </c:pt>
                <c:pt idx="17">
                  <c:v>117.90999999999977</c:v>
                </c:pt>
                <c:pt idx="18">
                  <c:v>119.20600000000007</c:v>
                </c:pt>
                <c:pt idx="19">
                  <c:v>120.49599999999987</c:v>
                </c:pt>
                <c:pt idx="20">
                  <c:v>121.77900000000002</c:v>
                </c:pt>
                <c:pt idx="21">
                  <c:v>123.06299999999996</c:v>
                </c:pt>
                <c:pt idx="22">
                  <c:v>124.34999999999998</c:v>
                </c:pt>
                <c:pt idx="23">
                  <c:v>125.64800000000007</c:v>
                </c:pt>
                <c:pt idx="24" formatCode="#,##0.00">
                  <c:v>126.96499999999996</c:v>
                </c:pt>
                <c:pt idx="25">
                  <c:v>128.30300000000008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16.429999999999993</c:v>
                </c:pt>
                <c:pt idx="1">
                  <c:v>15.174999999999988</c:v>
                </c:pt>
                <c:pt idx="2">
                  <c:v>18.085999999999974</c:v>
                </c:pt>
                <c:pt idx="3">
                  <c:v>15.706000000000001</c:v>
                </c:pt>
                <c:pt idx="4">
                  <c:v>15.543999999999992</c:v>
                </c:pt>
                <c:pt idx="5">
                  <c:v>17.681000000000019</c:v>
                </c:pt>
                <c:pt idx="6">
                  <c:v>16.788999999999991</c:v>
                </c:pt>
                <c:pt idx="7">
                  <c:v>13.305000000000009</c:v>
                </c:pt>
                <c:pt idx="8">
                  <c:v>17.806000000000001</c:v>
                </c:pt>
                <c:pt idx="9">
                  <c:v>19.463999999999984</c:v>
                </c:pt>
                <c:pt idx="10">
                  <c:v>14.002999999999995</c:v>
                </c:pt>
                <c:pt idx="11">
                  <c:v>13.91199999999999</c:v>
                </c:pt>
                <c:pt idx="12">
                  <c:v>13.929999999999993</c:v>
                </c:pt>
                <c:pt idx="13">
                  <c:v>14.070999999999984</c:v>
                </c:pt>
                <c:pt idx="14">
                  <c:v>14.376999999999999</c:v>
                </c:pt>
                <c:pt idx="15">
                  <c:v>14.48300000000002</c:v>
                </c:pt>
                <c:pt idx="16">
                  <c:v>14.563000000000006</c:v>
                </c:pt>
                <c:pt idx="17">
                  <c:v>14.615</c:v>
                </c:pt>
                <c:pt idx="18">
                  <c:v>14.652000000000012</c:v>
                </c:pt>
                <c:pt idx="19">
                  <c:v>14.680999999999987</c:v>
                </c:pt>
                <c:pt idx="20">
                  <c:v>14.707000000000015</c:v>
                </c:pt>
                <c:pt idx="21">
                  <c:v>14.730000000000004</c:v>
                </c:pt>
                <c:pt idx="22">
                  <c:v>14.751000000000037</c:v>
                </c:pt>
                <c:pt idx="23">
                  <c:v>14.76999999999995</c:v>
                </c:pt>
                <c:pt idx="24">
                  <c:v>14.789999999999992</c:v>
                </c:pt>
                <c:pt idx="25">
                  <c:v>14.810999999999993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57.776999999999944</c:v>
                </c:pt>
                <c:pt idx="1">
                  <c:v>60.457000000000107</c:v>
                </c:pt>
                <c:pt idx="2">
                  <c:v>62.628999999999984</c:v>
                </c:pt>
                <c:pt idx="3">
                  <c:v>57.76000000000009</c:v>
                </c:pt>
                <c:pt idx="4">
                  <c:v>54.511000000000038</c:v>
                </c:pt>
                <c:pt idx="5">
                  <c:v>52.741999999999834</c:v>
                </c:pt>
                <c:pt idx="6">
                  <c:v>56.749000000000009</c:v>
                </c:pt>
                <c:pt idx="7">
                  <c:v>55.06</c:v>
                </c:pt>
                <c:pt idx="8">
                  <c:v>54.237000000000052</c:v>
                </c:pt>
                <c:pt idx="9">
                  <c:v>52.202000000000133</c:v>
                </c:pt>
                <c:pt idx="10">
                  <c:v>50.775000000000013</c:v>
                </c:pt>
                <c:pt idx="11">
                  <c:v>50.478999999999857</c:v>
                </c:pt>
                <c:pt idx="12">
                  <c:v>49.62300000000009</c:v>
                </c:pt>
                <c:pt idx="13">
                  <c:v>48.729000000000042</c:v>
                </c:pt>
                <c:pt idx="14">
                  <c:v>48.127000000000045</c:v>
                </c:pt>
                <c:pt idx="15">
                  <c:v>47.522000000000034</c:v>
                </c:pt>
                <c:pt idx="16">
                  <c:v>46.924000000000092</c:v>
                </c:pt>
                <c:pt idx="17">
                  <c:v>46.33099999999996</c:v>
                </c:pt>
                <c:pt idx="18">
                  <c:v>45.761000000000024</c:v>
                </c:pt>
                <c:pt idx="19">
                  <c:v>45.21299999999998</c:v>
                </c:pt>
                <c:pt idx="20">
                  <c:v>44.708999999999975</c:v>
                </c:pt>
                <c:pt idx="21">
                  <c:v>44.202000000000041</c:v>
                </c:pt>
                <c:pt idx="22">
                  <c:v>43.706000000000145</c:v>
                </c:pt>
                <c:pt idx="23">
                  <c:v>43.222999999999999</c:v>
                </c:pt>
                <c:pt idx="24">
                  <c:v>42.752000000000024</c:v>
                </c:pt>
                <c:pt idx="25">
                  <c:v>42.300999999999952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65.532000000000096</c:v>
                </c:pt>
                <c:pt idx="1">
                  <c:v>67.06800000000014</c:v>
                </c:pt>
                <c:pt idx="2">
                  <c:v>64.70700000000005</c:v>
                </c:pt>
                <c:pt idx="3">
                  <c:v>62.899000000000022</c:v>
                </c:pt>
                <c:pt idx="4">
                  <c:v>69.091999999999913</c:v>
                </c:pt>
                <c:pt idx="5">
                  <c:v>75.831999999999965</c:v>
                </c:pt>
                <c:pt idx="6">
                  <c:v>77.716000000000037</c:v>
                </c:pt>
                <c:pt idx="7">
                  <c:v>80.400999999999954</c:v>
                </c:pt>
                <c:pt idx="8">
                  <c:v>79.727999999999895</c:v>
                </c:pt>
                <c:pt idx="9">
                  <c:v>78.046999999999883</c:v>
                </c:pt>
                <c:pt idx="10">
                  <c:v>92.877999999999773</c:v>
                </c:pt>
                <c:pt idx="11">
                  <c:v>92.244000000000042</c:v>
                </c:pt>
                <c:pt idx="12">
                  <c:v>94.27099999999993</c:v>
                </c:pt>
                <c:pt idx="13">
                  <c:v>98.71299999999998</c:v>
                </c:pt>
                <c:pt idx="14">
                  <c:v>102.13199999999989</c:v>
                </c:pt>
                <c:pt idx="15">
                  <c:v>103.65599999999998</c:v>
                </c:pt>
                <c:pt idx="16">
                  <c:v>105.05600000000007</c:v>
                </c:pt>
                <c:pt idx="17">
                  <c:v>106.19599999999994</c:v>
                </c:pt>
                <c:pt idx="18">
                  <c:v>107.48700000000002</c:v>
                </c:pt>
                <c:pt idx="19">
                  <c:v>108.72500000000001</c:v>
                </c:pt>
                <c:pt idx="20">
                  <c:v>110.13099999999991</c:v>
                </c:pt>
                <c:pt idx="21">
                  <c:v>111.57300000000039</c:v>
                </c:pt>
                <c:pt idx="22">
                  <c:v>113.05900000000022</c:v>
                </c:pt>
                <c:pt idx="23">
                  <c:v>114.5809999999998</c:v>
                </c:pt>
                <c:pt idx="24" formatCode="#,##0.00">
                  <c:v>116.13100000000009</c:v>
                </c:pt>
                <c:pt idx="25">
                  <c:v>117.70800000000007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222.96899999999999</c:v>
                </c:pt>
                <c:pt idx="1">
                  <c:v>227.04399999999981</c:v>
                </c:pt>
                <c:pt idx="2">
                  <c:v>228.48700000000011</c:v>
                </c:pt>
                <c:pt idx="3">
                  <c:v>223.3040000000004</c:v>
                </c:pt>
                <c:pt idx="4">
                  <c:v>228.96600000000052</c:v>
                </c:pt>
                <c:pt idx="5">
                  <c:v>235.21900000000019</c:v>
                </c:pt>
                <c:pt idx="6">
                  <c:v>237.40700000000012</c:v>
                </c:pt>
                <c:pt idx="7">
                  <c:v>242.9550000000001</c:v>
                </c:pt>
                <c:pt idx="8">
                  <c:v>251.11100000000033</c:v>
                </c:pt>
                <c:pt idx="9">
                  <c:v>243.85800000000012</c:v>
                </c:pt>
                <c:pt idx="10">
                  <c:v>238.43700000000015</c:v>
                </c:pt>
                <c:pt idx="11">
                  <c:v>239.07899999999955</c:v>
                </c:pt>
                <c:pt idx="12">
                  <c:v>241.09299999999956</c:v>
                </c:pt>
                <c:pt idx="13">
                  <c:v>242.9859999999999</c:v>
                </c:pt>
                <c:pt idx="14">
                  <c:v>245.13099999999977</c:v>
                </c:pt>
                <c:pt idx="15">
                  <c:v>246.74499999999969</c:v>
                </c:pt>
                <c:pt idx="16">
                  <c:v>247.99000000000024</c:v>
                </c:pt>
                <c:pt idx="17">
                  <c:v>249.10899999999981</c:v>
                </c:pt>
                <c:pt idx="18">
                  <c:v>250.16000000000025</c:v>
                </c:pt>
                <c:pt idx="19">
                  <c:v>251.16599999999991</c:v>
                </c:pt>
                <c:pt idx="20">
                  <c:v>252.2000000000005</c:v>
                </c:pt>
                <c:pt idx="21">
                  <c:v>253.20399999999989</c:v>
                </c:pt>
                <c:pt idx="22">
                  <c:v>254.18499999999995</c:v>
                </c:pt>
                <c:pt idx="23">
                  <c:v>255.18899999999985</c:v>
                </c:pt>
                <c:pt idx="24">
                  <c:v>256.15799999999996</c:v>
                </c:pt>
                <c:pt idx="25">
                  <c:v>257.11199999999991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212.55699999999999</c:v>
                </c:pt>
                <c:pt idx="1">
                  <c:v>202.73099999999997</c:v>
                </c:pt>
                <c:pt idx="2">
                  <c:v>221.99999999999994</c:v>
                </c:pt>
                <c:pt idx="3">
                  <c:v>216.63700000000014</c:v>
                </c:pt>
                <c:pt idx="4">
                  <c:v>232.41199999999998</c:v>
                </c:pt>
                <c:pt idx="5">
                  <c:v>247.46999999999997</c:v>
                </c:pt>
                <c:pt idx="6">
                  <c:v>248.39499999999973</c:v>
                </c:pt>
                <c:pt idx="7">
                  <c:v>248.10000000000011</c:v>
                </c:pt>
                <c:pt idx="8">
                  <c:v>247.38799999999998</c:v>
                </c:pt>
                <c:pt idx="9">
                  <c:v>258.45899999999983</c:v>
                </c:pt>
                <c:pt idx="10">
                  <c:v>258.68699999999995</c:v>
                </c:pt>
                <c:pt idx="11">
                  <c:v>260.39100000000019</c:v>
                </c:pt>
                <c:pt idx="12">
                  <c:v>260.26399999999995</c:v>
                </c:pt>
                <c:pt idx="13">
                  <c:v>261.17499999999995</c:v>
                </c:pt>
                <c:pt idx="14">
                  <c:v>262.77600000000007</c:v>
                </c:pt>
                <c:pt idx="15">
                  <c:v>263.96899999999999</c:v>
                </c:pt>
                <c:pt idx="16">
                  <c:v>265.21699999999993</c:v>
                </c:pt>
                <c:pt idx="17">
                  <c:v>266.4619999999997</c:v>
                </c:pt>
                <c:pt idx="18">
                  <c:v>267.69800000000009</c:v>
                </c:pt>
                <c:pt idx="19">
                  <c:v>268.95900000000006</c:v>
                </c:pt>
                <c:pt idx="20">
                  <c:v>270.25799999999992</c:v>
                </c:pt>
                <c:pt idx="21">
                  <c:v>271.55200000000025</c:v>
                </c:pt>
                <c:pt idx="22">
                  <c:v>272.86299999999983</c:v>
                </c:pt>
                <c:pt idx="23">
                  <c:v>274.17500000000001</c:v>
                </c:pt>
                <c:pt idx="24">
                  <c:v>275.47899999999998</c:v>
                </c:pt>
                <c:pt idx="25">
                  <c:v>276.7829999999999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192.40300000000011</c:v>
                </c:pt>
                <c:pt idx="1">
                  <c:v>198.00200000000004</c:v>
                </c:pt>
                <c:pt idx="2">
                  <c:v>203.2090000000002</c:v>
                </c:pt>
                <c:pt idx="3">
                  <c:v>195.84499999999997</c:v>
                </c:pt>
                <c:pt idx="4">
                  <c:v>199.31999999999994</c:v>
                </c:pt>
                <c:pt idx="5">
                  <c:v>197.49300000000017</c:v>
                </c:pt>
                <c:pt idx="6">
                  <c:v>206.53000000000023</c:v>
                </c:pt>
                <c:pt idx="7">
                  <c:v>207.76299999999989</c:v>
                </c:pt>
                <c:pt idx="8">
                  <c:v>208.10799999999978</c:v>
                </c:pt>
                <c:pt idx="9">
                  <c:v>211.31999999999977</c:v>
                </c:pt>
                <c:pt idx="10">
                  <c:v>208.4230000000004</c:v>
                </c:pt>
                <c:pt idx="11">
                  <c:v>210.69200000000012</c:v>
                </c:pt>
                <c:pt idx="12">
                  <c:v>212.12300000000027</c:v>
                </c:pt>
                <c:pt idx="13">
                  <c:v>213.93300000000033</c:v>
                </c:pt>
                <c:pt idx="14">
                  <c:v>216.25899999999999</c:v>
                </c:pt>
                <c:pt idx="15">
                  <c:v>218.25499999999994</c:v>
                </c:pt>
                <c:pt idx="16">
                  <c:v>219.84999999999968</c:v>
                </c:pt>
                <c:pt idx="17">
                  <c:v>221.37799999999993</c:v>
                </c:pt>
                <c:pt idx="18">
                  <c:v>222.89299999999997</c:v>
                </c:pt>
                <c:pt idx="19">
                  <c:v>224.41399999999993</c:v>
                </c:pt>
                <c:pt idx="20">
                  <c:v>225.99300000000017</c:v>
                </c:pt>
                <c:pt idx="21">
                  <c:v>227.56799999999987</c:v>
                </c:pt>
                <c:pt idx="22">
                  <c:v>229.14300000000006</c:v>
                </c:pt>
                <c:pt idx="23">
                  <c:v>230.72399999999999</c:v>
                </c:pt>
                <c:pt idx="24">
                  <c:v>232.327</c:v>
                </c:pt>
                <c:pt idx="25">
                  <c:v>233.95200000000003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23.896921362426919</c:v>
                </c:pt>
                <c:pt idx="1">
                  <c:v>24.145305333739607</c:v>
                </c:pt>
                <c:pt idx="2">
                  <c:v>24.818095891762422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29.944206273436443</c:v>
                </c:pt>
                <c:pt idx="1">
                  <c:v>29.968269341047222</c:v>
                </c:pt>
                <c:pt idx="2">
                  <c:v>29.361694002229839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28.461818626223192</c:v>
                </c:pt>
                <c:pt idx="1">
                  <c:v>27.622355343992091</c:v>
                </c:pt>
                <c:pt idx="2">
                  <c:v>27.274954994711809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9.1757750439537382</c:v>
                </c:pt>
                <c:pt idx="1">
                  <c:v>10.759693837950021</c:v>
                </c:pt>
                <c:pt idx="2">
                  <c:v>12.486699969342311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6.3818536682166735</c:v>
                </c:pt>
                <c:pt idx="1">
                  <c:v>5.8821621333568102</c:v>
                </c:pt>
                <c:pt idx="2">
                  <c:v>4.4873746508576158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2.1394250257430412</c:v>
                </c:pt>
                <c:pt idx="1">
                  <c:v>1.6222140099142368</c:v>
                </c:pt>
                <c:pt idx="2">
                  <c:v>1.571180491096007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10.930000000000234</c:v>
                </c:pt>
                <c:pt idx="1">
                  <c:v>11.216999999999985</c:v>
                </c:pt>
                <c:pt idx="2">
                  <c:v>3.2179999999999609</c:v>
                </c:pt>
                <c:pt idx="3">
                  <c:v>17.045999999999808</c:v>
                </c:pt>
                <c:pt idx="4">
                  <c:v>-1.9669999999998211</c:v>
                </c:pt>
                <c:pt idx="5">
                  <c:v>-3.6780000000000239</c:v>
                </c:pt>
                <c:pt idx="7">
                  <c:v>36.766000000000304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25.528999999999627</c:v>
                </c:pt>
                <c:pt idx="1">
                  <c:v>18.095999999999947</c:v>
                </c:pt>
                <c:pt idx="2">
                  <c:v>18.674999999999756</c:v>
                </c:pt>
                <c:pt idx="3">
                  <c:v>24.830000000000297</c:v>
                </c:pt>
                <c:pt idx="4">
                  <c:v>-8.4740000000000606</c:v>
                </c:pt>
                <c:pt idx="5">
                  <c:v>0.80799999999999805</c:v>
                </c:pt>
                <c:pt idx="7">
                  <c:v>79.463999999999558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0.58881475638519198</c:v>
                </c:pt>
                <c:pt idx="2">
                  <c:v>-1.3453594504018396</c:v>
                </c:pt>
                <c:pt idx="3">
                  <c:v>5.0288878545591498</c:v>
                </c:pt>
                <c:pt idx="4">
                  <c:v>-9.9274442186969569E-2</c:v>
                </c:pt>
                <c:pt idx="6">
                  <c:v>0.53622048340538075</c:v>
                </c:pt>
                <c:pt idx="7">
                  <c:v>0.63213932894894409</c:v>
                </c:pt>
                <c:pt idx="8">
                  <c:v>0.56934933035630575</c:v>
                </c:pt>
                <c:pt idx="10">
                  <c:v>1.4827537939472668</c:v>
                </c:pt>
                <c:pt idx="11">
                  <c:v>-0.29549849968719677</c:v>
                </c:pt>
                <c:pt idx="12">
                  <c:v>9.324299507293965E-2</c:v>
                </c:pt>
                <c:pt idx="14">
                  <c:v>-1.2411891473381065</c:v>
                </c:pt>
                <c:pt idx="15">
                  <c:v>-0.27464378272310519</c:v>
                </c:pt>
                <c:pt idx="16">
                  <c:v>1.1178325599309868</c:v>
                </c:pt>
                <c:pt idx="17">
                  <c:v>0.78338937935613639</c:v>
                </c:pt>
                <c:pt idx="19">
                  <c:v>0.79259874534072239</c:v>
                </c:pt>
                <c:pt idx="20">
                  <c:v>-0.20858924050732863</c:v>
                </c:pt>
                <c:pt idx="21">
                  <c:v>0.17553144503272833</c:v>
                </c:pt>
                <c:pt idx="22">
                  <c:v>1.2151328919317139</c:v>
                </c:pt>
                <c:pt idx="23">
                  <c:v>0.28642336349984365</c:v>
                </c:pt>
                <c:pt idx="25">
                  <c:v>-2.8040005372447774</c:v>
                </c:pt>
                <c:pt idx="26">
                  <c:v>0.11589936816642776</c:v>
                </c:pt>
                <c:pt idx="27">
                  <c:v>-0.39898329045285896</c:v>
                </c:pt>
                <c:pt idx="29">
                  <c:v>0.61031883339504045</c:v>
                </c:pt>
                <c:pt idx="30">
                  <c:v>-0.46204387886007448</c:v>
                </c:pt>
                <c:pt idx="31">
                  <c:v>-0.10406733936099144</c:v>
                </c:pt>
                <c:pt idx="32">
                  <c:v>4.5154002118380276</c:v>
                </c:pt>
                <c:pt idx="33">
                  <c:v>0.34729472463068678</c:v>
                </c:pt>
                <c:pt idx="34">
                  <c:v>1.004742583586804</c:v>
                </c:pt>
                <c:pt idx="36">
                  <c:v>1.2327252799489985</c:v>
                </c:pt>
                <c:pt idx="37">
                  <c:v>0.26920060879958019</c:v>
                </c:pt>
                <c:pt idx="38">
                  <c:v>0.76777472367706157</c:v>
                </c:pt>
                <c:pt idx="39">
                  <c:v>2.3820004888090995</c:v>
                </c:pt>
                <c:pt idx="40">
                  <c:v>1.3338093016133534</c:v>
                </c:pt>
                <c:pt idx="42">
                  <c:v>1.1498605169066645</c:v>
                </c:pt>
                <c:pt idx="43">
                  <c:v>0.15793110345603267</c:v>
                </c:pt>
                <c:pt idx="44">
                  <c:v>0.46471053986754107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0.87432408040102327</c:v>
                </c:pt>
                <c:pt idx="2">
                  <c:v>-1.683789339985664</c:v>
                </c:pt>
                <c:pt idx="3">
                  <c:v>-3.7902810253705455</c:v>
                </c:pt>
                <c:pt idx="4">
                  <c:v>-1.9801680379762043</c:v>
                </c:pt>
                <c:pt idx="6">
                  <c:v>0.47916743588729549</c:v>
                </c:pt>
                <c:pt idx="7">
                  <c:v>-2.7981386713025969</c:v>
                </c:pt>
                <c:pt idx="8">
                  <c:v>-0.72270748317215805</c:v>
                </c:pt>
                <c:pt idx="10">
                  <c:v>1.9535766461095783</c:v>
                </c:pt>
                <c:pt idx="11">
                  <c:v>-2.5533097907393776</c:v>
                </c:pt>
                <c:pt idx="12">
                  <c:v>-1.7534195360963234</c:v>
                </c:pt>
                <c:pt idx="14">
                  <c:v>0.82369181277963666</c:v>
                </c:pt>
                <c:pt idx="15">
                  <c:v>2.2699382490727116</c:v>
                </c:pt>
                <c:pt idx="16">
                  <c:v>0.93636611634131395</c:v>
                </c:pt>
                <c:pt idx="17">
                  <c:v>1.2467424987044007</c:v>
                </c:pt>
                <c:pt idx="19">
                  <c:v>-3.501381933446579</c:v>
                </c:pt>
                <c:pt idx="20">
                  <c:v>-1.4456521758561824</c:v>
                </c:pt>
                <c:pt idx="21">
                  <c:v>-2.6942322400251628</c:v>
                </c:pt>
                <c:pt idx="22">
                  <c:v>-4.8225967651452812</c:v>
                </c:pt>
                <c:pt idx="23">
                  <c:v>-2.6719375390523603</c:v>
                </c:pt>
                <c:pt idx="25">
                  <c:v>-1.6822088153314096</c:v>
                </c:pt>
                <c:pt idx="26">
                  <c:v>0.231134278302636</c:v>
                </c:pt>
                <c:pt idx="27">
                  <c:v>-0.18463548531924001</c:v>
                </c:pt>
                <c:pt idx="29">
                  <c:v>2.034696610959652</c:v>
                </c:pt>
                <c:pt idx="30">
                  <c:v>3.6219535804601577</c:v>
                </c:pt>
                <c:pt idx="31">
                  <c:v>1.0700345849632864</c:v>
                </c:pt>
                <c:pt idx="32">
                  <c:v>3.5496894513518562</c:v>
                </c:pt>
                <c:pt idx="33">
                  <c:v>5.3046322044720373</c:v>
                </c:pt>
                <c:pt idx="34">
                  <c:v>2.8681092268209252</c:v>
                </c:pt>
                <c:pt idx="36">
                  <c:v>5.130686819123853</c:v>
                </c:pt>
                <c:pt idx="37">
                  <c:v>3.3764841693708414</c:v>
                </c:pt>
                <c:pt idx="38">
                  <c:v>3.221329704115905</c:v>
                </c:pt>
                <c:pt idx="39">
                  <c:v>3.428774337277396</c:v>
                </c:pt>
                <c:pt idx="40">
                  <c:v>3.8829862277570459</c:v>
                </c:pt>
                <c:pt idx="42">
                  <c:v>1.3645484036990618</c:v>
                </c:pt>
                <c:pt idx="43">
                  <c:v>3.882076711618998</c:v>
                </c:pt>
                <c:pt idx="44">
                  <c:v>3.1010436248304352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12.175901821671111</c:v>
                </c:pt>
                <c:pt idx="1">
                  <c:v>1.9220790617419325</c:v>
                </c:pt>
                <c:pt idx="2">
                  <c:v>8.7908001026155063</c:v>
                </c:pt>
                <c:pt idx="3">
                  <c:v>4.9400509401642232</c:v>
                </c:pt>
                <c:pt idx="4">
                  <c:v>6.1460789565607428</c:v>
                </c:pt>
                <c:pt idx="5">
                  <c:v>12.768992958045452</c:v>
                </c:pt>
                <c:pt idx="6">
                  <c:v>3.9527346515390107</c:v>
                </c:pt>
                <c:pt idx="7">
                  <c:v>2.3425856536787268</c:v>
                </c:pt>
                <c:pt idx="8">
                  <c:v>0.46494787450989783</c:v>
                </c:pt>
                <c:pt idx="9">
                  <c:v>3.0845584260710606</c:v>
                </c:pt>
                <c:pt idx="10">
                  <c:v>5.1794041611460386</c:v>
                </c:pt>
                <c:pt idx="11">
                  <c:v>0.82424842279085908</c:v>
                </c:pt>
                <c:pt idx="12">
                  <c:v>-1.6655950139937055</c:v>
                </c:pt>
                <c:pt idx="13">
                  <c:v>-2.0679788641111747</c:v>
                </c:pt>
                <c:pt idx="14">
                  <c:v>-4.0962301420772143</c:v>
                </c:pt>
                <c:pt idx="15">
                  <c:v>-2.0000409908589916</c:v>
                </c:pt>
                <c:pt idx="16">
                  <c:v>-3.1366332718143859</c:v>
                </c:pt>
                <c:pt idx="17">
                  <c:v>2.8102873055628876</c:v>
                </c:pt>
                <c:pt idx="18">
                  <c:v>2.1085524870818695</c:v>
                </c:pt>
                <c:pt idx="19">
                  <c:v>3.6247465180083815E-2</c:v>
                </c:pt>
                <c:pt idx="20">
                  <c:v>-7.4259682088123995</c:v>
                </c:pt>
                <c:pt idx="21">
                  <c:v>1.2240349347722788</c:v>
                </c:pt>
                <c:pt idx="22">
                  <c:v>-2.6609359810168733</c:v>
                </c:pt>
                <c:pt idx="23">
                  <c:v>0.78648905338351938</c:v>
                </c:pt>
                <c:pt idx="24">
                  <c:v>-2.6243902112510114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1.6819983136480374</c:v>
                </c:pt>
                <c:pt idx="1">
                  <c:v>5.4879979297560659</c:v>
                </c:pt>
                <c:pt idx="2">
                  <c:v>23.998961966688057</c:v>
                </c:pt>
                <c:pt idx="3">
                  <c:v>4.0964905918658374</c:v>
                </c:pt>
                <c:pt idx="4">
                  <c:v>1.6531769932474916</c:v>
                </c:pt>
                <c:pt idx="5">
                  <c:v>11.639259746287117</c:v>
                </c:pt>
                <c:pt idx="6">
                  <c:v>0.9264736574933039</c:v>
                </c:pt>
                <c:pt idx="7">
                  <c:v>13.75244871943929</c:v>
                </c:pt>
                <c:pt idx="8">
                  <c:v>-0.13902702815761359</c:v>
                </c:pt>
                <c:pt idx="9">
                  <c:v>-1.2701888015606073</c:v>
                </c:pt>
                <c:pt idx="10">
                  <c:v>5.1662253169489105</c:v>
                </c:pt>
                <c:pt idx="11">
                  <c:v>1.258718225386005</c:v>
                </c:pt>
                <c:pt idx="12">
                  <c:v>-6.5339023276258068</c:v>
                </c:pt>
                <c:pt idx="13">
                  <c:v>1.4650774049668494</c:v>
                </c:pt>
                <c:pt idx="14">
                  <c:v>0.74621057811030767</c:v>
                </c:pt>
                <c:pt idx="15">
                  <c:v>-0.81656982097040753</c:v>
                </c:pt>
                <c:pt idx="16">
                  <c:v>2.0214534406987354</c:v>
                </c:pt>
                <c:pt idx="17">
                  <c:v>11.199621659554914</c:v>
                </c:pt>
                <c:pt idx="18">
                  <c:v>-0.80270586827088053</c:v>
                </c:pt>
                <c:pt idx="19">
                  <c:v>-0.1540968448241663</c:v>
                </c:pt>
                <c:pt idx="20">
                  <c:v>-2.3354778796601039</c:v>
                </c:pt>
                <c:pt idx="21">
                  <c:v>3.2796083186318743</c:v>
                </c:pt>
                <c:pt idx="22">
                  <c:v>1.7301794375270916</c:v>
                </c:pt>
                <c:pt idx="23">
                  <c:v>2.7813907315693172</c:v>
                </c:pt>
                <c:pt idx="24">
                  <c:v>13.391663312644782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14.097980883413044</c:v>
                </c:pt>
                <c:pt idx="1">
                  <c:v>32.645922957385949</c:v>
                </c:pt>
                <c:pt idx="2">
                  <c:v>15.02423076694474</c:v>
                </c:pt>
                <c:pt idx="3">
                  <c:v>-0.84134659120283573</c:v>
                </c:pt>
                <c:pt idx="4">
                  <c:v>-11.300883268861767</c:v>
                </c:pt>
                <c:pt idx="5">
                  <c:v>4.9550872578248431</c:v>
                </c:pt>
                <c:pt idx="6">
                  <c:v>-6.2019332740401296</c:v>
                </c:pt>
                <c:pt idx="7">
                  <c:v>-1.8744469276333504</c:v>
                </c:pt>
                <c:pt idx="8">
                  <c:v>-9.7386118038299259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7.1699962434040998</c:v>
                </c:pt>
                <c:pt idx="1">
                  <c:v>41.38788929808851</c:v>
                </c:pt>
                <c:pt idx="2">
                  <c:v>18.435931864163265</c:v>
                </c:pt>
                <c:pt idx="3">
                  <c:v>-5.2751841022398054</c:v>
                </c:pt>
                <c:pt idx="4">
                  <c:v>3.4161716028054911</c:v>
                </c:pt>
                <c:pt idx="5">
                  <c:v>10.242818946459863</c:v>
                </c:pt>
                <c:pt idx="6">
                  <c:v>0.94413043897176863</c:v>
                </c:pt>
                <c:pt idx="7">
                  <c:v>4.5115701690964016</c:v>
                </c:pt>
                <c:pt idx="8">
                  <c:v>-1.3693244607496666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46.750901677875881</c:v>
                </c:pt>
                <c:pt idx="1">
                  <c:v>51.679331746001196</c:v>
                </c:pt>
                <c:pt idx="2">
                  <c:v>54.325762241229008</c:v>
                </c:pt>
                <c:pt idx="3">
                  <c:v>54.375796922126703</c:v>
                </c:pt>
                <c:pt idx="4">
                  <c:v>53.098063476435037</c:v>
                </c:pt>
                <c:pt idx="5">
                  <c:v>58.043822144147306</c:v>
                </c:pt>
                <c:pt idx="6">
                  <c:v>61.459120274942975</c:v>
                </c:pt>
                <c:pt idx="7">
                  <c:v>65.462606478979183</c:v>
                </c:pt>
                <c:pt idx="8">
                  <c:v>65.689074736721068</c:v>
                </c:pt>
                <c:pt idx="9">
                  <c:v>67.635110860761017</c:v>
                </c:pt>
                <c:pt idx="10">
                  <c:v>70.219723965818417</c:v>
                </c:pt>
                <c:pt idx="11">
                  <c:v>61.215103193863769</c:v>
                </c:pt>
                <c:pt idx="12">
                  <c:v>61.928197603087817</c:v>
                </c:pt>
                <c:pt idx="13">
                  <c:v>62.943654556732355</c:v>
                </c:pt>
                <c:pt idx="14">
                  <c:v>63.995685910799565</c:v>
                </c:pt>
                <c:pt idx="15">
                  <c:v>64.755593404948357</c:v>
                </c:pt>
                <c:pt idx="16">
                  <c:v>65.45993694357928</c:v>
                </c:pt>
                <c:pt idx="17">
                  <c:v>66.136256541204347</c:v>
                </c:pt>
                <c:pt idx="18">
                  <c:v>66.810351949715937</c:v>
                </c:pt>
                <c:pt idx="19">
                  <c:v>67.481746601401383</c:v>
                </c:pt>
                <c:pt idx="20">
                  <c:v>68.173114857457563</c:v>
                </c:pt>
                <c:pt idx="21">
                  <c:v>68.881679857875596</c:v>
                </c:pt>
                <c:pt idx="22">
                  <c:v>69.595185994553233</c:v>
                </c:pt>
                <c:pt idx="23">
                  <c:v>70.335039656099582</c:v>
                </c:pt>
                <c:pt idx="24">
                  <c:v>71.118522074339779</c:v>
                </c:pt>
                <c:pt idx="25">
                  <c:v>71.901722279466455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21.107662216552338</c:v>
                </c:pt>
                <c:pt idx="1">
                  <c:v>23.673826881415263</c:v>
                </c:pt>
                <c:pt idx="2">
                  <c:v>25.821127949489068</c:v>
                </c:pt>
                <c:pt idx="3">
                  <c:v>24.713320714233234</c:v>
                </c:pt>
                <c:pt idx="4">
                  <c:v>27.130465297084147</c:v>
                </c:pt>
                <c:pt idx="5">
                  <c:v>27.413238570022838</c:v>
                </c:pt>
                <c:pt idx="6">
                  <c:v>25.083994621030886</c:v>
                </c:pt>
                <c:pt idx="7">
                  <c:v>27.552078339329885</c:v>
                </c:pt>
                <c:pt idx="8">
                  <c:v>27.974129762590749</c:v>
                </c:pt>
                <c:pt idx="9">
                  <c:v>28.732661714327548</c:v>
                </c:pt>
                <c:pt idx="10">
                  <c:v>29.33531763176477</c:v>
                </c:pt>
                <c:pt idx="11">
                  <c:v>28.893257116645245</c:v>
                </c:pt>
                <c:pt idx="12">
                  <c:v>29.233828850090962</c:v>
                </c:pt>
                <c:pt idx="13">
                  <c:v>29.719068755405292</c:v>
                </c:pt>
                <c:pt idx="14">
                  <c:v>30.279539084563087</c:v>
                </c:pt>
                <c:pt idx="15">
                  <c:v>30.72331675368196</c:v>
                </c:pt>
                <c:pt idx="16">
                  <c:v>31.141615856221367</c:v>
                </c:pt>
                <c:pt idx="17">
                  <c:v>31.541013682312418</c:v>
                </c:pt>
                <c:pt idx="18">
                  <c:v>31.942936520170846</c:v>
                </c:pt>
                <c:pt idx="19">
                  <c:v>32.336385980497276</c:v>
                </c:pt>
                <c:pt idx="20">
                  <c:v>32.736450408873601</c:v>
                </c:pt>
                <c:pt idx="21">
                  <c:v>33.133236454845758</c:v>
                </c:pt>
                <c:pt idx="22">
                  <c:v>33.538527877788127</c:v>
                </c:pt>
                <c:pt idx="23">
                  <c:v>33.961188960713464</c:v>
                </c:pt>
                <c:pt idx="24">
                  <c:v>34.382538669641129</c:v>
                </c:pt>
                <c:pt idx="25">
                  <c:v>34.823315561520836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41.433807230298029</c:v>
                </c:pt>
                <c:pt idx="1">
                  <c:v>39.696252322046988</c:v>
                </c:pt>
                <c:pt idx="2">
                  <c:v>43.296344614903369</c:v>
                </c:pt>
                <c:pt idx="3">
                  <c:v>42.241148366822557</c:v>
                </c:pt>
                <c:pt idx="4">
                  <c:v>45.899718407907613</c:v>
                </c:pt>
                <c:pt idx="5">
                  <c:v>47.878800004795309</c:v>
                </c:pt>
                <c:pt idx="6">
                  <c:v>49.803305957683342</c:v>
                </c:pt>
                <c:pt idx="7">
                  <c:v>50.190476434791712</c:v>
                </c:pt>
                <c:pt idx="8">
                  <c:v>50.963751133202599</c:v>
                </c:pt>
                <c:pt idx="9">
                  <c:v>53.865506685085279</c:v>
                </c:pt>
                <c:pt idx="10">
                  <c:v>56.669600107410815</c:v>
                </c:pt>
                <c:pt idx="11">
                  <c:v>65.318246683352712</c:v>
                </c:pt>
                <c:pt idx="12">
                  <c:v>66.270678596056925</c:v>
                </c:pt>
                <c:pt idx="13">
                  <c:v>67.530533274650168</c:v>
                </c:pt>
                <c:pt idx="14">
                  <c:v>68.868847231644722</c:v>
                </c:pt>
                <c:pt idx="15">
                  <c:v>69.939791442142891</c:v>
                </c:pt>
                <c:pt idx="16">
                  <c:v>70.984225384706676</c:v>
                </c:pt>
                <c:pt idx="17">
                  <c:v>72.010304475758204</c:v>
                </c:pt>
                <c:pt idx="18">
                  <c:v>73.061702752587166</c:v>
                </c:pt>
                <c:pt idx="19">
                  <c:v>74.090159750888347</c:v>
                </c:pt>
                <c:pt idx="20">
                  <c:v>75.140487853083158</c:v>
                </c:pt>
                <c:pt idx="21">
                  <c:v>76.206650985037925</c:v>
                </c:pt>
                <c:pt idx="22">
                  <c:v>77.304513842601224</c:v>
                </c:pt>
                <c:pt idx="23">
                  <c:v>78.38579240532313</c:v>
                </c:pt>
                <c:pt idx="24">
                  <c:v>79.542802407817206</c:v>
                </c:pt>
                <c:pt idx="25">
                  <c:v>80.668562074098872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24.21670790810288</c:v>
                </c:pt>
                <c:pt idx="1">
                  <c:v>26.30444902407352</c:v>
                </c:pt>
                <c:pt idx="2">
                  <c:v>27.570498943319475</c:v>
                </c:pt>
                <c:pt idx="3">
                  <c:v>27.809515259287487</c:v>
                </c:pt>
                <c:pt idx="4">
                  <c:v>28.798820773643548</c:v>
                </c:pt>
                <c:pt idx="5">
                  <c:v>28.757483349072363</c:v>
                </c:pt>
                <c:pt idx="6">
                  <c:v>30.545758068882282</c:v>
                </c:pt>
                <c:pt idx="7">
                  <c:v>33.597503850011755</c:v>
                </c:pt>
                <c:pt idx="8">
                  <c:v>32.378128835710555</c:v>
                </c:pt>
                <c:pt idx="9">
                  <c:v>34.635460020354081</c:v>
                </c:pt>
                <c:pt idx="10">
                  <c:v>33.697534289236586</c:v>
                </c:pt>
                <c:pt idx="11">
                  <c:v>32.430024690170981</c:v>
                </c:pt>
                <c:pt idx="12">
                  <c:v>32.703533032862907</c:v>
                </c:pt>
                <c:pt idx="13">
                  <c:v>33.111010537744264</c:v>
                </c:pt>
                <c:pt idx="14">
                  <c:v>33.563512854327747</c:v>
                </c:pt>
                <c:pt idx="15">
                  <c:v>33.957147266464716</c:v>
                </c:pt>
                <c:pt idx="16">
                  <c:v>34.344004452902674</c:v>
                </c:pt>
                <c:pt idx="17">
                  <c:v>34.750431930906551</c:v>
                </c:pt>
                <c:pt idx="18">
                  <c:v>35.16459731933292</c:v>
                </c:pt>
                <c:pt idx="19">
                  <c:v>35.520626975622022</c:v>
                </c:pt>
                <c:pt idx="20">
                  <c:v>35.894175910008215</c:v>
                </c:pt>
                <c:pt idx="21">
                  <c:v>36.260001499760676</c:v>
                </c:pt>
                <c:pt idx="22">
                  <c:v>36.637509926108791</c:v>
                </c:pt>
                <c:pt idx="23">
                  <c:v>37.025377392541351</c:v>
                </c:pt>
                <c:pt idx="24">
                  <c:v>37.413449657338759</c:v>
                </c:pt>
                <c:pt idx="25">
                  <c:v>37.794024881102423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37.453637754283235</c:v>
                </c:pt>
                <c:pt idx="1">
                  <c:v>38.374823704569572</c:v>
                </c:pt>
                <c:pt idx="2">
                  <c:v>39.815500971847108</c:v>
                </c:pt>
                <c:pt idx="3">
                  <c:v>35.209601668516775</c:v>
                </c:pt>
                <c:pt idx="4">
                  <c:v>35.319792195171473</c:v>
                </c:pt>
                <c:pt idx="5">
                  <c:v>34.02836667107934</c:v>
                </c:pt>
                <c:pt idx="6">
                  <c:v>36.66493140781543</c:v>
                </c:pt>
                <c:pt idx="7">
                  <c:v>34.576471082170173</c:v>
                </c:pt>
                <c:pt idx="8">
                  <c:v>37.640731476185024</c:v>
                </c:pt>
                <c:pt idx="9">
                  <c:v>38.477746941607577</c:v>
                </c:pt>
                <c:pt idx="10">
                  <c:v>40.174445627640083</c:v>
                </c:pt>
                <c:pt idx="11">
                  <c:v>37.980429865039298</c:v>
                </c:pt>
                <c:pt idx="12">
                  <c:v>37.883358346295843</c:v>
                </c:pt>
                <c:pt idx="13">
                  <c:v>38.150197251636065</c:v>
                </c:pt>
                <c:pt idx="14">
                  <c:v>38.516761637567726</c:v>
                </c:pt>
                <c:pt idx="15">
                  <c:v>38.859262406541582</c:v>
                </c:pt>
                <c:pt idx="16">
                  <c:v>39.171113909885683</c:v>
                </c:pt>
                <c:pt idx="17">
                  <c:v>39.491357851614694</c:v>
                </c:pt>
                <c:pt idx="18">
                  <c:v>39.785969237546816</c:v>
                </c:pt>
                <c:pt idx="19">
                  <c:v>40.048047171158636</c:v>
                </c:pt>
                <c:pt idx="20">
                  <c:v>40.326442676054789</c:v>
                </c:pt>
                <c:pt idx="21">
                  <c:v>40.618954492035108</c:v>
                </c:pt>
                <c:pt idx="22">
                  <c:v>40.919419260110523</c:v>
                </c:pt>
                <c:pt idx="23">
                  <c:v>41.222242436833049</c:v>
                </c:pt>
                <c:pt idx="24">
                  <c:v>41.524426935260138</c:v>
                </c:pt>
                <c:pt idx="25">
                  <c:v>41.827622620887574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44.880408845432825</c:v>
                </c:pt>
                <c:pt idx="1">
                  <c:v>42.583102856422471</c:v>
                </c:pt>
                <c:pt idx="2">
                  <c:v>44.283323320078424</c:v>
                </c:pt>
                <c:pt idx="3">
                  <c:v>43.915067437936024</c:v>
                </c:pt>
                <c:pt idx="4">
                  <c:v>44.443821728996028</c:v>
                </c:pt>
                <c:pt idx="5">
                  <c:v>44.92266459798968</c:v>
                </c:pt>
                <c:pt idx="6">
                  <c:v>47.690658342944914</c:v>
                </c:pt>
                <c:pt idx="7">
                  <c:v>48.84151924373743</c:v>
                </c:pt>
                <c:pt idx="8">
                  <c:v>50.848190389993299</c:v>
                </c:pt>
                <c:pt idx="9">
                  <c:v>52.910664053938135</c:v>
                </c:pt>
                <c:pt idx="10">
                  <c:v>57.691657556035132</c:v>
                </c:pt>
                <c:pt idx="11">
                  <c:v>57.802457524724588</c:v>
                </c:pt>
                <c:pt idx="12">
                  <c:v>58.433300475091897</c:v>
                </c:pt>
                <c:pt idx="13">
                  <c:v>59.359085928181926</c:v>
                </c:pt>
                <c:pt idx="14">
                  <c:v>60.373922446333992</c:v>
                </c:pt>
                <c:pt idx="15">
                  <c:v>61.188751785873791</c:v>
                </c:pt>
                <c:pt idx="16">
                  <c:v>61.990953349204815</c:v>
                </c:pt>
                <c:pt idx="17">
                  <c:v>62.77665755466122</c:v>
                </c:pt>
                <c:pt idx="18">
                  <c:v>63.562872840963152</c:v>
                </c:pt>
                <c:pt idx="19">
                  <c:v>64.336456958586368</c:v>
                </c:pt>
                <c:pt idx="20">
                  <c:v>65.104886078180428</c:v>
                </c:pt>
                <c:pt idx="21">
                  <c:v>65.908875807188309</c:v>
                </c:pt>
                <c:pt idx="22">
                  <c:v>66.796235514572928</c:v>
                </c:pt>
                <c:pt idx="23">
                  <c:v>67.619157022382367</c:v>
                </c:pt>
                <c:pt idx="24">
                  <c:v>68.469237440160967</c:v>
                </c:pt>
                <c:pt idx="25">
                  <c:v>69.330917302322248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13.219597358849194</c:v>
                </c:pt>
                <c:pt idx="1">
                  <c:v>12.901757763173071</c:v>
                </c:pt>
                <c:pt idx="2">
                  <c:v>14.139399730154537</c:v>
                </c:pt>
                <c:pt idx="3">
                  <c:v>13.772786003258778</c:v>
                </c:pt>
                <c:pt idx="4">
                  <c:v>13.177683751092397</c:v>
                </c:pt>
                <c:pt idx="5">
                  <c:v>13.403488654234831</c:v>
                </c:pt>
                <c:pt idx="6">
                  <c:v>14.180469880364116</c:v>
                </c:pt>
                <c:pt idx="7">
                  <c:v>16.061405335273982</c:v>
                </c:pt>
                <c:pt idx="8">
                  <c:v>15.922570967142347</c:v>
                </c:pt>
                <c:pt idx="9">
                  <c:v>15.685666937731895</c:v>
                </c:pt>
                <c:pt idx="10">
                  <c:v>17.356223305773842</c:v>
                </c:pt>
                <c:pt idx="11">
                  <c:v>15.667288069413011</c:v>
                </c:pt>
                <c:pt idx="12">
                  <c:v>15.834211996973936</c:v>
                </c:pt>
                <c:pt idx="13">
                  <c:v>16.080334419593473</c:v>
                </c:pt>
                <c:pt idx="14">
                  <c:v>16.328911252552718</c:v>
                </c:pt>
                <c:pt idx="15">
                  <c:v>16.502124048655084</c:v>
                </c:pt>
                <c:pt idx="16">
                  <c:v>16.665839173360254</c:v>
                </c:pt>
                <c:pt idx="17">
                  <c:v>16.821122901228598</c:v>
                </c:pt>
                <c:pt idx="18">
                  <c:v>16.96952469593532</c:v>
                </c:pt>
                <c:pt idx="19">
                  <c:v>17.111249409546346</c:v>
                </c:pt>
                <c:pt idx="20">
                  <c:v>17.300787202102544</c:v>
                </c:pt>
                <c:pt idx="21">
                  <c:v>17.488656738555186</c:v>
                </c:pt>
                <c:pt idx="22">
                  <c:v>17.686700352402518</c:v>
                </c:pt>
                <c:pt idx="23">
                  <c:v>17.886171168256336</c:v>
                </c:pt>
                <c:pt idx="24">
                  <c:v>18.087904480911913</c:v>
                </c:pt>
                <c:pt idx="25">
                  <c:v>18.282696963267146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9.2424292027279797</c:v>
                </c:pt>
                <c:pt idx="1">
                  <c:v>11.965250683881669</c:v>
                </c:pt>
                <c:pt idx="2">
                  <c:v>12.153713681248988</c:v>
                </c:pt>
                <c:pt idx="3">
                  <c:v>11.648016119345066</c:v>
                </c:pt>
                <c:pt idx="4">
                  <c:v>11.893930964250192</c:v>
                </c:pt>
                <c:pt idx="5">
                  <c:v>12.294453855042805</c:v>
                </c:pt>
                <c:pt idx="6">
                  <c:v>13.178699352127323</c:v>
                </c:pt>
                <c:pt idx="7">
                  <c:v>13.291599768710284</c:v>
                </c:pt>
                <c:pt idx="8">
                  <c:v>13.996992795300716</c:v>
                </c:pt>
                <c:pt idx="9">
                  <c:v>14.552670598473531</c:v>
                </c:pt>
                <c:pt idx="10">
                  <c:v>14.637039508721532</c:v>
                </c:pt>
                <c:pt idx="11">
                  <c:v>21.429676455754155</c:v>
                </c:pt>
                <c:pt idx="12">
                  <c:v>21.812195552576686</c:v>
                </c:pt>
                <c:pt idx="13">
                  <c:v>22.290116334510248</c:v>
                </c:pt>
                <c:pt idx="14">
                  <c:v>22.81149228260378</c:v>
                </c:pt>
                <c:pt idx="15">
                  <c:v>23.303222415456034</c:v>
                </c:pt>
                <c:pt idx="16">
                  <c:v>23.788993678859271</c:v>
                </c:pt>
                <c:pt idx="17">
                  <c:v>24.287321768697861</c:v>
                </c:pt>
                <c:pt idx="18">
                  <c:v>24.757225902015069</c:v>
                </c:pt>
                <c:pt idx="19">
                  <c:v>25.238686942600932</c:v>
                </c:pt>
                <c:pt idx="20">
                  <c:v>25.727496124698909</c:v>
                </c:pt>
                <c:pt idx="21">
                  <c:v>26.27042031352785</c:v>
                </c:pt>
                <c:pt idx="22">
                  <c:v>26.785517926930183</c:v>
                </c:pt>
                <c:pt idx="23">
                  <c:v>27.303015859921455</c:v>
                </c:pt>
                <c:pt idx="24">
                  <c:v>27.835157106443781</c:v>
                </c:pt>
                <c:pt idx="25">
                  <c:v>28.389488228160822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7.8205261448782268</c:v>
                </c:pt>
                <c:pt idx="1">
                  <c:v>8.918162558496066</c:v>
                </c:pt>
                <c:pt idx="2">
                  <c:v>9.0843453559121734</c:v>
                </c:pt>
                <c:pt idx="3">
                  <c:v>8.3019416626998499</c:v>
                </c:pt>
                <c:pt idx="4">
                  <c:v>8.1570347827086671</c:v>
                </c:pt>
                <c:pt idx="5">
                  <c:v>8.5063338069577039</c:v>
                </c:pt>
                <c:pt idx="6">
                  <c:v>9.0216869325253732</c:v>
                </c:pt>
                <c:pt idx="7">
                  <c:v>8.5821868096306009</c:v>
                </c:pt>
                <c:pt idx="8">
                  <c:v>8.4114570956278527</c:v>
                </c:pt>
                <c:pt idx="9">
                  <c:v>8.2854186835854922</c:v>
                </c:pt>
                <c:pt idx="10">
                  <c:v>8.9712816814676017</c:v>
                </c:pt>
                <c:pt idx="11">
                  <c:v>7.5288820161734957</c:v>
                </c:pt>
                <c:pt idx="12">
                  <c:v>7.6123995554449024</c:v>
                </c:pt>
                <c:pt idx="13">
                  <c:v>7.7099685138197378</c:v>
                </c:pt>
                <c:pt idx="14">
                  <c:v>7.825939992426397</c:v>
                </c:pt>
                <c:pt idx="15">
                  <c:v>7.9175845040173485</c:v>
                </c:pt>
                <c:pt idx="16">
                  <c:v>7.9980055344620391</c:v>
                </c:pt>
                <c:pt idx="17">
                  <c:v>8.0738207309237779</c:v>
                </c:pt>
                <c:pt idx="18">
                  <c:v>8.1360449109011768</c:v>
                </c:pt>
                <c:pt idx="19">
                  <c:v>8.2306500557431317</c:v>
                </c:pt>
                <c:pt idx="20">
                  <c:v>8.3135550252793298</c:v>
                </c:pt>
                <c:pt idx="21">
                  <c:v>8.413922812370334</c:v>
                </c:pt>
                <c:pt idx="22">
                  <c:v>8.498689719729116</c:v>
                </c:pt>
                <c:pt idx="23">
                  <c:v>8.6224618946688043</c:v>
                </c:pt>
                <c:pt idx="24">
                  <c:v>8.7052624907131122</c:v>
                </c:pt>
                <c:pt idx="25">
                  <c:v>8.8322546533099882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12.266017290584436</c:v>
                </c:pt>
                <c:pt idx="1">
                  <c:v>13.557828590245499</c:v>
                </c:pt>
                <c:pt idx="2">
                  <c:v>15.968636093638365</c:v>
                </c:pt>
                <c:pt idx="3">
                  <c:v>13.465941050027729</c:v>
                </c:pt>
                <c:pt idx="4">
                  <c:v>16.044948486079686</c:v>
                </c:pt>
                <c:pt idx="5">
                  <c:v>15.842618216336673</c:v>
                </c:pt>
                <c:pt idx="6">
                  <c:v>18.138533628069691</c:v>
                </c:pt>
                <c:pt idx="7">
                  <c:v>16.797017866870618</c:v>
                </c:pt>
                <c:pt idx="8">
                  <c:v>16.180230923509544</c:v>
                </c:pt>
                <c:pt idx="9">
                  <c:v>15.259319959013986</c:v>
                </c:pt>
                <c:pt idx="10">
                  <c:v>18.927176642407733</c:v>
                </c:pt>
                <c:pt idx="11">
                  <c:v>16.306332200791712</c:v>
                </c:pt>
                <c:pt idx="12">
                  <c:v>16.02861139253503</c:v>
                </c:pt>
                <c:pt idx="13">
                  <c:v>16.033264379805757</c:v>
                </c:pt>
                <c:pt idx="14">
                  <c:v>16.202716510725761</c:v>
                </c:pt>
                <c:pt idx="15">
                  <c:v>16.342980172904063</c:v>
                </c:pt>
                <c:pt idx="16">
                  <c:v>16.462393822719154</c:v>
                </c:pt>
                <c:pt idx="17">
                  <c:v>16.578399373821981</c:v>
                </c:pt>
                <c:pt idx="18">
                  <c:v>16.691677697778736</c:v>
                </c:pt>
                <c:pt idx="19">
                  <c:v>16.80394948833662</c:v>
                </c:pt>
                <c:pt idx="20">
                  <c:v>16.924432369761604</c:v>
                </c:pt>
                <c:pt idx="21">
                  <c:v>17.079825006512252</c:v>
                </c:pt>
                <c:pt idx="22">
                  <c:v>17.247426861276747</c:v>
                </c:pt>
                <c:pt idx="23">
                  <c:v>17.372813995462632</c:v>
                </c:pt>
                <c:pt idx="24">
                  <c:v>17.529259817494307</c:v>
                </c:pt>
                <c:pt idx="25">
                  <c:v>17.656987840847126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46.665454855325081</c:v>
                </c:pt>
                <c:pt idx="1">
                  <c:v>43.4044514364668</c:v>
                </c:pt>
                <c:pt idx="2">
                  <c:v>46.092090519703468</c:v>
                </c:pt>
                <c:pt idx="3">
                  <c:v>45.634594803570863</c:v>
                </c:pt>
                <c:pt idx="4">
                  <c:v>47.294269699304948</c:v>
                </c:pt>
                <c:pt idx="5">
                  <c:v>48.880787006936501</c:v>
                </c:pt>
                <c:pt idx="6">
                  <c:v>49.531927253057852</c:v>
                </c:pt>
                <c:pt idx="7">
                  <c:v>51.430997502910387</c:v>
                </c:pt>
                <c:pt idx="8">
                  <c:v>51.502381593760525</c:v>
                </c:pt>
                <c:pt idx="9">
                  <c:v>52.124435901723807</c:v>
                </c:pt>
                <c:pt idx="10">
                  <c:v>54.06019116808254</c:v>
                </c:pt>
                <c:pt idx="11">
                  <c:v>53.201836676430418</c:v>
                </c:pt>
                <c:pt idx="12">
                  <c:v>53.598596570534752</c:v>
                </c:pt>
                <c:pt idx="13">
                  <c:v>54.164902365906663</c:v>
                </c:pt>
                <c:pt idx="14">
                  <c:v>54.789690989042235</c:v>
                </c:pt>
                <c:pt idx="15">
                  <c:v>55.232136457984751</c:v>
                </c:pt>
                <c:pt idx="16">
                  <c:v>55.640105309916336</c:v>
                </c:pt>
                <c:pt idx="17">
                  <c:v>56.01067609383513</c:v>
                </c:pt>
                <c:pt idx="18">
                  <c:v>56.377629501506391</c:v>
                </c:pt>
                <c:pt idx="19">
                  <c:v>56.736449629590425</c:v>
                </c:pt>
                <c:pt idx="20">
                  <c:v>57.091671166955024</c:v>
                </c:pt>
                <c:pt idx="21">
                  <c:v>57.461249982315074</c:v>
                </c:pt>
                <c:pt idx="22">
                  <c:v>57.887115259537673</c:v>
                </c:pt>
                <c:pt idx="23">
                  <c:v>58.318080245575324</c:v>
                </c:pt>
                <c:pt idx="24">
                  <c:v>58.773144526509185</c:v>
                </c:pt>
                <c:pt idx="25">
                  <c:v>59.22641648503145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67.456467662286883</c:v>
                </c:pt>
                <c:pt idx="1">
                  <c:v>66.373579880510974</c:v>
                </c:pt>
                <c:pt idx="2">
                  <c:v>68.956699199221973</c:v>
                </c:pt>
                <c:pt idx="3">
                  <c:v>64.668207519807524</c:v>
                </c:pt>
                <c:pt idx="4">
                  <c:v>66.76026684685722</c:v>
                </c:pt>
                <c:pt idx="5">
                  <c:v>70.99310272109912</c:v>
                </c:pt>
                <c:pt idx="6">
                  <c:v>69.269374964959582</c:v>
                </c:pt>
                <c:pt idx="7">
                  <c:v>71.362746940727718</c:v>
                </c:pt>
                <c:pt idx="8">
                  <c:v>70.810877697258007</c:v>
                </c:pt>
                <c:pt idx="9">
                  <c:v>69.780657844739295</c:v>
                </c:pt>
                <c:pt idx="10">
                  <c:v>71.817351143889979</c:v>
                </c:pt>
                <c:pt idx="11">
                  <c:v>74.111801773458225</c:v>
                </c:pt>
                <c:pt idx="12">
                  <c:v>74.183607387892266</c:v>
                </c:pt>
                <c:pt idx="13">
                  <c:v>74.47095460724033</c:v>
                </c:pt>
                <c:pt idx="14">
                  <c:v>74.82612379491907</c:v>
                </c:pt>
                <c:pt idx="15">
                  <c:v>74.876131370822279</c:v>
                </c:pt>
                <c:pt idx="16">
                  <c:v>74.825068861384182</c:v>
                </c:pt>
                <c:pt idx="17">
                  <c:v>74.694644307614141</c:v>
                </c:pt>
                <c:pt idx="18">
                  <c:v>74.5380082680513</c:v>
                </c:pt>
                <c:pt idx="19">
                  <c:v>74.366160634856399</c:v>
                </c:pt>
                <c:pt idx="20">
                  <c:v>74.222938557640504</c:v>
                </c:pt>
                <c:pt idx="21">
                  <c:v>74.048863469033407</c:v>
                </c:pt>
                <c:pt idx="22">
                  <c:v>73.833399677220257</c:v>
                </c:pt>
                <c:pt idx="23">
                  <c:v>73.619413774560599</c:v>
                </c:pt>
                <c:pt idx="24">
                  <c:v>73.387398353180345</c:v>
                </c:pt>
                <c:pt idx="25">
                  <c:v>73.076069369275984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23.642742953224289</c:v>
                </c:pt>
                <c:pt idx="1">
                  <c:v>20.951385313245222</c:v>
                </c:pt>
                <c:pt idx="2">
                  <c:v>21.009792775728151</c:v>
                </c:pt>
                <c:pt idx="3">
                  <c:v>20.747977269255962</c:v>
                </c:pt>
                <c:pt idx="4">
                  <c:v>21.334354082429552</c:v>
                </c:pt>
                <c:pt idx="5">
                  <c:v>20.480015797309367</c:v>
                </c:pt>
                <c:pt idx="6">
                  <c:v>19.939875037905917</c:v>
                </c:pt>
                <c:pt idx="7">
                  <c:v>20.220445158946443</c:v>
                </c:pt>
                <c:pt idx="8">
                  <c:v>21.146182623664938</c:v>
                </c:pt>
                <c:pt idx="9">
                  <c:v>19.41771999687365</c:v>
                </c:pt>
                <c:pt idx="10">
                  <c:v>18.814420783315661</c:v>
                </c:pt>
                <c:pt idx="11">
                  <c:v>18.883674168375229</c:v>
                </c:pt>
                <c:pt idx="12">
                  <c:v>18.554292148598901</c:v>
                </c:pt>
                <c:pt idx="13">
                  <c:v>18.239824263198788</c:v>
                </c:pt>
                <c:pt idx="14">
                  <c:v>17.906933543066962</c:v>
                </c:pt>
                <c:pt idx="15">
                  <c:v>17.458708985908562</c:v>
                </c:pt>
                <c:pt idx="16">
                  <c:v>16.907483492931537</c:v>
                </c:pt>
                <c:pt idx="17">
                  <c:v>16.295364464280194</c:v>
                </c:pt>
                <c:pt idx="18">
                  <c:v>15.89977043376992</c:v>
                </c:pt>
                <c:pt idx="19">
                  <c:v>15.524572173228346</c:v>
                </c:pt>
                <c:pt idx="20">
                  <c:v>15.211218571185226</c:v>
                </c:pt>
                <c:pt idx="21">
                  <c:v>14.757909995010602</c:v>
                </c:pt>
                <c:pt idx="22">
                  <c:v>14.084697855187731</c:v>
                </c:pt>
                <c:pt idx="23">
                  <c:v>13.514113110065177</c:v>
                </c:pt>
                <c:pt idx="24">
                  <c:v>12.85171311899339</c:v>
                </c:pt>
                <c:pt idx="25">
                  <c:v>12.280518455689855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9.0974465594770884</c:v>
                </c:pt>
                <c:pt idx="1">
                  <c:v>7.7088614212270112</c:v>
                </c:pt>
                <c:pt idx="2">
                  <c:v>9.4198254375792452</c:v>
                </c:pt>
                <c:pt idx="3">
                  <c:v>7.8574991395598461</c:v>
                </c:pt>
                <c:pt idx="4">
                  <c:v>9.1654960738100968</c:v>
                </c:pt>
                <c:pt idx="5">
                  <c:v>9.4442391935059007</c:v>
                </c:pt>
                <c:pt idx="6">
                  <c:v>10.774897742716075</c:v>
                </c:pt>
                <c:pt idx="7">
                  <c:v>7.6141741329812067</c:v>
                </c:pt>
                <c:pt idx="8">
                  <c:v>8.2706237626028614</c:v>
                </c:pt>
                <c:pt idx="9">
                  <c:v>10.635115625741252</c:v>
                </c:pt>
                <c:pt idx="10">
                  <c:v>7.376260329394726</c:v>
                </c:pt>
                <c:pt idx="11">
                  <c:v>6.8823155353397807</c:v>
                </c:pt>
                <c:pt idx="12">
                  <c:v>6.9743092487058345</c:v>
                </c:pt>
                <c:pt idx="13">
                  <c:v>7.1387054603834024</c:v>
                </c:pt>
                <c:pt idx="14">
                  <c:v>7.3398846376555591</c:v>
                </c:pt>
                <c:pt idx="15">
                  <c:v>7.4912921343687797</c:v>
                </c:pt>
                <c:pt idx="16">
                  <c:v>7.6283996458732943</c:v>
                </c:pt>
                <c:pt idx="17">
                  <c:v>7.7502138262459965</c:v>
                </c:pt>
                <c:pt idx="18">
                  <c:v>7.8763797223364547</c:v>
                </c:pt>
                <c:pt idx="19">
                  <c:v>8.0001285706821506</c:v>
                </c:pt>
                <c:pt idx="20">
                  <c:v>8.1346719072334928</c:v>
                </c:pt>
                <c:pt idx="21">
                  <c:v>8.2729135802586331</c:v>
                </c:pt>
                <c:pt idx="22">
                  <c:v>8.412385395990249</c:v>
                </c:pt>
                <c:pt idx="23">
                  <c:v>8.5522090105401034</c:v>
                </c:pt>
                <c:pt idx="24">
                  <c:v>8.6934426798441571</c:v>
                </c:pt>
                <c:pt idx="25">
                  <c:v>8.8413377343615753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27.463446562434513</c:v>
                </c:pt>
                <c:pt idx="1">
                  <c:v>28.840422494339037</c:v>
                </c:pt>
                <c:pt idx="2">
                  <c:v>28.825968551566277</c:v>
                </c:pt>
                <c:pt idx="3">
                  <c:v>28.108741981814145</c:v>
                </c:pt>
                <c:pt idx="4">
                  <c:v>30.229803717269451</c:v>
                </c:pt>
                <c:pt idx="5">
                  <c:v>32.090629976815435</c:v>
                </c:pt>
                <c:pt idx="6">
                  <c:v>31.810147455556859</c:v>
                </c:pt>
                <c:pt idx="7">
                  <c:v>29.990646205166325</c:v>
                </c:pt>
                <c:pt idx="8">
                  <c:v>30.51598374526931</c:v>
                </c:pt>
                <c:pt idx="9">
                  <c:v>31.142112134564947</c:v>
                </c:pt>
                <c:pt idx="10">
                  <c:v>27.994399834738221</c:v>
                </c:pt>
                <c:pt idx="11">
                  <c:v>28.445574701502803</c:v>
                </c:pt>
                <c:pt idx="12">
                  <c:v>28.553877245751451</c:v>
                </c:pt>
                <c:pt idx="13">
                  <c:v>28.801608976108735</c:v>
                </c:pt>
                <c:pt idx="14">
                  <c:v>29.01946407507193</c:v>
                </c:pt>
                <c:pt idx="15">
                  <c:v>29.032018542675004</c:v>
                </c:pt>
                <c:pt idx="16">
                  <c:v>29.021168293273814</c:v>
                </c:pt>
                <c:pt idx="17">
                  <c:v>28.995514423072311</c:v>
                </c:pt>
                <c:pt idx="18">
                  <c:v>28.9732574457346</c:v>
                </c:pt>
                <c:pt idx="19">
                  <c:v>28.933448350060505</c:v>
                </c:pt>
                <c:pt idx="20">
                  <c:v>28.896789109876526</c:v>
                </c:pt>
                <c:pt idx="21">
                  <c:v>28.866313959481474</c:v>
                </c:pt>
                <c:pt idx="22">
                  <c:v>28.848032852337617</c:v>
                </c:pt>
                <c:pt idx="23">
                  <c:v>28.818352905928595</c:v>
                </c:pt>
                <c:pt idx="24">
                  <c:v>28.781385914781428</c:v>
                </c:pt>
                <c:pt idx="25">
                  <c:v>28.740610412848529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29.92082473399557</c:v>
                </c:pt>
                <c:pt idx="1">
                  <c:v>28.502302560934215</c:v>
                </c:pt>
                <c:pt idx="2">
                  <c:v>25.974689423606332</c:v>
                </c:pt>
                <c:pt idx="3">
                  <c:v>26.371707270286876</c:v>
                </c:pt>
                <c:pt idx="4">
                  <c:v>26.903802459866508</c:v>
                </c:pt>
                <c:pt idx="5">
                  <c:v>28.481405179792564</c:v>
                </c:pt>
                <c:pt idx="6">
                  <c:v>26.078322458028516</c:v>
                </c:pt>
                <c:pt idx="7">
                  <c:v>28.592680304210596</c:v>
                </c:pt>
                <c:pt idx="8">
                  <c:v>27.07826067485766</c:v>
                </c:pt>
                <c:pt idx="9">
                  <c:v>25.458724496182143</c:v>
                </c:pt>
                <c:pt idx="10">
                  <c:v>26.481364188933572</c:v>
                </c:pt>
                <c:pt idx="11">
                  <c:v>27.525400522551639</c:v>
                </c:pt>
                <c:pt idx="12">
                  <c:v>27.421585984567525</c:v>
                </c:pt>
                <c:pt idx="13">
                  <c:v>27.726353831668341</c:v>
                </c:pt>
                <c:pt idx="14">
                  <c:v>27.87225572144337</c:v>
                </c:pt>
                <c:pt idx="15">
                  <c:v>27.692680842985787</c:v>
                </c:pt>
                <c:pt idx="16">
                  <c:v>27.47656925576743</c:v>
                </c:pt>
                <c:pt idx="17">
                  <c:v>27.250313495231861</c:v>
                </c:pt>
                <c:pt idx="18">
                  <c:v>27.040221103991541</c:v>
                </c:pt>
                <c:pt idx="19">
                  <c:v>26.84360576097891</c:v>
                </c:pt>
                <c:pt idx="20">
                  <c:v>26.661311382990355</c:v>
                </c:pt>
                <c:pt idx="21">
                  <c:v>26.477313511265837</c:v>
                </c:pt>
                <c:pt idx="22">
                  <c:v>26.287433442447121</c:v>
                </c:pt>
                <c:pt idx="23">
                  <c:v>26.08912879420847</c:v>
                </c:pt>
                <c:pt idx="24">
                  <c:v>25.87678685439694</c:v>
                </c:pt>
                <c:pt idx="25">
                  <c:v>25.664794367963164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16.156502227238768</c:v>
                </c:pt>
                <c:pt idx="1">
                  <c:v>16.359707524962513</c:v>
                </c:pt>
                <c:pt idx="2">
                  <c:v>18.28474230876877</c:v>
                </c:pt>
                <c:pt idx="3">
                  <c:v>17.634273869057647</c:v>
                </c:pt>
                <c:pt idx="4">
                  <c:v>18.619123318500346</c:v>
                </c:pt>
                <c:pt idx="5">
                  <c:v>19.215890996511664</c:v>
                </c:pt>
                <c:pt idx="6">
                  <c:v>19.39688078878514</c:v>
                </c:pt>
                <c:pt idx="7">
                  <c:v>19.50616255959882</c:v>
                </c:pt>
                <c:pt idx="8">
                  <c:v>17.654255201741815</c:v>
                </c:pt>
                <c:pt idx="9">
                  <c:v>16.426877110705373</c:v>
                </c:pt>
                <c:pt idx="10">
                  <c:v>16.079257724697278</c:v>
                </c:pt>
                <c:pt idx="11">
                  <c:v>16.920824961326407</c:v>
                </c:pt>
                <c:pt idx="12">
                  <c:v>16.982812866580264</c:v>
                </c:pt>
                <c:pt idx="13">
                  <c:v>17.110303094813375</c:v>
                </c:pt>
                <c:pt idx="14">
                  <c:v>17.255307486355974</c:v>
                </c:pt>
                <c:pt idx="15">
                  <c:v>17.350455150706171</c:v>
                </c:pt>
                <c:pt idx="16">
                  <c:v>17.390362005905676</c:v>
                </c:pt>
                <c:pt idx="17">
                  <c:v>17.412902099406843</c:v>
                </c:pt>
                <c:pt idx="18">
                  <c:v>17.453081912961274</c:v>
                </c:pt>
                <c:pt idx="19">
                  <c:v>17.539027297866983</c:v>
                </c:pt>
                <c:pt idx="20">
                  <c:v>17.631720352899332</c:v>
                </c:pt>
                <c:pt idx="21">
                  <c:v>17.715572551465147</c:v>
                </c:pt>
                <c:pt idx="22">
                  <c:v>17.807119188401245</c:v>
                </c:pt>
                <c:pt idx="23">
                  <c:v>17.919625817432696</c:v>
                </c:pt>
                <c:pt idx="24">
                  <c:v>18.022564685315785</c:v>
                </c:pt>
                <c:pt idx="25">
                  <c:v>18.100711165396014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52.590600269333422</c:v>
                </c:pt>
                <c:pt idx="1">
                  <c:v>51.928990206969949</c:v>
                </c:pt>
                <c:pt idx="2">
                  <c:v>54.627073364083699</c:v>
                </c:pt>
                <c:pt idx="3">
                  <c:v>53.757516839583545</c:v>
                </c:pt>
                <c:pt idx="4">
                  <c:v>57.331950328624508</c:v>
                </c:pt>
                <c:pt idx="5">
                  <c:v>58.911756660951355</c:v>
                </c:pt>
                <c:pt idx="6">
                  <c:v>63.659900681315769</c:v>
                </c:pt>
                <c:pt idx="7">
                  <c:v>63.202949495874975</c:v>
                </c:pt>
                <c:pt idx="8">
                  <c:v>61.443250224010079</c:v>
                </c:pt>
                <c:pt idx="9">
                  <c:v>64.103860719411287</c:v>
                </c:pt>
                <c:pt idx="10">
                  <c:v>61.722043966514242</c:v>
                </c:pt>
                <c:pt idx="11">
                  <c:v>62.130597553031329</c:v>
                </c:pt>
                <c:pt idx="12">
                  <c:v>62.667856713888987</c:v>
                </c:pt>
                <c:pt idx="13">
                  <c:v>63.413077707648704</c:v>
                </c:pt>
                <c:pt idx="14">
                  <c:v>64.287987862421787</c:v>
                </c:pt>
                <c:pt idx="15">
                  <c:v>65.071946679826283</c:v>
                </c:pt>
                <c:pt idx="16">
                  <c:v>65.842351817048325</c:v>
                </c:pt>
                <c:pt idx="17">
                  <c:v>66.610289450679346</c:v>
                </c:pt>
                <c:pt idx="18">
                  <c:v>67.295413942975273</c:v>
                </c:pt>
                <c:pt idx="19">
                  <c:v>68.00581384467614</c:v>
                </c:pt>
                <c:pt idx="20">
                  <c:v>68.739386111596673</c:v>
                </c:pt>
                <c:pt idx="21">
                  <c:v>69.482580893087174</c:v>
                </c:pt>
                <c:pt idx="22">
                  <c:v>70.295690703736483</c:v>
                </c:pt>
                <c:pt idx="23">
                  <c:v>71.135985868779457</c:v>
                </c:pt>
                <c:pt idx="24">
                  <c:v>72.009560116050167</c:v>
                </c:pt>
                <c:pt idx="25">
                  <c:v>72.921665626069156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17.711237986996277</c:v>
                </c:pt>
                <c:pt idx="1">
                  <c:v>17.950930066536639</c:v>
                </c:pt>
                <c:pt idx="2">
                  <c:v>19.026949513733729</c:v>
                </c:pt>
                <c:pt idx="3">
                  <c:v>16.83941182488886</c:v>
                </c:pt>
                <c:pt idx="4">
                  <c:v>16.589949001102337</c:v>
                </c:pt>
                <c:pt idx="5">
                  <c:v>17.753566283317461</c:v>
                </c:pt>
                <c:pt idx="6">
                  <c:v>19.105469129216971</c:v>
                </c:pt>
                <c:pt idx="7">
                  <c:v>18.81862759524795</c:v>
                </c:pt>
                <c:pt idx="8">
                  <c:v>18.291740040921468</c:v>
                </c:pt>
                <c:pt idx="9">
                  <c:v>19.741811234841823</c:v>
                </c:pt>
                <c:pt idx="10">
                  <c:v>19.862118770399331</c:v>
                </c:pt>
                <c:pt idx="11">
                  <c:v>18.789717736171987</c:v>
                </c:pt>
                <c:pt idx="12">
                  <c:v>18.851029006656287</c:v>
                </c:pt>
                <c:pt idx="13">
                  <c:v>18.924248353322227</c:v>
                </c:pt>
                <c:pt idx="14">
                  <c:v>19.018952123746445</c:v>
                </c:pt>
                <c:pt idx="15">
                  <c:v>19.047017296364352</c:v>
                </c:pt>
                <c:pt idx="16">
                  <c:v>19.060158067605563</c:v>
                </c:pt>
                <c:pt idx="17">
                  <c:v>19.063296740950044</c:v>
                </c:pt>
                <c:pt idx="18">
                  <c:v>19.060152226720714</c:v>
                </c:pt>
                <c:pt idx="19">
                  <c:v>19.0603066652411</c:v>
                </c:pt>
                <c:pt idx="20">
                  <c:v>19.06405541118675</c:v>
                </c:pt>
                <c:pt idx="21">
                  <c:v>19.071790122312198</c:v>
                </c:pt>
                <c:pt idx="22">
                  <c:v>19.080492442865022</c:v>
                </c:pt>
                <c:pt idx="23">
                  <c:v>19.074561246131232</c:v>
                </c:pt>
                <c:pt idx="24">
                  <c:v>19.062475543616966</c:v>
                </c:pt>
                <c:pt idx="25">
                  <c:v>19.05941290212845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1.2427772506545498</c:v>
                </c:pt>
                <c:pt idx="1">
                  <c:v>0.92814307716303257</c:v>
                </c:pt>
                <c:pt idx="2">
                  <c:v>0.87528471434679467</c:v>
                </c:pt>
                <c:pt idx="3">
                  <c:v>0.79297853083317316</c:v>
                </c:pt>
                <c:pt idx="4">
                  <c:v>0.88706147398120661</c:v>
                </c:pt>
                <c:pt idx="5">
                  <c:v>0.86574197004790487</c:v>
                </c:pt>
                <c:pt idx="6">
                  <c:v>0.73842045762206909</c:v>
                </c:pt>
                <c:pt idx="7">
                  <c:v>0.7472985338338326</c:v>
                </c:pt>
                <c:pt idx="8">
                  <c:v>0.79832614789338907</c:v>
                </c:pt>
                <c:pt idx="9">
                  <c:v>0.71795278091232506</c:v>
                </c:pt>
                <c:pt idx="10">
                  <c:v>0.90198943522798869</c:v>
                </c:pt>
                <c:pt idx="11">
                  <c:v>0.64808057176650202</c:v>
                </c:pt>
                <c:pt idx="12">
                  <c:v>0.65640692147195301</c:v>
                </c:pt>
                <c:pt idx="13">
                  <c:v>0.66548920389121224</c:v>
                </c:pt>
                <c:pt idx="14">
                  <c:v>0.67587691799589222</c:v>
                </c:pt>
                <c:pt idx="15">
                  <c:v>0.68468550929596894</c:v>
                </c:pt>
                <c:pt idx="16">
                  <c:v>0.69143421295426533</c:v>
                </c:pt>
                <c:pt idx="17">
                  <c:v>0.69791301471110079</c:v>
                </c:pt>
                <c:pt idx="18">
                  <c:v>0.70288446443740404</c:v>
                </c:pt>
                <c:pt idx="19">
                  <c:v>0.71069200614334793</c:v>
                </c:pt>
                <c:pt idx="20">
                  <c:v>0.7162895442012257</c:v>
                </c:pt>
                <c:pt idx="21">
                  <c:v>0.72250649548004098</c:v>
                </c:pt>
                <c:pt idx="22">
                  <c:v>0.72721404834171754</c:v>
                </c:pt>
                <c:pt idx="23">
                  <c:v>0.73520900687243795</c:v>
                </c:pt>
                <c:pt idx="24">
                  <c:v>0.73989832168340219</c:v>
                </c:pt>
                <c:pt idx="25">
                  <c:v>0.74789259040382239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58.047506055932452</c:v>
                </c:pt>
                <c:pt idx="1">
                  <c:v>62.268949126191963</c:v>
                </c:pt>
                <c:pt idx="2">
                  <c:v>62.7843373479093</c:v>
                </c:pt>
                <c:pt idx="3">
                  <c:v>60.101526718805573</c:v>
                </c:pt>
                <c:pt idx="4">
                  <c:v>59.508875352915716</c:v>
                </c:pt>
                <c:pt idx="5">
                  <c:v>61.214582402947308</c:v>
                </c:pt>
                <c:pt idx="6">
                  <c:v>58.996198658867357</c:v>
                </c:pt>
                <c:pt idx="7">
                  <c:v>57.266690961141606</c:v>
                </c:pt>
                <c:pt idx="8">
                  <c:v>58.874090446884381</c:v>
                </c:pt>
                <c:pt idx="9">
                  <c:v>54.295736669800924</c:v>
                </c:pt>
                <c:pt idx="10">
                  <c:v>53.788614194134908</c:v>
                </c:pt>
                <c:pt idx="11">
                  <c:v>53.156563629538404</c:v>
                </c:pt>
                <c:pt idx="12">
                  <c:v>53.152341485163596</c:v>
                </c:pt>
                <c:pt idx="13">
                  <c:v>53.18042344107868</c:v>
                </c:pt>
                <c:pt idx="14">
                  <c:v>53.269473757019639</c:v>
                </c:pt>
                <c:pt idx="15">
                  <c:v>53.201835181606924</c:v>
                </c:pt>
                <c:pt idx="16">
                  <c:v>53.074475853775077</c:v>
                </c:pt>
                <c:pt idx="17">
                  <c:v>52.890078834629222</c:v>
                </c:pt>
                <c:pt idx="18">
                  <c:v>52.691210499373462</c:v>
                </c:pt>
                <c:pt idx="19">
                  <c:v>52.492452571704668</c:v>
                </c:pt>
                <c:pt idx="20">
                  <c:v>52.355470224126918</c:v>
                </c:pt>
                <c:pt idx="21">
                  <c:v>52.134926538513589</c:v>
                </c:pt>
                <c:pt idx="22">
                  <c:v>51.997733050996352</c:v>
                </c:pt>
                <c:pt idx="23">
                  <c:v>51.824005287814217</c:v>
                </c:pt>
                <c:pt idx="24">
                  <c:v>51.631244007574722</c:v>
                </c:pt>
                <c:pt idx="25">
                  <c:v>51.453136314474804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11.388941106080733</c:v>
                </c:pt>
                <c:pt idx="1">
                  <c:v>11.001005088931603</c:v>
                </c:pt>
                <c:pt idx="2">
                  <c:v>11.432997382405039</c:v>
                </c:pt>
                <c:pt idx="3">
                  <c:v>11.079320015252636</c:v>
                </c:pt>
                <c:pt idx="4">
                  <c:v>10.589228855513499</c:v>
                </c:pt>
                <c:pt idx="5">
                  <c:v>12.051077221327549</c:v>
                </c:pt>
                <c:pt idx="6">
                  <c:v>11.804081959062229</c:v>
                </c:pt>
                <c:pt idx="7">
                  <c:v>12.842396176798433</c:v>
                </c:pt>
                <c:pt idx="8">
                  <c:v>13.422727730946612</c:v>
                </c:pt>
                <c:pt idx="9">
                  <c:v>13.003213088001203</c:v>
                </c:pt>
                <c:pt idx="10">
                  <c:v>13.275112156099828</c:v>
                </c:pt>
                <c:pt idx="11">
                  <c:v>14.028631364421715</c:v>
                </c:pt>
                <c:pt idx="12">
                  <c:v>14.195979872606838</c:v>
                </c:pt>
                <c:pt idx="13">
                  <c:v>14.415375611438936</c:v>
                </c:pt>
                <c:pt idx="14">
                  <c:v>14.64507285816876</c:v>
                </c:pt>
                <c:pt idx="15">
                  <c:v>14.825481040540973</c:v>
                </c:pt>
                <c:pt idx="16">
                  <c:v>14.989611797974774</c:v>
                </c:pt>
                <c:pt idx="17">
                  <c:v>15.147727106143993</c:v>
                </c:pt>
                <c:pt idx="18">
                  <c:v>15.31470612523596</c:v>
                </c:pt>
                <c:pt idx="19">
                  <c:v>15.486284435446835</c:v>
                </c:pt>
                <c:pt idx="20">
                  <c:v>15.656237817435926</c:v>
                </c:pt>
                <c:pt idx="21">
                  <c:v>15.832082703490229</c:v>
                </c:pt>
                <c:pt idx="22">
                  <c:v>16.00447784088416</c:v>
                </c:pt>
                <c:pt idx="23">
                  <c:v>16.182325247299417</c:v>
                </c:pt>
                <c:pt idx="24">
                  <c:v>16.36893114739528</c:v>
                </c:pt>
                <c:pt idx="25">
                  <c:v>16.554720474731702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18.651892825939406</c:v>
                </c:pt>
                <c:pt idx="1">
                  <c:v>18.450130246542383</c:v>
                </c:pt>
                <c:pt idx="2">
                  <c:v>18.949747030285398</c:v>
                </c:pt>
                <c:pt idx="3">
                  <c:v>18.755438042582586</c:v>
                </c:pt>
                <c:pt idx="4">
                  <c:v>19.574614923307806</c:v>
                </c:pt>
                <c:pt idx="5">
                  <c:v>20.113900018275949</c:v>
                </c:pt>
                <c:pt idx="6">
                  <c:v>19.543194275354708</c:v>
                </c:pt>
                <c:pt idx="7">
                  <c:v>20.935011036411609</c:v>
                </c:pt>
                <c:pt idx="8">
                  <c:v>20.903454702744291</c:v>
                </c:pt>
                <c:pt idx="9">
                  <c:v>19.222155065480042</c:v>
                </c:pt>
                <c:pt idx="10">
                  <c:v>17.452964037259076</c:v>
                </c:pt>
                <c:pt idx="11">
                  <c:v>18.976368514401699</c:v>
                </c:pt>
                <c:pt idx="12">
                  <c:v>19.062995336373859</c:v>
                </c:pt>
                <c:pt idx="13">
                  <c:v>19.287785678369019</c:v>
                </c:pt>
                <c:pt idx="14">
                  <c:v>19.483125600109165</c:v>
                </c:pt>
                <c:pt idx="15">
                  <c:v>19.546987101169162</c:v>
                </c:pt>
                <c:pt idx="16">
                  <c:v>19.550411106733556</c:v>
                </c:pt>
                <c:pt idx="17">
                  <c:v>19.538832208038269</c:v>
                </c:pt>
                <c:pt idx="18">
                  <c:v>19.525520048034334</c:v>
                </c:pt>
                <c:pt idx="19">
                  <c:v>19.499309513780126</c:v>
                </c:pt>
                <c:pt idx="20">
                  <c:v>19.463508595738418</c:v>
                </c:pt>
                <c:pt idx="21">
                  <c:v>19.426495574508628</c:v>
                </c:pt>
                <c:pt idx="22">
                  <c:v>19.383216338475162</c:v>
                </c:pt>
                <c:pt idx="23">
                  <c:v>19.334937472301892</c:v>
                </c:pt>
                <c:pt idx="24">
                  <c:v>19.259527152838785</c:v>
                </c:pt>
                <c:pt idx="25">
                  <c:v>19.183143474786167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31.178599198407721</c:v>
                </c:pt>
                <c:pt idx="1">
                  <c:v>32.392033409867487</c:v>
                </c:pt>
                <c:pt idx="2">
                  <c:v>31.522477793825999</c:v>
                </c:pt>
                <c:pt idx="3">
                  <c:v>31.751134606343516</c:v>
                </c:pt>
                <c:pt idx="4">
                  <c:v>31.60913322525213</c:v>
                </c:pt>
                <c:pt idx="5">
                  <c:v>32.514224689470595</c:v>
                </c:pt>
                <c:pt idx="6">
                  <c:v>36.342401174786197</c:v>
                </c:pt>
                <c:pt idx="7">
                  <c:v>33.644580555856365</c:v>
                </c:pt>
                <c:pt idx="8">
                  <c:v>37.346064907262011</c:v>
                </c:pt>
                <c:pt idx="9">
                  <c:v>37.414936408755224</c:v>
                </c:pt>
                <c:pt idx="10">
                  <c:v>33.300713742854114</c:v>
                </c:pt>
                <c:pt idx="11">
                  <c:v>34.642412162608657</c:v>
                </c:pt>
                <c:pt idx="12">
                  <c:v>34.89640097899197</c:v>
                </c:pt>
                <c:pt idx="13">
                  <c:v>35.174849674888783</c:v>
                </c:pt>
                <c:pt idx="14">
                  <c:v>35.435509362770489</c:v>
                </c:pt>
                <c:pt idx="15">
                  <c:v>35.538500221296033</c:v>
                </c:pt>
                <c:pt idx="16">
                  <c:v>35.59492133231236</c:v>
                </c:pt>
                <c:pt idx="17">
                  <c:v>35.6328198954862</c:v>
                </c:pt>
                <c:pt idx="18">
                  <c:v>35.695349262921575</c:v>
                </c:pt>
                <c:pt idx="19">
                  <c:v>35.743930367315855</c:v>
                </c:pt>
                <c:pt idx="20">
                  <c:v>35.79434137303906</c:v>
                </c:pt>
                <c:pt idx="21">
                  <c:v>35.861193234251331</c:v>
                </c:pt>
                <c:pt idx="22">
                  <c:v>35.913943329791408</c:v>
                </c:pt>
                <c:pt idx="23">
                  <c:v>35.973472522614081</c:v>
                </c:pt>
                <c:pt idx="24">
                  <c:v>36.033900165750616</c:v>
                </c:pt>
                <c:pt idx="25">
                  <c:v>36.082104474423431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14.042468030026562</c:v>
                </c:pt>
                <c:pt idx="1">
                  <c:v>13.942028452322381</c:v>
                </c:pt>
                <c:pt idx="2">
                  <c:v>13.815248429322176</c:v>
                </c:pt>
                <c:pt idx="3">
                  <c:v>13.217216213545752</c:v>
                </c:pt>
                <c:pt idx="4">
                  <c:v>14.565831881046638</c:v>
                </c:pt>
                <c:pt idx="5">
                  <c:v>14.938290278550634</c:v>
                </c:pt>
                <c:pt idx="6">
                  <c:v>14.997853225753936</c:v>
                </c:pt>
                <c:pt idx="7">
                  <c:v>14.547867718635066</c:v>
                </c:pt>
                <c:pt idx="8">
                  <c:v>14.596521762823599</c:v>
                </c:pt>
                <c:pt idx="9">
                  <c:v>13.349687366127338</c:v>
                </c:pt>
                <c:pt idx="10">
                  <c:v>12.313900067299622</c:v>
                </c:pt>
                <c:pt idx="11">
                  <c:v>20.197761390095707</c:v>
                </c:pt>
                <c:pt idx="12">
                  <c:v>20.54161011474131</c:v>
                </c:pt>
                <c:pt idx="13">
                  <c:v>21.01896572364841</c:v>
                </c:pt>
                <c:pt idx="14">
                  <c:v>21.501179794424004</c:v>
                </c:pt>
                <c:pt idx="15">
                  <c:v>21.890405367599314</c:v>
                </c:pt>
                <c:pt idx="16">
                  <c:v>22.279954119910617</c:v>
                </c:pt>
                <c:pt idx="17">
                  <c:v>22.636281211071132</c:v>
                </c:pt>
                <c:pt idx="18">
                  <c:v>22.985427063767446</c:v>
                </c:pt>
                <c:pt idx="19">
                  <c:v>23.340310906158233</c:v>
                </c:pt>
                <c:pt idx="20">
                  <c:v>23.712197625728994</c:v>
                </c:pt>
                <c:pt idx="21">
                  <c:v>24.114193600861039</c:v>
                </c:pt>
                <c:pt idx="22">
                  <c:v>24.51764509858824</c:v>
                </c:pt>
                <c:pt idx="23">
                  <c:v>24.917097644874925</c:v>
                </c:pt>
                <c:pt idx="24">
                  <c:v>25.310774856118886</c:v>
                </c:pt>
                <c:pt idx="25">
                  <c:v>25.705563379944405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84.01939609306136</c:v>
                </c:pt>
                <c:pt idx="1">
                  <c:v>79.819293563463418</c:v>
                </c:pt>
                <c:pt idx="2">
                  <c:v>81.061423306093729</c:v>
                </c:pt>
                <c:pt idx="3">
                  <c:v>79.380320150557495</c:v>
                </c:pt>
                <c:pt idx="4">
                  <c:v>84.916958896849266</c:v>
                </c:pt>
                <c:pt idx="5">
                  <c:v>87.396519733461631</c:v>
                </c:pt>
                <c:pt idx="6">
                  <c:v>85.829896270624275</c:v>
                </c:pt>
                <c:pt idx="7">
                  <c:v>81.907859912152574</c:v>
                </c:pt>
                <c:pt idx="8">
                  <c:v>85.718000621374856</c:v>
                </c:pt>
                <c:pt idx="9">
                  <c:v>86.474777101260671</c:v>
                </c:pt>
                <c:pt idx="10">
                  <c:v>80.282298140882716</c:v>
                </c:pt>
                <c:pt idx="11">
                  <c:v>73.683740923051062</c:v>
                </c:pt>
                <c:pt idx="12">
                  <c:v>73.269982716457349</c:v>
                </c:pt>
                <c:pt idx="13">
                  <c:v>72.946898054315085</c:v>
                </c:pt>
                <c:pt idx="14">
                  <c:v>72.707832272242854</c:v>
                </c:pt>
                <c:pt idx="15">
                  <c:v>72.199943916163093</c:v>
                </c:pt>
                <c:pt idx="16">
                  <c:v>71.620442720732058</c:v>
                </c:pt>
                <c:pt idx="17">
                  <c:v>70.997446017474175</c:v>
                </c:pt>
                <c:pt idx="18">
                  <c:v>70.339084151235696</c:v>
                </c:pt>
                <c:pt idx="19">
                  <c:v>69.677547937888889</c:v>
                </c:pt>
                <c:pt idx="20">
                  <c:v>69.004363742665362</c:v>
                </c:pt>
                <c:pt idx="21">
                  <c:v>68.320869820957</c:v>
                </c:pt>
                <c:pt idx="22">
                  <c:v>67.616676199126502</c:v>
                </c:pt>
                <c:pt idx="23">
                  <c:v>66.920221252799266</c:v>
                </c:pt>
                <c:pt idx="24">
                  <c:v>66.225691475828853</c:v>
                </c:pt>
                <c:pt idx="25">
                  <c:v>65.521310367488269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67.858563894428215</c:v>
                </c:pt>
                <c:pt idx="1">
                  <c:v>75.353158627416462</c:v>
                </c:pt>
                <c:pt idx="2">
                  <c:v>80.146890190718068</c:v>
                </c:pt>
                <c:pt idx="3">
                  <c:v>79.08911763635993</c:v>
                </c:pt>
                <c:pt idx="4">
                  <c:v>80.228528773519187</c:v>
                </c:pt>
                <c:pt idx="5">
                  <c:v>85.45706071417014</c:v>
                </c:pt>
                <c:pt idx="6">
                  <c:v>86.543114895973858</c:v>
                </c:pt>
                <c:pt idx="7">
                  <c:v>93.014684818309064</c:v>
                </c:pt>
                <c:pt idx="8">
                  <c:v>93.663204499311817</c:v>
                </c:pt>
                <c:pt idx="9">
                  <c:v>96.367772575088566</c:v>
                </c:pt>
                <c:pt idx="10">
                  <c:v>99.555041597583184</c:v>
                </c:pt>
                <c:pt idx="11">
                  <c:v>90.108360310509013</c:v>
                </c:pt>
                <c:pt idx="12">
                  <c:v>91.162026453178783</c:v>
                </c:pt>
                <c:pt idx="13">
                  <c:v>92.662723312137643</c:v>
                </c:pt>
                <c:pt idx="14">
                  <c:v>94.275224995362649</c:v>
                </c:pt>
                <c:pt idx="15">
                  <c:v>95.478910158630313</c:v>
                </c:pt>
                <c:pt idx="16">
                  <c:v>96.601552799800643</c:v>
                </c:pt>
                <c:pt idx="17">
                  <c:v>97.677270223516757</c:v>
                </c:pt>
                <c:pt idx="18">
                  <c:v>98.753288469886783</c:v>
                </c:pt>
                <c:pt idx="19">
                  <c:v>99.818132581898652</c:v>
                </c:pt>
                <c:pt idx="20">
                  <c:v>100.90956526633116</c:v>
                </c:pt>
                <c:pt idx="21">
                  <c:v>102.01491631272135</c:v>
                </c:pt>
                <c:pt idx="22">
                  <c:v>103.13371387234136</c:v>
                </c:pt>
                <c:pt idx="23">
                  <c:v>104.29622861681304</c:v>
                </c:pt>
                <c:pt idx="24">
                  <c:v>105.5010607439809</c:v>
                </c:pt>
                <c:pt idx="25">
                  <c:v>106.72503784098728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147.98456173811695</c:v>
                </c:pt>
                <c:pt idx="1">
                  <c:v>146.95862790711254</c:v>
                </c:pt>
                <c:pt idx="2">
                  <c:v>154.96566785014835</c:v>
                </c:pt>
                <c:pt idx="3">
                  <c:v>149.17533273256282</c:v>
                </c:pt>
                <c:pt idx="4">
                  <c:v>154.46215310571864</c:v>
                </c:pt>
                <c:pt idx="5">
                  <c:v>155.58731462293667</c:v>
                </c:pt>
                <c:pt idx="6">
                  <c:v>164.70465377732597</c:v>
                </c:pt>
                <c:pt idx="7">
                  <c:v>167.20597061071106</c:v>
                </c:pt>
                <c:pt idx="8">
                  <c:v>171.83080183509148</c:v>
                </c:pt>
                <c:pt idx="9">
                  <c:v>179.88937770098508</c:v>
                </c:pt>
                <c:pt idx="10">
                  <c:v>188.23323758032262</c:v>
                </c:pt>
                <c:pt idx="11">
                  <c:v>193.53115876328758</c:v>
                </c:pt>
                <c:pt idx="12">
                  <c:v>195.29087045030758</c:v>
                </c:pt>
                <c:pt idx="13">
                  <c:v>198.15082699221244</c:v>
                </c:pt>
                <c:pt idx="14">
                  <c:v>201.32304416987421</c:v>
                </c:pt>
                <c:pt idx="15">
                  <c:v>203.94495290102299</c:v>
                </c:pt>
                <c:pt idx="16">
                  <c:v>206.49029709669986</c:v>
                </c:pt>
                <c:pt idx="17">
                  <c:v>209.02875181294067</c:v>
                </c:pt>
                <c:pt idx="18">
                  <c:v>211.57514215043005</c:v>
                </c:pt>
                <c:pt idx="19">
                  <c:v>213.99529085625539</c:v>
                </c:pt>
                <c:pt idx="20">
                  <c:v>216.46599251732658</c:v>
                </c:pt>
                <c:pt idx="21">
                  <c:v>218.99448278402201</c:v>
                </c:pt>
                <c:pt idx="22">
                  <c:v>221.65767854339344</c:v>
                </c:pt>
                <c:pt idx="23">
                  <c:v>224.25256925707993</c:v>
                </c:pt>
                <c:pt idx="24">
                  <c:v>226.94991644057706</c:v>
                </c:pt>
                <c:pt idx="25">
                  <c:v>229.62112687841113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89.214024852364915</c:v>
                </c:pt>
                <c:pt idx="1">
                  <c:v>90.747451032263115</c:v>
                </c:pt>
                <c:pt idx="2">
                  <c:v>97.438185380657529</c:v>
                </c:pt>
                <c:pt idx="3">
                  <c:v>92.823279638902278</c:v>
                </c:pt>
                <c:pt idx="4">
                  <c:v>96.567867683435892</c:v>
                </c:pt>
                <c:pt idx="5">
                  <c:v>98.927681539508512</c:v>
                </c:pt>
                <c:pt idx="6">
                  <c:v>104.05131704614436</c:v>
                </c:pt>
                <c:pt idx="7">
                  <c:v>106.16320728339588</c:v>
                </c:pt>
                <c:pt idx="8">
                  <c:v>106.01363337534099</c:v>
                </c:pt>
                <c:pt idx="9">
                  <c:v>105.9075120805287</c:v>
                </c:pt>
                <c:pt idx="10">
                  <c:v>113.95191230645325</c:v>
                </c:pt>
                <c:pt idx="11">
                  <c:v>114.1340154185628</c:v>
                </c:pt>
                <c:pt idx="12">
                  <c:v>114.8860150680653</c:v>
                </c:pt>
                <c:pt idx="13">
                  <c:v>116.27858601363587</c:v>
                </c:pt>
                <c:pt idx="14">
                  <c:v>117.9587510273509</c:v>
                </c:pt>
                <c:pt idx="15">
                  <c:v>119.29804759901728</c:v>
                </c:pt>
                <c:pt idx="16">
                  <c:v>120.55533751931705</c:v>
                </c:pt>
                <c:pt idx="17">
                  <c:v>121.77134086850735</c:v>
                </c:pt>
                <c:pt idx="18">
                  <c:v>122.93210270813668</c:v>
                </c:pt>
                <c:pt idx="19">
                  <c:v>124.12098552581746</c:v>
                </c:pt>
                <c:pt idx="20">
                  <c:v>125.35794188879741</c:v>
                </c:pt>
                <c:pt idx="21">
                  <c:v>126.71407485328069</c:v>
                </c:pt>
                <c:pt idx="22">
                  <c:v>128.10545011987622</c:v>
                </c:pt>
                <c:pt idx="23">
                  <c:v>129.50254316388455</c:v>
                </c:pt>
                <c:pt idx="24">
                  <c:v>130.93072842207229</c:v>
                </c:pt>
                <c:pt idx="25">
                  <c:v>132.38784417061652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91.099210615511168</c:v>
                </c:pt>
                <c:pt idx="1">
                  <c:v>87.324965193756199</c:v>
                </c:pt>
                <c:pt idx="2">
                  <c:v>89.966491974950117</c:v>
                </c:pt>
                <c:pt idx="3">
                  <c:v>85.416184789063493</c:v>
                </c:pt>
                <c:pt idx="4">
                  <c:v>88.094620929286776</c:v>
                </c:pt>
                <c:pt idx="5">
                  <c:v>91.473118518408484</c:v>
                </c:pt>
                <c:pt idx="6">
                  <c:v>89.209250002865502</c:v>
                </c:pt>
                <c:pt idx="7">
                  <c:v>91.583192099674164</c:v>
                </c:pt>
                <c:pt idx="8">
                  <c:v>91.957060320922949</c:v>
                </c:pt>
                <c:pt idx="9">
                  <c:v>89.198377841612938</c:v>
                </c:pt>
                <c:pt idx="10">
                  <c:v>90.631771927205648</c:v>
                </c:pt>
                <c:pt idx="11">
                  <c:v>92.995475941833462</c:v>
                </c:pt>
                <c:pt idx="12">
                  <c:v>92.73789953649117</c:v>
                </c:pt>
                <c:pt idx="13">
                  <c:v>92.710778870439114</c:v>
                </c:pt>
                <c:pt idx="14">
                  <c:v>92.733057337986025</c:v>
                </c:pt>
                <c:pt idx="15">
                  <c:v>92.334840356730837</c:v>
                </c:pt>
                <c:pt idx="16">
                  <c:v>91.732552354315715</c:v>
                </c:pt>
                <c:pt idx="17">
                  <c:v>90.990008771894338</c:v>
                </c:pt>
                <c:pt idx="18">
                  <c:v>90.437778701821216</c:v>
                </c:pt>
                <c:pt idx="19">
                  <c:v>89.890732808084749</c:v>
                </c:pt>
                <c:pt idx="20">
                  <c:v>89.434157128825731</c:v>
                </c:pt>
                <c:pt idx="21">
                  <c:v>88.806773464044014</c:v>
                </c:pt>
                <c:pt idx="22">
                  <c:v>87.918097532407984</c:v>
                </c:pt>
                <c:pt idx="23">
                  <c:v>87.13352688462578</c:v>
                </c:pt>
                <c:pt idx="24">
                  <c:v>86.239111472173732</c:v>
                </c:pt>
                <c:pt idx="25">
                  <c:v>85.356587824965843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82.638220083145939</c:v>
                </c:pt>
                <c:pt idx="1">
                  <c:v>81.411294001462778</c:v>
                </c:pt>
                <c:pt idx="2">
                  <c:v>82.505225721520631</c:v>
                </c:pt>
                <c:pt idx="3">
                  <c:v>79.97222226071851</c:v>
                </c:pt>
                <c:pt idx="4">
                  <c:v>84.918225569446406</c:v>
                </c:pt>
                <c:pt idx="5">
                  <c:v>89.232165346625564</c:v>
                </c:pt>
                <c:pt idx="6">
                  <c:v>88.0602484450866</c:v>
                </c:pt>
                <c:pt idx="7">
                  <c:v>85.703663201956957</c:v>
                </c:pt>
                <c:pt idx="8">
                  <c:v>83.519123384471641</c:v>
                </c:pt>
                <c:pt idx="9">
                  <c:v>83.662829367193709</c:v>
                </c:pt>
                <c:pt idx="10">
                  <c:v>77.931282077763797</c:v>
                </c:pt>
                <c:pt idx="11">
                  <c:v>79.77411572072063</c:v>
                </c:pt>
                <c:pt idx="12">
                  <c:v>79.932585345605077</c:v>
                </c:pt>
                <c:pt idx="13">
                  <c:v>80.776971362973853</c:v>
                </c:pt>
                <c:pt idx="14">
                  <c:v>81.486911920526836</c:v>
                </c:pt>
                <c:pt idx="15">
                  <c:v>81.566446670735743</c:v>
                </c:pt>
                <c:pt idx="16">
                  <c:v>81.516499200820206</c:v>
                </c:pt>
                <c:pt idx="17">
                  <c:v>81.408943843957019</c:v>
                </c:pt>
                <c:pt idx="18">
                  <c:v>81.342940185023878</c:v>
                </c:pt>
                <c:pt idx="19">
                  <c:v>81.31620997958855</c:v>
                </c:pt>
                <c:pt idx="20">
                  <c:v>81.324492752999703</c:v>
                </c:pt>
                <c:pt idx="21">
                  <c:v>81.332113602471082</c:v>
                </c:pt>
                <c:pt idx="22">
                  <c:v>81.354970879176236</c:v>
                </c:pt>
                <c:pt idx="23">
                  <c:v>81.379316528109868</c:v>
                </c:pt>
                <c:pt idx="24">
                  <c:v>81.374180134338303</c:v>
                </c:pt>
                <c:pt idx="25">
                  <c:v>81.347453680569288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71.544615506984258</c:v>
                </c:pt>
                <c:pt idx="1">
                  <c:v>70.808063350669613</c:v>
                </c:pt>
                <c:pt idx="2">
                  <c:v>74.529307592164216</c:v>
                </c:pt>
                <c:pt idx="3">
                  <c:v>71.389907195305568</c:v>
                </c:pt>
                <c:pt idx="4">
                  <c:v>74.808960803708047</c:v>
                </c:pt>
                <c:pt idx="5">
                  <c:v>77.531064914316715</c:v>
                </c:pt>
                <c:pt idx="6">
                  <c:v>83.503790268154816</c:v>
                </c:pt>
                <c:pt idx="7">
                  <c:v>82.768875624956749</c:v>
                </c:pt>
                <c:pt idx="8">
                  <c:v>80.533316412824945</c:v>
                </c:pt>
                <c:pt idx="9">
                  <c:v>84.563624735165433</c:v>
                </c:pt>
                <c:pt idx="10">
                  <c:v>82.486152172141558</c:v>
                </c:pt>
                <c:pt idx="11">
                  <c:v>81.568395860969815</c:v>
                </c:pt>
                <c:pt idx="12">
                  <c:v>82.175292642017226</c:v>
                </c:pt>
                <c:pt idx="13">
                  <c:v>83.002815264862136</c:v>
                </c:pt>
                <c:pt idx="14">
                  <c:v>83.982816904164125</c:v>
                </c:pt>
                <c:pt idx="15">
                  <c:v>84.803649485486602</c:v>
                </c:pt>
                <c:pt idx="16">
                  <c:v>85.593944097608144</c:v>
                </c:pt>
                <c:pt idx="17">
                  <c:v>86.371499206340502</c:v>
                </c:pt>
                <c:pt idx="18">
                  <c:v>87.058450634133393</c:v>
                </c:pt>
                <c:pt idx="19">
                  <c:v>87.776812516060588</c:v>
                </c:pt>
                <c:pt idx="20">
                  <c:v>88.519731066984662</c:v>
                </c:pt>
                <c:pt idx="21">
                  <c:v>89.276877510879416</c:v>
                </c:pt>
                <c:pt idx="22">
                  <c:v>90.103397194943227</c:v>
                </c:pt>
                <c:pt idx="23">
                  <c:v>90.945756121783134</c:v>
                </c:pt>
                <c:pt idx="24">
                  <c:v>91.811933981350535</c:v>
                </c:pt>
                <c:pt idx="25">
                  <c:v>92.728971118601422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69.436447162013181</c:v>
                </c:pt>
                <c:pt idx="1">
                  <c:v>73.269954215123562</c:v>
                </c:pt>
                <c:pt idx="2">
                  <c:v>74.217334730314334</c:v>
                </c:pt>
                <c:pt idx="3">
                  <c:v>71.180846734058207</c:v>
                </c:pt>
                <c:pt idx="4">
                  <c:v>70.09810420842922</c:v>
                </c:pt>
                <c:pt idx="5">
                  <c:v>73.265659624274861</c:v>
                </c:pt>
                <c:pt idx="6">
                  <c:v>70.800280617929587</c:v>
                </c:pt>
                <c:pt idx="7">
                  <c:v>70.109087137940037</c:v>
                </c:pt>
                <c:pt idx="8">
                  <c:v>72.296818177831</c:v>
                </c:pt>
                <c:pt idx="9">
                  <c:v>67.29894975780212</c:v>
                </c:pt>
                <c:pt idx="10">
                  <c:v>67.063726350234731</c:v>
                </c:pt>
                <c:pt idx="11">
                  <c:v>67.185194993960124</c:v>
                </c:pt>
                <c:pt idx="12">
                  <c:v>67.34832135777043</c:v>
                </c:pt>
                <c:pt idx="13">
                  <c:v>67.59579905251762</c:v>
                </c:pt>
                <c:pt idx="14">
                  <c:v>67.914546615188399</c:v>
                </c:pt>
                <c:pt idx="15">
                  <c:v>68.027316222147903</c:v>
                </c:pt>
                <c:pt idx="16">
                  <c:v>68.064087651749844</c:v>
                </c:pt>
                <c:pt idx="17">
                  <c:v>68.037805940773211</c:v>
                </c:pt>
                <c:pt idx="18">
                  <c:v>68.005916624609426</c:v>
                </c:pt>
                <c:pt idx="19">
                  <c:v>67.978737007151508</c:v>
                </c:pt>
                <c:pt idx="20">
                  <c:v>68.011708041562841</c:v>
                </c:pt>
                <c:pt idx="21">
                  <c:v>67.967009242003826</c:v>
                </c:pt>
                <c:pt idx="22">
                  <c:v>68.002210891880509</c:v>
                </c:pt>
                <c:pt idx="23">
                  <c:v>68.006330535113634</c:v>
                </c:pt>
                <c:pt idx="24">
                  <c:v>68.000175154970009</c:v>
                </c:pt>
                <c:pt idx="25">
                  <c:v>68.0078567892065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49.830492024347123</c:v>
                </c:pt>
                <c:pt idx="1">
                  <c:v>50.842163656409866</c:v>
                </c:pt>
                <c:pt idx="2">
                  <c:v>50.472224824111393</c:v>
                </c:pt>
                <c:pt idx="3">
                  <c:v>50.506572648926102</c:v>
                </c:pt>
                <c:pt idx="4">
                  <c:v>51.183748148559935</c:v>
                </c:pt>
                <c:pt idx="5">
                  <c:v>52.628124707746544</c:v>
                </c:pt>
                <c:pt idx="6">
                  <c:v>55.885595450140904</c:v>
                </c:pt>
                <c:pt idx="7">
                  <c:v>54.579591592267974</c:v>
                </c:pt>
                <c:pt idx="8">
                  <c:v>58.249519610006303</c:v>
                </c:pt>
                <c:pt idx="9">
                  <c:v>56.637091474235262</c:v>
                </c:pt>
                <c:pt idx="10">
                  <c:v>50.753677780113193</c:v>
                </c:pt>
                <c:pt idx="11">
                  <c:v>53.618780677010356</c:v>
                </c:pt>
                <c:pt idx="12">
                  <c:v>53.959396315365829</c:v>
                </c:pt>
                <c:pt idx="13">
                  <c:v>54.462635353257802</c:v>
                </c:pt>
                <c:pt idx="14">
                  <c:v>54.918634962879651</c:v>
                </c:pt>
                <c:pt idx="15">
                  <c:v>55.085487322465198</c:v>
                </c:pt>
                <c:pt idx="16">
                  <c:v>55.145332439045916</c:v>
                </c:pt>
                <c:pt idx="17">
                  <c:v>55.171652103524465</c:v>
                </c:pt>
                <c:pt idx="18">
                  <c:v>55.220869310955905</c:v>
                </c:pt>
                <c:pt idx="19">
                  <c:v>55.243239881095981</c:v>
                </c:pt>
                <c:pt idx="20">
                  <c:v>55.257849968777478</c:v>
                </c:pt>
                <c:pt idx="21">
                  <c:v>55.28768880875996</c:v>
                </c:pt>
                <c:pt idx="22">
                  <c:v>55.297159668266573</c:v>
                </c:pt>
                <c:pt idx="23">
                  <c:v>55.308409994915976</c:v>
                </c:pt>
                <c:pt idx="24">
                  <c:v>55.293427318589401</c:v>
                </c:pt>
                <c:pt idx="25">
                  <c:v>55.265247949209595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98.061864123087929</c:v>
                </c:pt>
                <c:pt idx="1">
                  <c:v>93.761322015785794</c:v>
                </c:pt>
                <c:pt idx="2">
                  <c:v>94.876671735415911</c:v>
                </c:pt>
                <c:pt idx="3">
                  <c:v>92.597536364103249</c:v>
                </c:pt>
                <c:pt idx="4">
                  <c:v>99.4827907778959</c:v>
                </c:pt>
                <c:pt idx="5">
                  <c:v>102.33481001201227</c:v>
                </c:pt>
                <c:pt idx="6">
                  <c:v>100.8277494963782</c:v>
                </c:pt>
                <c:pt idx="7">
                  <c:v>96.455727630787635</c:v>
                </c:pt>
                <c:pt idx="8">
                  <c:v>100.31452238419845</c:v>
                </c:pt>
                <c:pt idx="9">
                  <c:v>99.824464467388012</c:v>
                </c:pt>
                <c:pt idx="10">
                  <c:v>92.596198208182344</c:v>
                </c:pt>
                <c:pt idx="11">
                  <c:v>93.881502313146768</c:v>
                </c:pt>
                <c:pt idx="12">
                  <c:v>93.811592831198652</c:v>
                </c:pt>
                <c:pt idx="13">
                  <c:v>93.965863777963492</c:v>
                </c:pt>
                <c:pt idx="14">
                  <c:v>94.209012066666858</c:v>
                </c:pt>
                <c:pt idx="15">
                  <c:v>94.090349283762407</c:v>
                </c:pt>
                <c:pt idx="16">
                  <c:v>93.900396840642671</c:v>
                </c:pt>
                <c:pt idx="17">
                  <c:v>93.633727228545311</c:v>
                </c:pt>
                <c:pt idx="18">
                  <c:v>93.324511215003142</c:v>
                </c:pt>
                <c:pt idx="19">
                  <c:v>93.017858844047126</c:v>
                </c:pt>
                <c:pt idx="20">
                  <c:v>92.716561368394352</c:v>
                </c:pt>
                <c:pt idx="21">
                  <c:v>92.435063421818043</c:v>
                </c:pt>
                <c:pt idx="22">
                  <c:v>92.134321297714735</c:v>
                </c:pt>
                <c:pt idx="23">
                  <c:v>91.837318897674194</c:v>
                </c:pt>
                <c:pt idx="24">
                  <c:v>91.536466331947736</c:v>
                </c:pt>
                <c:pt idx="25">
                  <c:v>91.226873747432677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67.858563894428215</c:v>
                </c:pt>
                <c:pt idx="1">
                  <c:v>75.353158627416462</c:v>
                </c:pt>
                <c:pt idx="2">
                  <c:v>80.146890190718068</c:v>
                </c:pt>
                <c:pt idx="3">
                  <c:v>79.08911763635993</c:v>
                </c:pt>
                <c:pt idx="4">
                  <c:v>80.228528773519187</c:v>
                </c:pt>
                <c:pt idx="5">
                  <c:v>85.45706071417014</c:v>
                </c:pt>
                <c:pt idx="6">
                  <c:v>86.543114895973858</c:v>
                </c:pt>
                <c:pt idx="7">
                  <c:v>93.014684818309064</c:v>
                </c:pt>
                <c:pt idx="8">
                  <c:v>93.663204499311817</c:v>
                </c:pt>
                <c:pt idx="9">
                  <c:v>96.367772575088566</c:v>
                </c:pt>
                <c:pt idx="10">
                  <c:v>99.555041597583184</c:v>
                </c:pt>
                <c:pt idx="11">
                  <c:v>90.108360310509013</c:v>
                </c:pt>
                <c:pt idx="12">
                  <c:v>91.162026453178783</c:v>
                </c:pt>
                <c:pt idx="13">
                  <c:v>92.662723312137643</c:v>
                </c:pt>
                <c:pt idx="14">
                  <c:v>94.275224995362649</c:v>
                </c:pt>
                <c:pt idx="15">
                  <c:v>95.478910158630313</c:v>
                </c:pt>
                <c:pt idx="16">
                  <c:v>96.601552799800643</c:v>
                </c:pt>
                <c:pt idx="17">
                  <c:v>97.677270223516757</c:v>
                </c:pt>
                <c:pt idx="18">
                  <c:v>98.753288469886783</c:v>
                </c:pt>
                <c:pt idx="19">
                  <c:v>99.818132581898652</c:v>
                </c:pt>
                <c:pt idx="20">
                  <c:v>100.90956526633116</c:v>
                </c:pt>
                <c:pt idx="21">
                  <c:v>102.01491631272135</c:v>
                </c:pt>
                <c:pt idx="22">
                  <c:v>103.13371387234136</c:v>
                </c:pt>
                <c:pt idx="23">
                  <c:v>104.29622861681304</c:v>
                </c:pt>
                <c:pt idx="24">
                  <c:v>105.5010607439809</c:v>
                </c:pt>
                <c:pt idx="25">
                  <c:v>106.72503784098728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147.98456173811695</c:v>
                </c:pt>
                <c:pt idx="1">
                  <c:v>146.95862790711254</c:v>
                </c:pt>
                <c:pt idx="2">
                  <c:v>154.96566785014835</c:v>
                </c:pt>
                <c:pt idx="3">
                  <c:v>149.17533273256282</c:v>
                </c:pt>
                <c:pt idx="4">
                  <c:v>154.46215310571864</c:v>
                </c:pt>
                <c:pt idx="5">
                  <c:v>155.58731462293667</c:v>
                </c:pt>
                <c:pt idx="6">
                  <c:v>164.70465377732597</c:v>
                </c:pt>
                <c:pt idx="7">
                  <c:v>167.20597061071106</c:v>
                </c:pt>
                <c:pt idx="8">
                  <c:v>171.83080183509148</c:v>
                </c:pt>
                <c:pt idx="9">
                  <c:v>179.88937770098508</c:v>
                </c:pt>
                <c:pt idx="10">
                  <c:v>188.23323758032262</c:v>
                </c:pt>
                <c:pt idx="11">
                  <c:v>193.53115876328758</c:v>
                </c:pt>
                <c:pt idx="12">
                  <c:v>195.29087045030758</c:v>
                </c:pt>
                <c:pt idx="13">
                  <c:v>198.15082699221244</c:v>
                </c:pt>
                <c:pt idx="14">
                  <c:v>201.32304416987421</c:v>
                </c:pt>
                <c:pt idx="15">
                  <c:v>203.94495290102299</c:v>
                </c:pt>
                <c:pt idx="16">
                  <c:v>206.49029709669986</c:v>
                </c:pt>
                <c:pt idx="17">
                  <c:v>209.02875181294067</c:v>
                </c:pt>
                <c:pt idx="18">
                  <c:v>211.57514215043005</c:v>
                </c:pt>
                <c:pt idx="19">
                  <c:v>213.99529085625539</c:v>
                </c:pt>
                <c:pt idx="20">
                  <c:v>216.46599251732658</c:v>
                </c:pt>
                <c:pt idx="21">
                  <c:v>218.99448278402201</c:v>
                </c:pt>
                <c:pt idx="22">
                  <c:v>221.65767854339344</c:v>
                </c:pt>
                <c:pt idx="23">
                  <c:v>224.25256925707993</c:v>
                </c:pt>
                <c:pt idx="24">
                  <c:v>226.94991644057706</c:v>
                </c:pt>
                <c:pt idx="25">
                  <c:v>229.62112687841113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89.214024852364915</c:v>
                </c:pt>
                <c:pt idx="1">
                  <c:v>90.747451032263115</c:v>
                </c:pt>
                <c:pt idx="2">
                  <c:v>97.438185380657529</c:v>
                </c:pt>
                <c:pt idx="3">
                  <c:v>92.823279638902278</c:v>
                </c:pt>
                <c:pt idx="4">
                  <c:v>96.567867683435892</c:v>
                </c:pt>
                <c:pt idx="5">
                  <c:v>98.927681539508512</c:v>
                </c:pt>
                <c:pt idx="6">
                  <c:v>104.05131704614436</c:v>
                </c:pt>
                <c:pt idx="7">
                  <c:v>106.16320728339588</c:v>
                </c:pt>
                <c:pt idx="8">
                  <c:v>106.01363337534099</c:v>
                </c:pt>
                <c:pt idx="9">
                  <c:v>105.9075120805287</c:v>
                </c:pt>
                <c:pt idx="10">
                  <c:v>113.95191230645325</c:v>
                </c:pt>
                <c:pt idx="11">
                  <c:v>114.1340154185628</c:v>
                </c:pt>
                <c:pt idx="12">
                  <c:v>114.8860150680653</c:v>
                </c:pt>
                <c:pt idx="13">
                  <c:v>116.27858601363587</c:v>
                </c:pt>
                <c:pt idx="14">
                  <c:v>117.9587510273509</c:v>
                </c:pt>
                <c:pt idx="15">
                  <c:v>119.29804759901728</c:v>
                </c:pt>
                <c:pt idx="16">
                  <c:v>120.55533751931705</c:v>
                </c:pt>
                <c:pt idx="17">
                  <c:v>121.77134086850735</c:v>
                </c:pt>
                <c:pt idx="18">
                  <c:v>122.93210270813668</c:v>
                </c:pt>
                <c:pt idx="19">
                  <c:v>124.12098552581746</c:v>
                </c:pt>
                <c:pt idx="20">
                  <c:v>125.35794188879741</c:v>
                </c:pt>
                <c:pt idx="21">
                  <c:v>126.71407485328069</c:v>
                </c:pt>
                <c:pt idx="22">
                  <c:v>128.10545011987622</c:v>
                </c:pt>
                <c:pt idx="23">
                  <c:v>129.50254316388455</c:v>
                </c:pt>
                <c:pt idx="24">
                  <c:v>130.93072842207229</c:v>
                </c:pt>
                <c:pt idx="25">
                  <c:v>132.38784417061652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91.099210615511168</c:v>
                </c:pt>
                <c:pt idx="1">
                  <c:v>87.324965193756199</c:v>
                </c:pt>
                <c:pt idx="2">
                  <c:v>89.966491974950117</c:v>
                </c:pt>
                <c:pt idx="3">
                  <c:v>85.416184789063493</c:v>
                </c:pt>
                <c:pt idx="4">
                  <c:v>88.094620929286776</c:v>
                </c:pt>
                <c:pt idx="5">
                  <c:v>91.473118518408484</c:v>
                </c:pt>
                <c:pt idx="6">
                  <c:v>89.209250002865502</c:v>
                </c:pt>
                <c:pt idx="7">
                  <c:v>91.583192099674164</c:v>
                </c:pt>
                <c:pt idx="8">
                  <c:v>91.957060320922949</c:v>
                </c:pt>
                <c:pt idx="9">
                  <c:v>89.198377841612938</c:v>
                </c:pt>
                <c:pt idx="10">
                  <c:v>90.631771927205648</c:v>
                </c:pt>
                <c:pt idx="11">
                  <c:v>92.995475941833462</c:v>
                </c:pt>
                <c:pt idx="12">
                  <c:v>92.73789953649117</c:v>
                </c:pt>
                <c:pt idx="13">
                  <c:v>92.710778870439114</c:v>
                </c:pt>
                <c:pt idx="14">
                  <c:v>92.733057337986025</c:v>
                </c:pt>
                <c:pt idx="15">
                  <c:v>92.334840356730837</c:v>
                </c:pt>
                <c:pt idx="16">
                  <c:v>91.732552354315715</c:v>
                </c:pt>
                <c:pt idx="17">
                  <c:v>90.990008771894338</c:v>
                </c:pt>
                <c:pt idx="18">
                  <c:v>90.437778701821216</c:v>
                </c:pt>
                <c:pt idx="19">
                  <c:v>89.890732808084749</c:v>
                </c:pt>
                <c:pt idx="20">
                  <c:v>89.434157128825731</c:v>
                </c:pt>
                <c:pt idx="21">
                  <c:v>88.806773464044014</c:v>
                </c:pt>
                <c:pt idx="22">
                  <c:v>87.918097532407984</c:v>
                </c:pt>
                <c:pt idx="23">
                  <c:v>87.13352688462578</c:v>
                </c:pt>
                <c:pt idx="24">
                  <c:v>86.239111472173732</c:v>
                </c:pt>
                <c:pt idx="25">
                  <c:v>85.356587824965843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82.638220083145939</c:v>
                </c:pt>
                <c:pt idx="1">
                  <c:v>81.411294001462778</c:v>
                </c:pt>
                <c:pt idx="2">
                  <c:v>82.505225721520631</c:v>
                </c:pt>
                <c:pt idx="3">
                  <c:v>79.97222226071851</c:v>
                </c:pt>
                <c:pt idx="4">
                  <c:v>84.918225569446406</c:v>
                </c:pt>
                <c:pt idx="5">
                  <c:v>89.232165346625564</c:v>
                </c:pt>
                <c:pt idx="6">
                  <c:v>88.0602484450866</c:v>
                </c:pt>
                <c:pt idx="7">
                  <c:v>85.703663201956957</c:v>
                </c:pt>
                <c:pt idx="8">
                  <c:v>83.519123384471641</c:v>
                </c:pt>
                <c:pt idx="9">
                  <c:v>83.662829367193709</c:v>
                </c:pt>
                <c:pt idx="10">
                  <c:v>77.931282077763797</c:v>
                </c:pt>
                <c:pt idx="11">
                  <c:v>79.77411572072063</c:v>
                </c:pt>
                <c:pt idx="12">
                  <c:v>79.932585345605077</c:v>
                </c:pt>
                <c:pt idx="13">
                  <c:v>80.776971362973853</c:v>
                </c:pt>
                <c:pt idx="14">
                  <c:v>81.486911920526836</c:v>
                </c:pt>
                <c:pt idx="15">
                  <c:v>81.566446670735743</c:v>
                </c:pt>
                <c:pt idx="16">
                  <c:v>81.516499200820206</c:v>
                </c:pt>
                <c:pt idx="17">
                  <c:v>81.408943843957019</c:v>
                </c:pt>
                <c:pt idx="18">
                  <c:v>81.342940185023878</c:v>
                </c:pt>
                <c:pt idx="19">
                  <c:v>81.31620997958855</c:v>
                </c:pt>
                <c:pt idx="20">
                  <c:v>81.324492752999703</c:v>
                </c:pt>
                <c:pt idx="21">
                  <c:v>81.332113602471082</c:v>
                </c:pt>
                <c:pt idx="22">
                  <c:v>81.354970879176236</c:v>
                </c:pt>
                <c:pt idx="23">
                  <c:v>81.379316528109868</c:v>
                </c:pt>
                <c:pt idx="24">
                  <c:v>81.374180134338303</c:v>
                </c:pt>
                <c:pt idx="25">
                  <c:v>81.347453680569288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71.544615506984258</c:v>
                </c:pt>
                <c:pt idx="1">
                  <c:v>70.808063350669613</c:v>
                </c:pt>
                <c:pt idx="2">
                  <c:v>74.529307592164216</c:v>
                </c:pt>
                <c:pt idx="3">
                  <c:v>71.389907195305568</c:v>
                </c:pt>
                <c:pt idx="4">
                  <c:v>74.808960803708047</c:v>
                </c:pt>
                <c:pt idx="5">
                  <c:v>77.531064914316715</c:v>
                </c:pt>
                <c:pt idx="6">
                  <c:v>83.503790268154816</c:v>
                </c:pt>
                <c:pt idx="7">
                  <c:v>82.768875624956749</c:v>
                </c:pt>
                <c:pt idx="8">
                  <c:v>80.533316412824945</c:v>
                </c:pt>
                <c:pt idx="9">
                  <c:v>84.563624735165433</c:v>
                </c:pt>
                <c:pt idx="10">
                  <c:v>82.486152172141558</c:v>
                </c:pt>
                <c:pt idx="11">
                  <c:v>81.568395860969815</c:v>
                </c:pt>
                <c:pt idx="12">
                  <c:v>82.175292642017226</c:v>
                </c:pt>
                <c:pt idx="13">
                  <c:v>83.002815264862136</c:v>
                </c:pt>
                <c:pt idx="14">
                  <c:v>83.982816904164125</c:v>
                </c:pt>
                <c:pt idx="15">
                  <c:v>84.803649485486602</c:v>
                </c:pt>
                <c:pt idx="16">
                  <c:v>85.593944097608144</c:v>
                </c:pt>
                <c:pt idx="17">
                  <c:v>86.371499206340502</c:v>
                </c:pt>
                <c:pt idx="18">
                  <c:v>87.058450634133393</c:v>
                </c:pt>
                <c:pt idx="19">
                  <c:v>87.776812516060588</c:v>
                </c:pt>
                <c:pt idx="20">
                  <c:v>88.519731066984662</c:v>
                </c:pt>
                <c:pt idx="21">
                  <c:v>89.276877510879416</c:v>
                </c:pt>
                <c:pt idx="22">
                  <c:v>90.103397194943227</c:v>
                </c:pt>
                <c:pt idx="23">
                  <c:v>90.945756121783134</c:v>
                </c:pt>
                <c:pt idx="24">
                  <c:v>91.811933981350535</c:v>
                </c:pt>
                <c:pt idx="25">
                  <c:v>92.728971118601422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69.436447162013181</c:v>
                </c:pt>
                <c:pt idx="1">
                  <c:v>73.269954215123562</c:v>
                </c:pt>
                <c:pt idx="2">
                  <c:v>74.217334730314334</c:v>
                </c:pt>
                <c:pt idx="3">
                  <c:v>71.180846734058207</c:v>
                </c:pt>
                <c:pt idx="4">
                  <c:v>70.09810420842922</c:v>
                </c:pt>
                <c:pt idx="5">
                  <c:v>73.265659624274861</c:v>
                </c:pt>
                <c:pt idx="6">
                  <c:v>70.800280617929587</c:v>
                </c:pt>
                <c:pt idx="7">
                  <c:v>70.109087137940037</c:v>
                </c:pt>
                <c:pt idx="8">
                  <c:v>72.296818177831</c:v>
                </c:pt>
                <c:pt idx="9">
                  <c:v>67.29894975780212</c:v>
                </c:pt>
                <c:pt idx="10">
                  <c:v>67.063726350234731</c:v>
                </c:pt>
                <c:pt idx="11">
                  <c:v>67.185194993960124</c:v>
                </c:pt>
                <c:pt idx="12">
                  <c:v>67.34832135777043</c:v>
                </c:pt>
                <c:pt idx="13">
                  <c:v>67.59579905251762</c:v>
                </c:pt>
                <c:pt idx="14">
                  <c:v>67.914546615188399</c:v>
                </c:pt>
                <c:pt idx="15">
                  <c:v>68.027316222147903</c:v>
                </c:pt>
                <c:pt idx="16">
                  <c:v>68.064087651749844</c:v>
                </c:pt>
                <c:pt idx="17">
                  <c:v>68.037805940773211</c:v>
                </c:pt>
                <c:pt idx="18">
                  <c:v>68.005916624609426</c:v>
                </c:pt>
                <c:pt idx="19">
                  <c:v>67.978737007151508</c:v>
                </c:pt>
                <c:pt idx="20">
                  <c:v>68.011708041562841</c:v>
                </c:pt>
                <c:pt idx="21">
                  <c:v>67.967009242003826</c:v>
                </c:pt>
                <c:pt idx="22">
                  <c:v>68.002210891880509</c:v>
                </c:pt>
                <c:pt idx="23">
                  <c:v>68.006330535113634</c:v>
                </c:pt>
                <c:pt idx="24">
                  <c:v>68.000175154970009</c:v>
                </c:pt>
                <c:pt idx="25">
                  <c:v>68.0078567892065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49.830492024347123</c:v>
                </c:pt>
                <c:pt idx="1">
                  <c:v>50.842163656409866</c:v>
                </c:pt>
                <c:pt idx="2">
                  <c:v>50.472224824111393</c:v>
                </c:pt>
                <c:pt idx="3">
                  <c:v>50.506572648926102</c:v>
                </c:pt>
                <c:pt idx="4">
                  <c:v>51.183748148559935</c:v>
                </c:pt>
                <c:pt idx="5">
                  <c:v>52.628124707746544</c:v>
                </c:pt>
                <c:pt idx="6">
                  <c:v>55.885595450140904</c:v>
                </c:pt>
                <c:pt idx="7">
                  <c:v>54.579591592267974</c:v>
                </c:pt>
                <c:pt idx="8">
                  <c:v>58.249519610006303</c:v>
                </c:pt>
                <c:pt idx="9">
                  <c:v>56.637091474235262</c:v>
                </c:pt>
                <c:pt idx="10">
                  <c:v>50.753677780113193</c:v>
                </c:pt>
                <c:pt idx="11">
                  <c:v>53.618780677010356</c:v>
                </c:pt>
                <c:pt idx="12">
                  <c:v>53.959396315365829</c:v>
                </c:pt>
                <c:pt idx="13">
                  <c:v>54.462635353257802</c:v>
                </c:pt>
                <c:pt idx="14">
                  <c:v>54.918634962879651</c:v>
                </c:pt>
                <c:pt idx="15">
                  <c:v>55.085487322465198</c:v>
                </c:pt>
                <c:pt idx="16">
                  <c:v>55.145332439045916</c:v>
                </c:pt>
                <c:pt idx="17">
                  <c:v>55.171652103524465</c:v>
                </c:pt>
                <c:pt idx="18">
                  <c:v>55.220869310955905</c:v>
                </c:pt>
                <c:pt idx="19">
                  <c:v>55.243239881095981</c:v>
                </c:pt>
                <c:pt idx="20">
                  <c:v>55.257849968777478</c:v>
                </c:pt>
                <c:pt idx="21">
                  <c:v>55.28768880875996</c:v>
                </c:pt>
                <c:pt idx="22">
                  <c:v>55.297159668266573</c:v>
                </c:pt>
                <c:pt idx="23">
                  <c:v>55.308409994915976</c:v>
                </c:pt>
                <c:pt idx="24">
                  <c:v>55.293427318589401</c:v>
                </c:pt>
                <c:pt idx="25">
                  <c:v>55.265247949209595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98.061864123087929</c:v>
                </c:pt>
                <c:pt idx="1">
                  <c:v>93.761322015785794</c:v>
                </c:pt>
                <c:pt idx="2">
                  <c:v>94.876671735415911</c:v>
                </c:pt>
                <c:pt idx="3">
                  <c:v>92.597536364103249</c:v>
                </c:pt>
                <c:pt idx="4">
                  <c:v>99.4827907778959</c:v>
                </c:pt>
                <c:pt idx="5">
                  <c:v>102.33481001201227</c:v>
                </c:pt>
                <c:pt idx="6">
                  <c:v>100.8277494963782</c:v>
                </c:pt>
                <c:pt idx="7">
                  <c:v>96.455727630787635</c:v>
                </c:pt>
                <c:pt idx="8">
                  <c:v>100.31452238419845</c:v>
                </c:pt>
                <c:pt idx="9">
                  <c:v>99.824464467388012</c:v>
                </c:pt>
                <c:pt idx="10">
                  <c:v>92.596198208182344</c:v>
                </c:pt>
                <c:pt idx="11">
                  <c:v>93.881502313146768</c:v>
                </c:pt>
                <c:pt idx="12">
                  <c:v>93.811592831198652</c:v>
                </c:pt>
                <c:pt idx="13">
                  <c:v>93.965863777963492</c:v>
                </c:pt>
                <c:pt idx="14">
                  <c:v>94.209012066666858</c:v>
                </c:pt>
                <c:pt idx="15">
                  <c:v>94.090349283762407</c:v>
                </c:pt>
                <c:pt idx="16">
                  <c:v>93.900396840642671</c:v>
                </c:pt>
                <c:pt idx="17">
                  <c:v>93.633727228545311</c:v>
                </c:pt>
                <c:pt idx="18">
                  <c:v>93.324511215003142</c:v>
                </c:pt>
                <c:pt idx="19">
                  <c:v>93.017858844047126</c:v>
                </c:pt>
                <c:pt idx="20">
                  <c:v>92.716561368394352</c:v>
                </c:pt>
                <c:pt idx="21">
                  <c:v>92.435063421818043</c:v>
                </c:pt>
                <c:pt idx="22">
                  <c:v>92.134321297714735</c:v>
                </c:pt>
                <c:pt idx="23">
                  <c:v>91.837318897674194</c:v>
                </c:pt>
                <c:pt idx="24">
                  <c:v>91.536466331947736</c:v>
                </c:pt>
                <c:pt idx="25">
                  <c:v>91.226873747432677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106.72503784098728</c:v>
                </c:pt>
                <c:pt idx="1">
                  <c:v>229.62112687841113</c:v>
                </c:pt>
                <c:pt idx="2">
                  <c:v>132.38784417061652</c:v>
                </c:pt>
                <c:pt idx="3">
                  <c:v>85.356587824965843</c:v>
                </c:pt>
                <c:pt idx="4">
                  <c:v>81.347453680569288</c:v>
                </c:pt>
                <c:pt idx="5">
                  <c:v>92.728971118601422</c:v>
                </c:pt>
                <c:pt idx="6">
                  <c:v>68.0078567892065</c:v>
                </c:pt>
                <c:pt idx="7">
                  <c:v>55.265247949209595</c:v>
                </c:pt>
                <c:pt idx="8">
                  <c:v>91.226873747432677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99.555041597583184</c:v>
                </c:pt>
                <c:pt idx="1">
                  <c:v>188.23323758032262</c:v>
                </c:pt>
                <c:pt idx="2">
                  <c:v>113.95191230645325</c:v>
                </c:pt>
                <c:pt idx="3">
                  <c:v>90.631771927205648</c:v>
                </c:pt>
                <c:pt idx="4">
                  <c:v>77.931282077763797</c:v>
                </c:pt>
                <c:pt idx="5">
                  <c:v>82.486152172141558</c:v>
                </c:pt>
                <c:pt idx="6">
                  <c:v>67.063726350234731</c:v>
                </c:pt>
                <c:pt idx="7">
                  <c:v>50.753677780113193</c:v>
                </c:pt>
                <c:pt idx="8">
                  <c:v>92.596198208182344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11.321605385675669</c:v>
                </c:pt>
                <c:pt idx="1">
                  <c:v>24.358668212466444</c:v>
                </c:pt>
                <c:pt idx="2">
                  <c:v>14.043967187842204</c:v>
                </c:pt>
                <c:pt idx="3">
                  <c:v>9.054797486807729</c:v>
                </c:pt>
                <c:pt idx="4">
                  <c:v>8.6295005214534157</c:v>
                </c:pt>
                <c:pt idx="5">
                  <c:v>9.8368746459355627</c:v>
                </c:pt>
                <c:pt idx="6">
                  <c:v>7.2144094138446011</c:v>
                </c:pt>
                <c:pt idx="7">
                  <c:v>5.862647992261274</c:v>
                </c:pt>
                <c:pt idx="8">
                  <c:v>9.6775291537130972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11.533213114132266</c:v>
                </c:pt>
                <c:pt idx="1">
                  <c:v>21.806369716083303</c:v>
                </c:pt>
                <c:pt idx="2">
                  <c:v>13.201056102267161</c:v>
                </c:pt>
                <c:pt idx="3">
                  <c:v>10.49947369589837</c:v>
                </c:pt>
                <c:pt idx="4">
                  <c:v>9.0281523671446653</c:v>
                </c:pt>
                <c:pt idx="5">
                  <c:v>9.5558231577208979</c:v>
                </c:pt>
                <c:pt idx="6">
                  <c:v>7.7691720661576369</c:v>
                </c:pt>
                <c:pt idx="7">
                  <c:v>5.8796920052540562</c:v>
                </c:pt>
                <c:pt idx="8">
                  <c:v>10.727047775341642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10.340420469336459</c:v>
                </c:pt>
                <c:pt idx="1">
                  <c:v>18.826276488460305</c:v>
                </c:pt>
                <c:pt idx="2">
                  <c:v>11.970383893691658</c:v>
                </c:pt>
                <c:pt idx="3">
                  <c:v>11.068371638540929</c:v>
                </c:pt>
                <c:pt idx="4">
                  <c:v>10.7972132596466</c:v>
                </c:pt>
                <c:pt idx="5">
                  <c:v>9.3813642073523713</c:v>
                </c:pt>
                <c:pt idx="6">
                  <c:v>8.8652443712315474</c:v>
                </c:pt>
                <c:pt idx="7">
                  <c:v>6.3680746031151259</c:v>
                </c:pt>
                <c:pt idx="8">
                  <c:v>12.382651068624986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8.8395717803045379E-2</c:v>
                </c:pt>
                <c:pt idx="1">
                  <c:v>9.7800659367400275E-2</c:v>
                </c:pt>
                <c:pt idx="2">
                  <c:v>0.10029418707965282</c:v>
                </c:pt>
                <c:pt idx="3">
                  <c:v>0.10242700927196872</c:v>
                </c:pt>
                <c:pt idx="4">
                  <c:v>0.10030509507907055</c:v>
                </c:pt>
                <c:pt idx="5">
                  <c:v>0.10340420469336459</c:v>
                </c:pt>
                <c:pt idx="6">
                  <c:v>0.10258955802487699</c:v>
                </c:pt>
                <c:pt idx="7">
                  <c:v>0.10974096351312566</c:v>
                </c:pt>
                <c:pt idx="8">
                  <c:v>0.10911650170357567</c:v>
                </c:pt>
                <c:pt idx="9">
                  <c:v>0.11162074775593744</c:v>
                </c:pt>
                <c:pt idx="10">
                  <c:v>0.11533213114132267</c:v>
                </c:pt>
                <c:pt idx="11">
                  <c:v>0.103955551658011</c:v>
                </c:pt>
                <c:pt idx="12">
                  <c:v>0.10462711803593094</c:v>
                </c:pt>
                <c:pt idx="13">
                  <c:v>0.10534559560364759</c:v>
                </c:pt>
                <c:pt idx="14">
                  <c:v>0.10606999646193717</c:v>
                </c:pt>
                <c:pt idx="15">
                  <c:v>0.10672446727544391</c:v>
                </c:pt>
                <c:pt idx="16">
                  <c:v>0.10738278434837777</c:v>
                </c:pt>
                <c:pt idx="17">
                  <c:v>0.10803920205324111</c:v>
                </c:pt>
                <c:pt idx="18">
                  <c:v>0.10868120815350089</c:v>
                </c:pt>
                <c:pt idx="19">
                  <c:v>0.10931091068785322</c:v>
                </c:pt>
                <c:pt idx="20">
                  <c:v>0.10992351319537859</c:v>
                </c:pt>
                <c:pt idx="21">
                  <c:v>0.11054585011169057</c:v>
                </c:pt>
                <c:pt idx="22">
                  <c:v>0.1111705677248758</c:v>
                </c:pt>
                <c:pt idx="23">
                  <c:v>0.11182639436024307</c:v>
                </c:pt>
                <c:pt idx="24">
                  <c:v>0.11251802215994133</c:v>
                </c:pt>
                <c:pt idx="25">
                  <c:v>0.11321605385675669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0.19277156497094708</c:v>
                </c:pt>
                <c:pt idx="1">
                  <c:v>0.19073720293676846</c:v>
                </c:pt>
                <c:pt idx="2">
                  <c:v>0.19392088258573606</c:v>
                </c:pt>
                <c:pt idx="3">
                  <c:v>0.1931945082406975</c:v>
                </c:pt>
                <c:pt idx="4">
                  <c:v>0.19311510743421367</c:v>
                </c:pt>
                <c:pt idx="5">
                  <c:v>0.18826276488460306</c:v>
                </c:pt>
                <c:pt idx="6">
                  <c:v>0.19524346513257215</c:v>
                </c:pt>
                <c:pt idx="7">
                  <c:v>0.19727362787725009</c:v>
                </c:pt>
                <c:pt idx="8">
                  <c:v>0.2001808082629</c:v>
                </c:pt>
                <c:pt idx="9">
                  <c:v>0.20836205212368694</c:v>
                </c:pt>
                <c:pt idx="10">
                  <c:v>0.21806369716083304</c:v>
                </c:pt>
                <c:pt idx="11">
                  <c:v>0.22327160657372772</c:v>
                </c:pt>
                <c:pt idx="12">
                  <c:v>0.22413631803630829</c:v>
                </c:pt>
                <c:pt idx="13">
                  <c:v>0.22527199873604059</c:v>
                </c:pt>
                <c:pt idx="14">
                  <c:v>0.22651056609894474</c:v>
                </c:pt>
                <c:pt idx="15">
                  <c:v>0.22796569855808899</c:v>
                </c:pt>
                <c:pt idx="16">
                  <c:v>0.22953567929824351</c:v>
                </c:pt>
                <c:pt idx="17">
                  <c:v>0.2312032215926724</c:v>
                </c:pt>
                <c:pt idx="18">
                  <c:v>0.23284533022076678</c:v>
                </c:pt>
                <c:pt idx="19">
                  <c:v>0.23434640101302887</c:v>
                </c:pt>
                <c:pt idx="20">
                  <c:v>0.23580224849871848</c:v>
                </c:pt>
                <c:pt idx="21">
                  <c:v>0.2373077599252103</c:v>
                </c:pt>
                <c:pt idx="22">
                  <c:v>0.2389306952986163</c:v>
                </c:pt>
                <c:pt idx="23">
                  <c:v>0.24044355753432636</c:v>
                </c:pt>
                <c:pt idx="24">
                  <c:v>0.24204454009448972</c:v>
                </c:pt>
                <c:pt idx="25">
                  <c:v>0.24358668212466444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0.11621433334770362</c:v>
                </c:pt>
                <c:pt idx="1">
                  <c:v>0.11778086955517571</c:v>
                </c:pt>
                <c:pt idx="2">
                  <c:v>0.12193216193435444</c:v>
                </c:pt>
                <c:pt idx="3">
                  <c:v>0.12021389551901412</c:v>
                </c:pt>
                <c:pt idx="4">
                  <c:v>0.12073322666696158</c:v>
                </c:pt>
                <c:pt idx="5">
                  <c:v>0.11970383893691658</c:v>
                </c:pt>
                <c:pt idx="6">
                  <c:v>0.12334405389153494</c:v>
                </c:pt>
                <c:pt idx="7">
                  <c:v>0.12525390673183534</c:v>
                </c:pt>
                <c:pt idx="8">
                  <c:v>0.12350460213954814</c:v>
                </c:pt>
                <c:pt idx="9">
                  <c:v>0.12267042576073288</c:v>
                </c:pt>
                <c:pt idx="10">
                  <c:v>0.13201056102267161</c:v>
                </c:pt>
                <c:pt idx="11">
                  <c:v>0.13167329307619055</c:v>
                </c:pt>
                <c:pt idx="12">
                  <c:v>0.13185525955127636</c:v>
                </c:pt>
                <c:pt idx="13">
                  <c:v>0.13219379338003889</c:v>
                </c:pt>
                <c:pt idx="14">
                  <c:v>0.13271656795028694</c:v>
                </c:pt>
                <c:pt idx="15">
                  <c:v>0.13334903546607801</c:v>
                </c:pt>
                <c:pt idx="16">
                  <c:v>0.13400993499257119</c:v>
                </c:pt>
                <c:pt idx="17">
                  <c:v>0.13468925237449261</c:v>
                </c:pt>
                <c:pt idx="18">
                  <c:v>0.135290780187483</c:v>
                </c:pt>
                <c:pt idx="19">
                  <c:v>0.13592498288994617</c:v>
                </c:pt>
                <c:pt idx="20">
                  <c:v>0.13655578976075919</c:v>
                </c:pt>
                <c:pt idx="21">
                  <c:v>0.13731046039220768</c:v>
                </c:pt>
                <c:pt idx="22">
                  <c:v>0.13808826506631536</c:v>
                </c:pt>
                <c:pt idx="23">
                  <c:v>0.13885259950966644</c:v>
                </c:pt>
                <c:pt idx="24">
                  <c:v>0.13963903773216318</c:v>
                </c:pt>
                <c:pt idx="25">
                  <c:v>0.14043967187842205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0.11867006390198784</c:v>
                </c:pt>
                <c:pt idx="1">
                  <c:v>0.11333883450609973</c:v>
                </c:pt>
                <c:pt idx="2">
                  <c:v>0.11258223688485311</c:v>
                </c:pt>
                <c:pt idx="3">
                  <c:v>0.11062108938415346</c:v>
                </c:pt>
                <c:pt idx="4">
                  <c:v>0.11013961571215269</c:v>
                </c:pt>
                <c:pt idx="5">
                  <c:v>0.11068371638540929</c:v>
                </c:pt>
                <c:pt idx="6">
                  <c:v>0.10575003615857248</c:v>
                </c:pt>
                <c:pt idx="7">
                  <c:v>0.10805205395532974</c:v>
                </c:pt>
                <c:pt idx="8">
                  <c:v>0.10712886434755202</c:v>
                </c:pt>
                <c:pt idx="9">
                  <c:v>0.1033165898437632</c:v>
                </c:pt>
                <c:pt idx="10">
                  <c:v>0.1049947369589837</c:v>
                </c:pt>
                <c:pt idx="11">
                  <c:v>0.10728633802589696</c:v>
                </c:pt>
                <c:pt idx="12">
                  <c:v>0.10643575553020664</c:v>
                </c:pt>
                <c:pt idx="13">
                  <c:v>0.10540022859122213</c:v>
                </c:pt>
                <c:pt idx="14">
                  <c:v>0.10433488824055984</c:v>
                </c:pt>
                <c:pt idx="15">
                  <c:v>0.10321008725029443</c:v>
                </c:pt>
                <c:pt idx="16">
                  <c:v>0.10197037833961284</c:v>
                </c:pt>
                <c:pt idx="17">
                  <c:v>0.10064253351918599</c:v>
                </c:pt>
                <c:pt idx="18">
                  <c:v>9.9529719003028858E-2</c:v>
                </c:pt>
                <c:pt idx="19">
                  <c:v>9.8439407865982403E-2</c:v>
                </c:pt>
                <c:pt idx="20">
                  <c:v>9.742304136700268E-2</c:v>
                </c:pt>
                <c:pt idx="21">
                  <c:v>9.623318454886437E-2</c:v>
                </c:pt>
                <c:pt idx="22">
                  <c:v>9.4769250994557519E-2</c:v>
                </c:pt>
                <c:pt idx="23">
                  <c:v>9.3424549177114291E-2</c:v>
                </c:pt>
                <c:pt idx="24">
                  <c:v>9.1974944965027769E-2</c:v>
                </c:pt>
                <c:pt idx="25">
                  <c:v>9.0547974868077294E-2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0.10764838456617438</c:v>
                </c:pt>
                <c:pt idx="1">
                  <c:v>0.10566349677078327</c:v>
                </c:pt>
                <c:pt idx="2">
                  <c:v>0.10324536016147874</c:v>
                </c:pt>
                <c:pt idx="3">
                  <c:v>0.1035707034773231</c:v>
                </c:pt>
                <c:pt idx="4">
                  <c:v>0.10616835208002351</c:v>
                </c:pt>
                <c:pt idx="5">
                  <c:v>0.107972132596466</c:v>
                </c:pt>
                <c:pt idx="6">
                  <c:v>0.10438799179347052</c:v>
                </c:pt>
                <c:pt idx="7">
                  <c:v>0.10111524427308326</c:v>
                </c:pt>
                <c:pt idx="8">
                  <c:v>9.7298769754667169E-2</c:v>
                </c:pt>
                <c:pt idx="9">
                  <c:v>9.6904881412166244E-2</c:v>
                </c:pt>
                <c:pt idx="10">
                  <c:v>9.0281523671446651E-2</c:v>
                </c:pt>
                <c:pt idx="11">
                  <c:v>9.2033216221007436E-2</c:v>
                </c:pt>
                <c:pt idx="12">
                  <c:v>9.1739031779499547E-2</c:v>
                </c:pt>
                <c:pt idx="13">
                  <c:v>9.1833024706458516E-2</c:v>
                </c:pt>
                <c:pt idx="14">
                  <c:v>9.1681737800462723E-2</c:v>
                </c:pt>
                <c:pt idx="15">
                  <c:v>9.11733863951978E-2</c:v>
                </c:pt>
                <c:pt idx="16">
                  <c:v>9.0614160961338605E-2</c:v>
                </c:pt>
                <c:pt idx="17">
                  <c:v>9.004507714815993E-2</c:v>
                </c:pt>
                <c:pt idx="18">
                  <c:v>8.9520553199219324E-2</c:v>
                </c:pt>
                <c:pt idx="19">
                  <c:v>8.9049441585780945E-2</c:v>
                </c:pt>
                <c:pt idx="20">
                  <c:v>8.8588965066372372E-2</c:v>
                </c:pt>
                <c:pt idx="21">
                  <c:v>8.8133460914720962E-2</c:v>
                </c:pt>
                <c:pt idx="22">
                  <c:v>8.769468256591384E-2</c:v>
                </c:pt>
                <c:pt idx="23">
                  <c:v>8.7254886044579774E-2</c:v>
                </c:pt>
                <c:pt idx="24">
                  <c:v>8.6786443084411455E-2</c:v>
                </c:pt>
                <c:pt idx="25">
                  <c:v>8.6295005214534148E-2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9.3197339874769136E-2</c:v>
                </c:pt>
                <c:pt idx="1">
                  <c:v>9.1901592585722378E-2</c:v>
                </c:pt>
                <c:pt idx="2">
                  <c:v>9.326445855576293E-2</c:v>
                </c:pt>
                <c:pt idx="3">
                  <c:v>9.2455889062250204E-2</c:v>
                </c:pt>
                <c:pt idx="4">
                  <c:v>9.3529322310832774E-2</c:v>
                </c:pt>
                <c:pt idx="5">
                  <c:v>9.3813642073523718E-2</c:v>
                </c:pt>
                <c:pt idx="6">
                  <c:v>9.8986695213238288E-2</c:v>
                </c:pt>
                <c:pt idx="7">
                  <c:v>9.7652711265145145E-2</c:v>
                </c:pt>
                <c:pt idx="8">
                  <c:v>9.3820340704008021E-2</c:v>
                </c:pt>
                <c:pt idx="9">
                  <c:v>9.7948253587960221E-2</c:v>
                </c:pt>
                <c:pt idx="10">
                  <c:v>9.5558231577208982E-2</c:v>
                </c:pt>
                <c:pt idx="11">
                  <c:v>9.410322816180694E-2</c:v>
                </c:pt>
                <c:pt idx="12">
                  <c:v>9.4312998266985137E-2</c:v>
                </c:pt>
                <c:pt idx="13">
                  <c:v>9.436352287426332E-2</c:v>
                </c:pt>
                <c:pt idx="14">
                  <c:v>9.4489905405438057E-2</c:v>
                </c:pt>
                <c:pt idx="15">
                  <c:v>9.4791868689275638E-2</c:v>
                </c:pt>
                <c:pt idx="16">
                  <c:v>9.5146669739448797E-2</c:v>
                </c:pt>
                <c:pt idx="17">
                  <c:v>9.5534076997050674E-2</c:v>
                </c:pt>
                <c:pt idx="18">
                  <c:v>9.5810658475182831E-2</c:v>
                </c:pt>
                <c:pt idx="19">
                  <c:v>9.6124452193443635E-2</c:v>
                </c:pt>
                <c:pt idx="20">
                  <c:v>9.6426932375652946E-2</c:v>
                </c:pt>
                <c:pt idx="21">
                  <c:v>9.67426007536384E-2</c:v>
                </c:pt>
                <c:pt idx="22">
                  <c:v>9.7124843506563183E-2</c:v>
                </c:pt>
                <c:pt idx="23">
                  <c:v>9.7512020562415022E-2</c:v>
                </c:pt>
                <c:pt idx="24">
                  <c:v>9.7918420434934345E-2</c:v>
                </c:pt>
                <c:pt idx="25">
                  <c:v>9.836874645935563E-2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9.0451141850400429E-2</c:v>
                </c:pt>
                <c:pt idx="1">
                  <c:v>9.509687403403809E-2</c:v>
                </c:pt>
                <c:pt idx="2">
                  <c:v>9.287406206632097E-2</c:v>
                </c:pt>
                <c:pt idx="3">
                  <c:v>9.2185138313695375E-2</c:v>
                </c:pt>
                <c:pt idx="4">
                  <c:v>8.7639610435058315E-2</c:v>
                </c:pt>
                <c:pt idx="5">
                  <c:v>8.8652443712315482E-2</c:v>
                </c:pt>
                <c:pt idx="6">
                  <c:v>8.3927756764490644E-2</c:v>
                </c:pt>
                <c:pt idx="7">
                  <c:v>8.271638815496761E-2</c:v>
                </c:pt>
                <c:pt idx="8">
                  <c:v>8.4224919764755199E-2</c:v>
                </c:pt>
                <c:pt idx="9">
                  <c:v>7.795094661238447E-2</c:v>
                </c:pt>
                <c:pt idx="10">
                  <c:v>7.7691720661576369E-2</c:v>
                </c:pt>
                <c:pt idx="11">
                  <c:v>7.7509722569367556E-2</c:v>
                </c:pt>
                <c:pt idx="12">
                  <c:v>7.729600846291354E-2</c:v>
                </c:pt>
                <c:pt idx="13">
                  <c:v>7.6847727510715155E-2</c:v>
                </c:pt>
                <c:pt idx="14">
                  <c:v>7.6411334150000135E-2</c:v>
                </c:pt>
                <c:pt idx="15">
                  <c:v>7.6039609919349854E-2</c:v>
                </c:pt>
                <c:pt idx="16">
                  <c:v>7.5660390897898888E-2</c:v>
                </c:pt>
                <c:pt idx="17">
                  <c:v>7.5255484172249518E-2</c:v>
                </c:pt>
                <c:pt idx="18">
                  <c:v>7.4842724681543737E-2</c:v>
                </c:pt>
                <c:pt idx="19">
                  <c:v>7.4443565086383209E-2</c:v>
                </c:pt>
                <c:pt idx="20">
                  <c:v>7.4086989341548504E-2</c:v>
                </c:pt>
                <c:pt idx="21">
                  <c:v>7.3650708031502893E-2</c:v>
                </c:pt>
                <c:pt idx="22">
                  <c:v>7.3301388145050647E-2</c:v>
                </c:pt>
                <c:pt idx="23">
                  <c:v>7.2916373278973115E-2</c:v>
                </c:pt>
                <c:pt idx="24">
                  <c:v>7.2522922148944652E-2</c:v>
                </c:pt>
                <c:pt idx="25">
                  <c:v>7.214409413844601E-2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6.4911513863215795E-2</c:v>
                </c:pt>
                <c:pt idx="1">
                  <c:v>6.5987905747231734E-2</c:v>
                </c:pt>
                <c:pt idx="2">
                  <c:v>6.3159914836246153E-2</c:v>
                </c:pt>
                <c:pt idx="3">
                  <c:v>6.5410227596579038E-2</c:v>
                </c:pt>
                <c:pt idx="4">
                  <c:v>6.3992083651907478E-2</c:v>
                </c:pt>
                <c:pt idx="5">
                  <c:v>6.3680746031151259E-2</c:v>
                </c:pt>
                <c:pt idx="6">
                  <c:v>6.6247656374265246E-2</c:v>
                </c:pt>
                <c:pt idx="7">
                  <c:v>6.4394315598534188E-2</c:v>
                </c:pt>
                <c:pt idx="8">
                  <c:v>6.7859986637595945E-2</c:v>
                </c:pt>
                <c:pt idx="9">
                  <c:v>6.5601542218376413E-2</c:v>
                </c:pt>
                <c:pt idx="10">
                  <c:v>5.8796920052540565E-2</c:v>
                </c:pt>
                <c:pt idx="11">
                  <c:v>6.1858521288156658E-2</c:v>
                </c:pt>
                <c:pt idx="12">
                  <c:v>6.1929471591276777E-2</c:v>
                </c:pt>
                <c:pt idx="13">
                  <c:v>6.1917009929727485E-2</c:v>
                </c:pt>
                <c:pt idx="14">
                  <c:v>6.1789504257280775E-2</c:v>
                </c:pt>
                <c:pt idx="15">
                  <c:v>6.1573485488375351E-2</c:v>
                </c:pt>
                <c:pt idx="16">
                  <c:v>6.1299835970482344E-2</c:v>
                </c:pt>
                <c:pt idx="17">
                  <c:v>6.1024445662576546E-2</c:v>
                </c:pt>
                <c:pt idx="18">
                  <c:v>6.0772363988985736E-2</c:v>
                </c:pt>
                <c:pt idx="19">
                  <c:v>6.0496912780806815E-2</c:v>
                </c:pt>
                <c:pt idx="20">
                  <c:v>6.019386749075431E-2</c:v>
                </c:pt>
                <c:pt idx="21">
                  <c:v>5.9911087329028376E-2</c:v>
                </c:pt>
                <c:pt idx="22">
                  <c:v>5.9606276193093902E-2</c:v>
                </c:pt>
                <c:pt idx="23">
                  <c:v>5.9301665549701787E-2</c:v>
                </c:pt>
                <c:pt idx="24">
                  <c:v>5.8971038172117143E-2</c:v>
                </c:pt>
                <c:pt idx="25">
                  <c:v>5.8626479922612738E-2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0.12773993982175622</c:v>
                </c:pt>
                <c:pt idx="1">
                  <c:v>0.1216925644967803</c:v>
                </c:pt>
                <c:pt idx="2">
                  <c:v>0.1187267358955947</c:v>
                </c:pt>
                <c:pt idx="3">
                  <c:v>0.11992153913431861</c:v>
                </c:pt>
                <c:pt idx="4">
                  <c:v>0.12437758662977939</c:v>
                </c:pt>
                <c:pt idx="5">
                  <c:v>0.12382651068624986</c:v>
                </c:pt>
                <c:pt idx="6">
                  <c:v>0.11952278664697877</c:v>
                </c:pt>
                <c:pt idx="7">
                  <c:v>0.11380078863072884</c:v>
                </c:pt>
                <c:pt idx="8">
                  <c:v>0.11686520668539795</c:v>
                </c:pt>
                <c:pt idx="9">
                  <c:v>0.11562456068499222</c:v>
                </c:pt>
                <c:pt idx="10">
                  <c:v>0.10727047775341642</c:v>
                </c:pt>
                <c:pt idx="11">
                  <c:v>0.10830852242583525</c:v>
                </c:pt>
                <c:pt idx="12">
                  <c:v>0.10766803874560273</c:v>
                </c:pt>
                <c:pt idx="13">
                  <c:v>0.10682709866788634</c:v>
                </c:pt>
                <c:pt idx="14">
                  <c:v>0.10599549963508959</c:v>
                </c:pt>
                <c:pt idx="15">
                  <c:v>0.10517236095789598</c:v>
                </c:pt>
                <c:pt idx="16">
                  <c:v>0.10438016545202609</c:v>
                </c:pt>
                <c:pt idx="17">
                  <c:v>0.10356670648037129</c:v>
                </c:pt>
                <c:pt idx="18">
                  <c:v>0.10270666209028891</c:v>
                </c:pt>
                <c:pt idx="19">
                  <c:v>0.10186392589677486</c:v>
                </c:pt>
                <c:pt idx="20">
                  <c:v>0.10099865290381281</c:v>
                </c:pt>
                <c:pt idx="21">
                  <c:v>0.10016488799313632</c:v>
                </c:pt>
                <c:pt idx="22">
                  <c:v>9.9314030505013681E-2</c:v>
                </c:pt>
                <c:pt idx="23">
                  <c:v>9.8467953982980097E-2</c:v>
                </c:pt>
                <c:pt idx="24">
                  <c:v>9.7624631207970394E-2</c:v>
                </c:pt>
                <c:pt idx="25">
                  <c:v>9.6775291537130978E-2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10.910711860918425</c:v>
                </c:pt>
                <c:pt idx="1">
                  <c:v>24.302063078048405</c:v>
                </c:pt>
                <c:pt idx="2">
                  <c:v>6.979830541020192</c:v>
                </c:pt>
                <c:pt idx="3">
                  <c:v>-2.2747406767955454</c:v>
                </c:pt>
                <c:pt idx="4">
                  <c:v>-5.5693359794318553</c:v>
                </c:pt>
                <c:pt idx="5">
                  <c:v>7.0325598208487179</c:v>
                </c:pt>
                <c:pt idx="6">
                  <c:v>-5.9667098664727405</c:v>
                </c:pt>
                <c:pt idx="7">
                  <c:v>4.0089667664887187</c:v>
                </c:pt>
                <c:pt idx="8">
                  <c:v>-2.5103455446242577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3.1872690224946183</c:v>
                </c:pt>
                <c:pt idx="1">
                  <c:v>8.3438598793375434</c:v>
                </c:pt>
                <c:pt idx="2">
                  <c:v>8.044400225924548</c:v>
                </c:pt>
                <c:pt idx="3">
                  <c:v>1.4333940855927096</c:v>
                </c:pt>
                <c:pt idx="4">
                  <c:v>-5.731547289429912</c:v>
                </c:pt>
                <c:pt idx="5">
                  <c:v>-2.0774725630238748</c:v>
                </c:pt>
                <c:pt idx="6">
                  <c:v>-0.23522340756738913</c:v>
                </c:pt>
                <c:pt idx="7">
                  <c:v>-5.8834136941220692</c:v>
                </c:pt>
                <c:pt idx="8">
                  <c:v>-7.2282662592056681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-4.0761314389528707</c:v>
                </c:pt>
                <c:pt idx="1">
                  <c:v>15.711715320700364</c:v>
                </c:pt>
                <c:pt idx="2">
                  <c:v>5.3461352925640284</c:v>
                </c:pt>
                <c:pt idx="3">
                  <c:v>1.7030684295251888</c:v>
                </c:pt>
                <c:pt idx="4">
                  <c:v>3.6351645929719467</c:v>
                </c:pt>
                <c:pt idx="5">
                  <c:v>2.3174973133450436</c:v>
                </c:pt>
                <c:pt idx="6">
                  <c:v>0.96358987191317169</c:v>
                </c:pt>
                <c:pt idx="7">
                  <c:v>4.3318095423520049</c:v>
                </c:pt>
                <c:pt idx="8">
                  <c:v>1.4941510755800635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11.24612768235697</c:v>
                </c:pt>
                <c:pt idx="1">
                  <c:v>25.676173977388146</c:v>
                </c:pt>
                <c:pt idx="2">
                  <c:v>13.089796571599237</c:v>
                </c:pt>
                <c:pt idx="3">
                  <c:v>-6.9782525317649942</c:v>
                </c:pt>
                <c:pt idx="4">
                  <c:v>-0.21899299016645557</c:v>
                </c:pt>
                <c:pt idx="5">
                  <c:v>7.9253216331148195</c:v>
                </c:pt>
                <c:pt idx="6">
                  <c:v>-1.9459432941403065E-2</c:v>
                </c:pt>
                <c:pt idx="7">
                  <c:v>0.17976062674439675</c:v>
                </c:pt>
                <c:pt idx="8">
                  <c:v>-2.8634755363297302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7.1699962434040998</c:v>
                </c:pt>
                <c:pt idx="1">
                  <c:v>41.38788929808851</c:v>
                </c:pt>
                <c:pt idx="2">
                  <c:v>18.435931864163265</c:v>
                </c:pt>
                <c:pt idx="3">
                  <c:v>-5.2751841022398054</c:v>
                </c:pt>
                <c:pt idx="4">
                  <c:v>3.4161716028054911</c:v>
                </c:pt>
                <c:pt idx="5">
                  <c:v>10.242818946459863</c:v>
                </c:pt>
                <c:pt idx="6">
                  <c:v>0.94413043897176863</c:v>
                </c:pt>
                <c:pt idx="7">
                  <c:v>4.5115701690964016</c:v>
                </c:pt>
                <c:pt idx="8">
                  <c:v>-1.3693244607496666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5.4700699598847606</c:v>
                </c:pt>
                <c:pt idx="1">
                  <c:v>17.744508179068475</c:v>
                </c:pt>
                <c:pt idx="2">
                  <c:v>17.862090979092841</c:v>
                </c:pt>
                <c:pt idx="3">
                  <c:v>-9.5020338414822021</c:v>
                </c:pt>
                <c:pt idx="4">
                  <c:v>2.2979414080314857</c:v>
                </c:pt>
                <c:pt idx="5">
                  <c:v>6.020986830187752</c:v>
                </c:pt>
                <c:pt idx="6">
                  <c:v>-1.3356846753922511</c:v>
                </c:pt>
                <c:pt idx="7">
                  <c:v>2.2726916583308903</c:v>
                </c:pt>
                <c:pt idx="8">
                  <c:v>-3.0111868778347457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1.6999262835193605</c:v>
                </c:pt>
                <c:pt idx="1">
                  <c:v>23.643381119020034</c:v>
                </c:pt>
                <c:pt idx="2">
                  <c:v>0.57384088507038911</c:v>
                </c:pt>
                <c:pt idx="3">
                  <c:v>4.226849739242553</c:v>
                </c:pt>
                <c:pt idx="4">
                  <c:v>1.1182301947739859</c:v>
                </c:pt>
                <c:pt idx="5">
                  <c:v>4.2218321162721306</c:v>
                </c:pt>
                <c:pt idx="6">
                  <c:v>2.2798151143639807</c:v>
                </c:pt>
                <c:pt idx="7">
                  <c:v>2.2388785107654812</c:v>
                </c:pt>
                <c:pt idx="8">
                  <c:v>1.6418624170851075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2.6351447453677999</c:v>
                </c:pt>
                <c:pt idx="1">
                  <c:v>1.0175038082168832</c:v>
                </c:pt>
                <c:pt idx="2">
                  <c:v>0.89854604458267318</c:v>
                </c:pt>
                <c:pt idx="3">
                  <c:v>-0.33328953829732466</c:v>
                </c:pt>
                <c:pt idx="4">
                  <c:v>6.890651692561363</c:v>
                </c:pt>
                <c:pt idx="5">
                  <c:v>2.2353959541138071</c:v>
                </c:pt>
                <c:pt idx="6">
                  <c:v>-0.64932670472186027</c:v>
                </c:pt>
                <c:pt idx="7">
                  <c:v>4.3534812672968339</c:v>
                </c:pt>
                <c:pt idx="8">
                  <c:v>2.3359135054570626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3.446820929527421</c:v>
                </c:pt>
                <c:pt idx="1">
                  <c:v>8.9272145299669816</c:v>
                </c:pt>
                <c:pt idx="2">
                  <c:v>6.4652784711897837</c:v>
                </c:pt>
                <c:pt idx="3">
                  <c:v>-4.2545750034584344</c:v>
                </c:pt>
                <c:pt idx="4">
                  <c:v>2.187008571222659</c:v>
                </c:pt>
                <c:pt idx="5">
                  <c:v>0.95312881635828006</c:v>
                </c:pt>
                <c:pt idx="6">
                  <c:v>1.6821492293465283</c:v>
                </c:pt>
                <c:pt idx="7">
                  <c:v>1.8446688880308404</c:v>
                </c:pt>
                <c:pt idx="8">
                  <c:v>-6.7249940560704573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1.08803056850887</c:v>
                </c:pt>
                <c:pt idx="1">
                  <c:v>31.443170959904691</c:v>
                </c:pt>
                <c:pt idx="2">
                  <c:v>11.07210734839083</c:v>
                </c:pt>
                <c:pt idx="3">
                  <c:v>-0.68731956048390686</c:v>
                </c:pt>
                <c:pt idx="4">
                  <c:v>-5.6614886609785415</c:v>
                </c:pt>
                <c:pt idx="5">
                  <c:v>7.0542941759878772</c:v>
                </c:pt>
                <c:pt idx="6">
                  <c:v>-8.869208565293718E-2</c:v>
                </c:pt>
                <c:pt idx="7">
                  <c:v>-1.6865799862313224</c:v>
                </c:pt>
                <c:pt idx="8">
                  <c:v>3.0197560898637548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0.41172916551020755</c:v>
                </c:pt>
                <c:pt idx="1">
                  <c:v>1.6425111929808711</c:v>
                </c:pt>
                <c:pt idx="2">
                  <c:v>0.46556995269866341</c:v>
                </c:pt>
                <c:pt idx="3">
                  <c:v>-0.8033389241643687</c:v>
                </c:pt>
                <c:pt idx="4">
                  <c:v>0.93698628643044835</c:v>
                </c:pt>
                <c:pt idx="5">
                  <c:v>1.7960013240790502</c:v>
                </c:pt>
                <c:pt idx="6">
                  <c:v>-0.55940982496508362</c:v>
                </c:pt>
                <c:pt idx="7">
                  <c:v>0.88042891300594106</c:v>
                </c:pt>
                <c:pt idx="8">
                  <c:v>0.47722214220461789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3.1680486450456744</c:v>
                </c:pt>
                <c:pt idx="1">
                  <c:v>4.7564519629194884</c:v>
                </c:pt>
                <c:pt idx="2">
                  <c:v>6.1601862287796507</c:v>
                </c:pt>
                <c:pt idx="3">
                  <c:v>-3.9657698795135197</c:v>
                </c:pt>
                <c:pt idx="4">
                  <c:v>0.84001059000267153</c:v>
                </c:pt>
                <c:pt idx="5">
                  <c:v>-0.72429207527649453</c:v>
                </c:pt>
                <c:pt idx="6">
                  <c:v>0.35148785152535922</c:v>
                </c:pt>
                <c:pt idx="7">
                  <c:v>1.0617441054096046</c:v>
                </c:pt>
                <c:pt idx="8">
                  <c:v>-4.9621389306056898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1.8902921493289</c:v>
                </c:pt>
                <c:pt idx="1">
                  <c:v>11.345545023168121</c:v>
                </c:pt>
                <c:pt idx="2">
                  <c:v>11.236334797614528</c:v>
                </c:pt>
                <c:pt idx="3">
                  <c:v>-4.7329250378043213</c:v>
                </c:pt>
                <c:pt idx="4">
                  <c:v>0.5209445315983654</c:v>
                </c:pt>
                <c:pt idx="5">
                  <c:v>4.9492775813852781</c:v>
                </c:pt>
                <c:pt idx="6">
                  <c:v>-1.1277627019525429</c:v>
                </c:pt>
                <c:pt idx="7">
                  <c:v>0.33051863991534791</c:v>
                </c:pt>
                <c:pt idx="8">
                  <c:v>1.4737299105663446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2.2234155798575852</c:v>
                </c:pt>
                <c:pt idx="1">
                  <c:v>-0.62500738476398965</c:v>
                </c:pt>
                <c:pt idx="2">
                  <c:v>0.43297609188400354</c:v>
                </c:pt>
                <c:pt idx="3">
                  <c:v>0.47004938586704115</c:v>
                </c:pt>
                <c:pt idx="4">
                  <c:v>5.9536654061309306</c:v>
                </c:pt>
                <c:pt idx="5">
                  <c:v>0.43939463003475576</c:v>
                </c:pt>
                <c:pt idx="6">
                  <c:v>-8.9916879756777757E-2</c:v>
                </c:pt>
                <c:pt idx="7">
                  <c:v>3.4730523542908944</c:v>
                </c:pt>
                <c:pt idx="8">
                  <c:v>1.8586913632524436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0.27877228448173597</c:v>
                </c:pt>
                <c:pt idx="1">
                  <c:v>4.1707625670474915</c:v>
                </c:pt>
                <c:pt idx="2">
                  <c:v>0.3050922424101401</c:v>
                </c:pt>
                <c:pt idx="3">
                  <c:v>-0.28880512394492364</c:v>
                </c:pt>
                <c:pt idx="4">
                  <c:v>1.346997981219995</c:v>
                </c:pt>
                <c:pt idx="5">
                  <c:v>1.6774208916347764</c:v>
                </c:pt>
                <c:pt idx="6">
                  <c:v>1.3306613778211585</c:v>
                </c:pt>
                <c:pt idx="7">
                  <c:v>0.78292478262124021</c:v>
                </c:pt>
                <c:pt idx="8">
                  <c:v>-1.7628551254647711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-0.80226158081995891</c:v>
                </c:pt>
                <c:pt idx="1">
                  <c:v>20.09762593673652</c:v>
                </c:pt>
                <c:pt idx="2">
                  <c:v>-0.16422744922375188</c:v>
                </c:pt>
                <c:pt idx="3">
                  <c:v>4.045605477320386</c:v>
                </c:pt>
                <c:pt idx="4">
                  <c:v>-6.18243319257693</c:v>
                </c:pt>
                <c:pt idx="5">
                  <c:v>2.1050165946026063</c:v>
                </c:pt>
                <c:pt idx="6">
                  <c:v>1.0390706162995915</c:v>
                </c:pt>
                <c:pt idx="7">
                  <c:v>-2.0170986261466624</c:v>
                </c:pt>
                <c:pt idx="8">
                  <c:v>1.5460261792973995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46.016044580751021</c:v>
                </c:pt>
                <c:pt idx="1">
                  <c:v>50.235691609639076</c:v>
                </c:pt>
                <c:pt idx="2">
                  <c:v>46.129092495152754</c:v>
                </c:pt>
                <c:pt idx="3">
                  <c:v>40.441108308472778</c:v>
                </c:pt>
                <c:pt idx="4">
                  <c:v>43.846823728237382</c:v>
                </c:pt>
                <c:pt idx="5">
                  <c:v>43.87403408581509</c:v>
                </c:pt>
                <c:pt idx="6">
                  <c:v>41.937417716864445</c:v>
                </c:pt>
                <c:pt idx="7">
                  <c:v>35.749635017693066</c:v>
                </c:pt>
                <c:pt idx="8">
                  <c:v>40.655305438405236</c:v>
                </c:pt>
                <c:pt idx="9">
                  <c:v>41.897343190964847</c:v>
                </c:pt>
                <c:pt idx="10">
                  <c:v>30.557657705065985</c:v>
                </c:pt>
                <c:pt idx="11">
                  <c:v>27.902159006859016</c:v>
                </c:pt>
                <c:pt idx="12">
                  <c:v>29.633697469070189</c:v>
                </c:pt>
                <c:pt idx="13">
                  <c:v>27.950882892057717</c:v>
                </c:pt>
                <c:pt idx="14">
                  <c:v>26.311543836132973</c:v>
                </c:pt>
                <c:pt idx="15">
                  <c:v>25.304183800225083</c:v>
                </c:pt>
                <c:pt idx="16">
                  <c:v>24.356397609143027</c:v>
                </c:pt>
                <c:pt idx="17">
                  <c:v>23.384816892750131</c:v>
                </c:pt>
                <c:pt idx="18">
                  <c:v>22.508758393725593</c:v>
                </c:pt>
                <c:pt idx="19">
                  <c:v>21.661936837757832</c:v>
                </c:pt>
                <c:pt idx="20">
                  <c:v>20.858017325386932</c:v>
                </c:pt>
                <c:pt idx="21">
                  <c:v>20.069493900795354</c:v>
                </c:pt>
                <c:pt idx="22">
                  <c:v>19.295300639228103</c:v>
                </c:pt>
                <c:pt idx="23">
                  <c:v>18.535166225795678</c:v>
                </c:pt>
                <c:pt idx="24">
                  <c:v>17.831596734653843</c:v>
                </c:pt>
                <c:pt idx="25">
                  <c:v>17.74119208787085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138.9239834702704</c:v>
                </c:pt>
                <c:pt idx="1">
                  <c:v>133.12067865983056</c:v>
                </c:pt>
                <c:pt idx="2">
                  <c:v>129.81861269252704</c:v>
                </c:pt>
                <c:pt idx="3">
                  <c:v>118.45132697424435</c:v>
                </c:pt>
                <c:pt idx="4">
                  <c:v>121.14853543704972</c:v>
                </c:pt>
                <c:pt idx="5">
                  <c:v>131.86558093753578</c:v>
                </c:pt>
                <c:pt idx="6">
                  <c:v>128.22992363772988</c:v>
                </c:pt>
                <c:pt idx="7">
                  <c:v>125.73883446445252</c:v>
                </c:pt>
                <c:pt idx="8">
                  <c:v>125.96464800861166</c:v>
                </c:pt>
                <c:pt idx="9">
                  <c:v>128.15499411835714</c:v>
                </c:pt>
                <c:pt idx="10">
                  <c:v>113.95344543165318</c:v>
                </c:pt>
                <c:pt idx="11">
                  <c:v>106.07100356553558</c:v>
                </c:pt>
                <c:pt idx="12">
                  <c:v>111.94858886671797</c:v>
                </c:pt>
                <c:pt idx="13">
                  <c:v>109.94269824289972</c:v>
                </c:pt>
                <c:pt idx="14">
                  <c:v>107.93404143947198</c:v>
                </c:pt>
                <c:pt idx="15">
                  <c:v>105.3521493818226</c:v>
                </c:pt>
                <c:pt idx="16">
                  <c:v>102.61931746623422</c:v>
                </c:pt>
                <c:pt idx="17">
                  <c:v>99.784608517402845</c:v>
                </c:pt>
                <c:pt idx="18">
                  <c:v>96.919896571657915</c:v>
                </c:pt>
                <c:pt idx="19">
                  <c:v>93.994314694197186</c:v>
                </c:pt>
                <c:pt idx="20">
                  <c:v>91.053230735285823</c:v>
                </c:pt>
                <c:pt idx="21">
                  <c:v>88.056952797601326</c:v>
                </c:pt>
                <c:pt idx="22">
                  <c:v>85.004459919263567</c:v>
                </c:pt>
                <c:pt idx="23">
                  <c:v>81.888932499381752</c:v>
                </c:pt>
                <c:pt idx="24">
                  <c:v>78.697807028092896</c:v>
                </c:pt>
                <c:pt idx="25">
                  <c:v>75.376055430736528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172.47353818722092</c:v>
                </c:pt>
                <c:pt idx="1">
                  <c:v>190.60414817208633</c:v>
                </c:pt>
                <c:pt idx="2">
                  <c:v>179.66470804826184</c:v>
                </c:pt>
                <c:pt idx="3">
                  <c:v>183.97177401282892</c:v>
                </c:pt>
                <c:pt idx="4">
                  <c:v>179.85150465759918</c:v>
                </c:pt>
                <c:pt idx="5">
                  <c:v>184.94299916415517</c:v>
                </c:pt>
                <c:pt idx="6">
                  <c:v>180.13522383403472</c:v>
                </c:pt>
                <c:pt idx="7">
                  <c:v>188.44645990644446</c:v>
                </c:pt>
                <c:pt idx="8">
                  <c:v>190.72026023265556</c:v>
                </c:pt>
                <c:pt idx="9">
                  <c:v>183.54264481484995</c:v>
                </c:pt>
                <c:pt idx="10">
                  <c:v>180.41189029939491</c:v>
                </c:pt>
                <c:pt idx="11">
                  <c:v>179.6173308850187</c:v>
                </c:pt>
                <c:pt idx="12">
                  <c:v>179.29146801978916</c:v>
                </c:pt>
                <c:pt idx="13">
                  <c:v>178.62296865870698</c:v>
                </c:pt>
                <c:pt idx="14">
                  <c:v>178.03374891777113</c:v>
                </c:pt>
                <c:pt idx="15">
                  <c:v>176.52856548435855</c:v>
                </c:pt>
                <c:pt idx="16">
                  <c:v>174.80161986351871</c:v>
                </c:pt>
                <c:pt idx="17">
                  <c:v>172.9436298140688</c:v>
                </c:pt>
                <c:pt idx="18">
                  <c:v>171.05352884767734</c:v>
                </c:pt>
                <c:pt idx="19">
                  <c:v>169.10507683290223</c:v>
                </c:pt>
                <c:pt idx="20">
                  <c:v>167.17041637575585</c:v>
                </c:pt>
                <c:pt idx="21">
                  <c:v>165.18952536954558</c:v>
                </c:pt>
                <c:pt idx="22">
                  <c:v>163.1684861945391</c:v>
                </c:pt>
                <c:pt idx="23">
                  <c:v>161.11911335903048</c:v>
                </c:pt>
                <c:pt idx="24">
                  <c:v>159.01928401130345</c:v>
                </c:pt>
                <c:pt idx="25">
                  <c:v>156.77243518623197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153.08660664226795</c:v>
                </c:pt>
                <c:pt idx="1">
                  <c:v>156.63348563543434</c:v>
                </c:pt>
                <c:pt idx="2">
                  <c:v>158.44500544678471</c:v>
                </c:pt>
                <c:pt idx="3">
                  <c:v>155.55333833888011</c:v>
                </c:pt>
                <c:pt idx="4">
                  <c:v>164.4055203997863</c:v>
                </c:pt>
                <c:pt idx="5">
                  <c:v>170.83364115065689</c:v>
                </c:pt>
                <c:pt idx="6">
                  <c:v>172.09647713579835</c:v>
                </c:pt>
                <c:pt idx="7">
                  <c:v>171.32163089783538</c:v>
                </c:pt>
                <c:pt idx="8">
                  <c:v>172.56782570795187</c:v>
                </c:pt>
                <c:pt idx="9">
                  <c:v>173.03295786889817</c:v>
                </c:pt>
                <c:pt idx="10">
                  <c:v>168.24551687235814</c:v>
                </c:pt>
                <c:pt idx="11">
                  <c:v>182.16885770744329</c:v>
                </c:pt>
                <c:pt idx="12">
                  <c:v>177.57303792128516</c:v>
                </c:pt>
                <c:pt idx="13">
                  <c:v>179.59768877687512</c:v>
                </c:pt>
                <c:pt idx="14">
                  <c:v>181.78469256470598</c:v>
                </c:pt>
                <c:pt idx="15">
                  <c:v>183.10158198671704</c:v>
                </c:pt>
                <c:pt idx="16">
                  <c:v>184.25967597043703</c:v>
                </c:pt>
                <c:pt idx="17">
                  <c:v>185.3274627895191</c:v>
                </c:pt>
                <c:pt idx="18">
                  <c:v>186.39046834518098</c:v>
                </c:pt>
                <c:pt idx="19">
                  <c:v>187.46407645819829</c:v>
                </c:pt>
                <c:pt idx="20">
                  <c:v>188.63175493611647</c:v>
                </c:pt>
                <c:pt idx="21">
                  <c:v>189.81927306548511</c:v>
                </c:pt>
                <c:pt idx="22">
                  <c:v>191.04995518270488</c:v>
                </c:pt>
                <c:pt idx="23">
                  <c:v>192.32399991530161</c:v>
                </c:pt>
                <c:pt idx="24">
                  <c:v>193.61059570611297</c:v>
                </c:pt>
                <c:pt idx="25">
                  <c:v>194.79017922704895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36.565004916806899</c:v>
                </c:pt>
                <c:pt idx="1">
                  <c:v>34.234276261830964</c:v>
                </c:pt>
                <c:pt idx="2">
                  <c:v>41.587130881618855</c:v>
                </c:pt>
                <c:pt idx="3">
                  <c:v>39.797316376572915</c:v>
                </c:pt>
                <c:pt idx="4">
                  <c:v>39.974944185437671</c:v>
                </c:pt>
                <c:pt idx="5">
                  <c:v>40.296159767219258</c:v>
                </c:pt>
                <c:pt idx="6">
                  <c:v>42.359370268152844</c:v>
                </c:pt>
                <c:pt idx="7">
                  <c:v>42.257175173500151</c:v>
                </c:pt>
                <c:pt idx="8">
                  <c:v>42.116964572022603</c:v>
                </c:pt>
                <c:pt idx="9">
                  <c:v>43.374019519745431</c:v>
                </c:pt>
                <c:pt idx="10">
                  <c:v>49.783138668568647</c:v>
                </c:pt>
                <c:pt idx="11">
                  <c:v>49.277272632468161</c:v>
                </c:pt>
                <c:pt idx="12">
                  <c:v>47.893329299866259</c:v>
                </c:pt>
                <c:pt idx="13">
                  <c:v>49.033213238154133</c:v>
                </c:pt>
                <c:pt idx="14">
                  <c:v>50.211138705675019</c:v>
                </c:pt>
                <c:pt idx="15">
                  <c:v>51.112513439753272</c:v>
                </c:pt>
                <c:pt idx="16">
                  <c:v>52.0103248433592</c:v>
                </c:pt>
                <c:pt idx="17">
                  <c:v>52.93432380516105</c:v>
                </c:pt>
                <c:pt idx="18" formatCode="General">
                  <c:v>53.859766816124242</c:v>
                </c:pt>
                <c:pt idx="19" formatCode="General">
                  <c:v>54.808457287718568</c:v>
                </c:pt>
                <c:pt idx="20" formatCode="General">
                  <c:v>55.818128212832917</c:v>
                </c:pt>
                <c:pt idx="21" formatCode="General">
                  <c:v>56.850049532994028</c:v>
                </c:pt>
                <c:pt idx="22">
                  <c:v>57.922377264722797</c:v>
                </c:pt>
                <c:pt idx="23">
                  <c:v>59.022638132968751</c:v>
                </c:pt>
                <c:pt idx="24">
                  <c:v>60.18208196385423</c:v>
                </c:pt>
                <c:pt idx="25">
                  <c:v>61.328744957626569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42.824334269056166</c:v>
                </c:pt>
                <c:pt idx="1">
                  <c:v>39.325770448899178</c:v>
                </c:pt>
                <c:pt idx="2">
                  <c:v>44.800680188985822</c:v>
                </c:pt>
                <c:pt idx="3">
                  <c:v>43.307036025175186</c:v>
                </c:pt>
                <c:pt idx="4">
                  <c:v>43.334614216863727</c:v>
                </c:pt>
                <c:pt idx="5">
                  <c:v>42.006927085634885</c:v>
                </c:pt>
                <c:pt idx="6">
                  <c:v>43.838514324174007</c:v>
                </c:pt>
                <c:pt idx="7">
                  <c:v>43.20595279288041</c:v>
                </c:pt>
                <c:pt idx="8">
                  <c:v>42.684494168140397</c:v>
                </c:pt>
                <c:pt idx="9">
                  <c:v>43.259958572523622</c:v>
                </c:pt>
                <c:pt idx="10">
                  <c:v>49.276423044656838</c:v>
                </c:pt>
                <c:pt idx="11">
                  <c:v>47.073147381708836</c:v>
                </c:pt>
                <c:pt idx="12">
                  <c:v>45.914816032991823</c:v>
                </c:pt>
                <c:pt idx="13">
                  <c:v>46.648245817536498</c:v>
                </c:pt>
                <c:pt idx="14">
                  <c:v>47.48070248906302</c:v>
                </c:pt>
                <c:pt idx="15">
                  <c:v>48.112821547704456</c:v>
                </c:pt>
                <c:pt idx="16">
                  <c:v>48.725450415822344</c:v>
                </c:pt>
                <c:pt idx="17">
                  <c:v>49.377606168730075</c:v>
                </c:pt>
                <c:pt idx="18" formatCode="General">
                  <c:v>50.093951659438019</c:v>
                </c:pt>
                <c:pt idx="19" formatCode="General">
                  <c:v>50.828920138482694</c:v>
                </c:pt>
                <c:pt idx="20" formatCode="General">
                  <c:v>51.613846430279779</c:v>
                </c:pt>
                <c:pt idx="21" formatCode="General">
                  <c:v>52.461993603805702</c:v>
                </c:pt>
                <c:pt idx="22">
                  <c:v>53.334000709278456</c:v>
                </c:pt>
                <c:pt idx="23">
                  <c:v>54.237976696047518</c:v>
                </c:pt>
                <c:pt idx="24">
                  <c:v>55.166031596225579</c:v>
                </c:pt>
                <c:pt idx="25">
                  <c:v>56.075058724236669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112.96030144131507</c:v>
                </c:pt>
                <c:pt idx="1">
                  <c:v>111.34720442806756</c:v>
                </c:pt>
                <c:pt idx="2">
                  <c:v>134.4784485700543</c:v>
                </c:pt>
                <c:pt idx="3">
                  <c:v>133.77696512979617</c:v>
                </c:pt>
                <c:pt idx="4">
                  <c:v>138.3548428968451</c:v>
                </c:pt>
                <c:pt idx="5">
                  <c:v>139.75929006865087</c:v>
                </c:pt>
                <c:pt idx="6">
                  <c:v>145.95614479691622</c:v>
                </c:pt>
                <c:pt idx="7">
                  <c:v>149.70048522832229</c:v>
                </c:pt>
                <c:pt idx="8">
                  <c:v>148.8229437480737</c:v>
                </c:pt>
                <c:pt idx="9">
                  <c:v>155.81077457527172</c:v>
                </c:pt>
                <c:pt idx="10">
                  <c:v>176.4899760817074</c:v>
                </c:pt>
                <c:pt idx="11">
                  <c:v>174.80108835780121</c:v>
                </c:pt>
                <c:pt idx="12">
                  <c:v>171.91772415841899</c:v>
                </c:pt>
                <c:pt idx="13">
                  <c:v>176.06143051064436</c:v>
                </c:pt>
                <c:pt idx="14">
                  <c:v>180.53516148420044</c:v>
                </c:pt>
                <c:pt idx="15">
                  <c:v>184.36652490536505</c:v>
                </c:pt>
                <c:pt idx="16">
                  <c:v>188.02158830093592</c:v>
                </c:pt>
                <c:pt idx="17">
                  <c:v>191.58568288928586</c:v>
                </c:pt>
                <c:pt idx="18" formatCode="General">
                  <c:v>195.18202591125933</c:v>
                </c:pt>
                <c:pt idx="19" formatCode="General">
                  <c:v>198.82327949282367</c:v>
                </c:pt>
                <c:pt idx="20" formatCode="General">
                  <c:v>202.5621051885839</c:v>
                </c:pt>
                <c:pt idx="21" formatCode="General">
                  <c:v>206.32973569781907</c:v>
                </c:pt>
                <c:pt idx="22" formatCode="General">
                  <c:v>210.16999587320603</c:v>
                </c:pt>
                <c:pt idx="23" formatCode="General">
                  <c:v>214.10383125388938</c:v>
                </c:pt>
                <c:pt idx="24" formatCode="General">
                  <c:v>218.0894109866268</c:v>
                </c:pt>
                <c:pt idx="25" formatCode="General">
                  <c:v>222.06640619242356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56.525143553277267</c:v>
                </c:pt>
                <c:pt idx="1">
                  <c:v>47.770745289371227</c:v>
                </c:pt>
                <c:pt idx="2">
                  <c:v>55.874298350977469</c:v>
                </c:pt>
                <c:pt idx="3">
                  <c:v>49.44910176205024</c:v>
                </c:pt>
                <c:pt idx="4">
                  <c:v>59.775390306268683</c:v>
                </c:pt>
                <c:pt idx="5">
                  <c:v>63.103180891734532</c:v>
                </c:pt>
                <c:pt idx="6">
                  <c:v>77.42899224312211</c:v>
                </c:pt>
                <c:pt idx="7">
                  <c:v>79.339368117985799</c:v>
                </c:pt>
                <c:pt idx="8">
                  <c:v>82.514943046667341</c:v>
                </c:pt>
                <c:pt idx="9">
                  <c:v>81.994496559092269</c:v>
                </c:pt>
                <c:pt idx="10">
                  <c:v>82.374701043429738</c:v>
                </c:pt>
                <c:pt idx="11">
                  <c:v>87.193747246624795</c:v>
                </c:pt>
                <c:pt idx="12">
                  <c:v>93.418490706587107</c:v>
                </c:pt>
                <c:pt idx="13">
                  <c:v>97.466725191133307</c:v>
                </c:pt>
                <c:pt idx="14">
                  <c:v>101.6423018804819</c:v>
                </c:pt>
                <c:pt idx="15">
                  <c:v>105.35336943271314</c:v>
                </c:pt>
                <c:pt idx="16">
                  <c:v>108.89916161548447</c:v>
                </c:pt>
                <c:pt idx="17">
                  <c:v>112.35373589162667</c:v>
                </c:pt>
                <c:pt idx="18" formatCode="General">
                  <c:v>115.75769599528307</c:v>
                </c:pt>
                <c:pt idx="19" formatCode="General">
                  <c:v>119.11422162530367</c:v>
                </c:pt>
                <c:pt idx="20" formatCode="General">
                  <c:v>122.46199421160642</c:v>
                </c:pt>
                <c:pt idx="21" formatCode="General">
                  <c:v>125.76078028700832</c:v>
                </c:pt>
                <c:pt idx="22" formatCode="General">
                  <c:v>129.0138378520042</c:v>
                </c:pt>
                <c:pt idx="23" formatCode="General">
                  <c:v>132.2358919382433</c:v>
                </c:pt>
                <c:pt idx="24" formatCode="General">
                  <c:v>135.39990034173354</c:v>
                </c:pt>
                <c:pt idx="25" formatCode="General">
                  <c:v>138.44966854777275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8.2930429390345104</c:v>
                </c:pt>
                <c:pt idx="1">
                  <c:v>7.2049994948408536</c:v>
                </c:pt>
                <c:pt idx="2">
                  <c:v>8.3200233256367575</c:v>
                </c:pt>
                <c:pt idx="3">
                  <c:v>7.4030330719798725</c:v>
                </c:pt>
                <c:pt idx="4">
                  <c:v>9.1528241719125329</c:v>
                </c:pt>
                <c:pt idx="5">
                  <c:v>9.7551868485974786</c:v>
                </c:pt>
                <c:pt idx="6">
                  <c:v>11.603936043207241</c:v>
                </c:pt>
                <c:pt idx="7">
                  <c:v>11.824458400885632</c:v>
                </c:pt>
                <c:pt idx="8">
                  <c:v>12.33061507747111</c:v>
                </c:pt>
                <c:pt idx="9">
                  <c:v>12.282810780296877</c:v>
                </c:pt>
                <c:pt idx="10">
                  <c:v>12.110250853165594</c:v>
                </c:pt>
                <c:pt idx="11">
                  <c:v>12.692393216540435</c:v>
                </c:pt>
                <c:pt idx="12">
                  <c:v>13.712847525273865</c:v>
                </c:pt>
                <c:pt idx="13">
                  <c:v>14.283146671991304</c:v>
                </c:pt>
                <c:pt idx="14">
                  <c:v>14.868668682497393</c:v>
                </c:pt>
                <c:pt idx="15">
                  <c:v>15.39829002133999</c:v>
                </c:pt>
                <c:pt idx="16">
                  <c:v>15.906463915064544</c:v>
                </c:pt>
                <c:pt idx="17">
                  <c:v>16.399133231455483</c:v>
                </c:pt>
                <c:pt idx="18" formatCode="General">
                  <c:v>16.884907459654386</c:v>
                </c:pt>
                <c:pt idx="19" formatCode="General">
                  <c:v>17.357716632616082</c:v>
                </c:pt>
                <c:pt idx="20" formatCode="General">
                  <c:v>17.82850658415088</c:v>
                </c:pt>
                <c:pt idx="21" formatCode="General">
                  <c:v>18.291195744946606</c:v>
                </c:pt>
                <c:pt idx="22" formatCode="General">
                  <c:v>18.74858636505309</c:v>
                </c:pt>
                <c:pt idx="23" formatCode="General">
                  <c:v>19.194449979340607</c:v>
                </c:pt>
                <c:pt idx="24" formatCode="General">
                  <c:v>19.64029163139741</c:v>
                </c:pt>
                <c:pt idx="25" formatCode="General">
                  <c:v>20.067259646051777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46.016044580751021</c:v>
                </c:pt>
                <c:pt idx="1">
                  <c:v>50.235691609639076</c:v>
                </c:pt>
                <c:pt idx="2">
                  <c:v>46.129092495152754</c:v>
                </c:pt>
                <c:pt idx="3">
                  <c:v>40.441108308472778</c:v>
                </c:pt>
                <c:pt idx="4">
                  <c:v>43.846823728237382</c:v>
                </c:pt>
                <c:pt idx="5">
                  <c:v>43.87403408581509</c:v>
                </c:pt>
                <c:pt idx="6">
                  <c:v>41.937417716864445</c:v>
                </c:pt>
                <c:pt idx="7">
                  <c:v>35.749635017693066</c:v>
                </c:pt>
                <c:pt idx="8">
                  <c:v>40.655305438405236</c:v>
                </c:pt>
                <c:pt idx="9">
                  <c:v>41.897343190964847</c:v>
                </c:pt>
                <c:pt idx="10">
                  <c:v>30.557657705065985</c:v>
                </c:pt>
                <c:pt idx="11">
                  <c:v>27.902159006859016</c:v>
                </c:pt>
                <c:pt idx="12">
                  <c:v>29.633697469070189</c:v>
                </c:pt>
                <c:pt idx="13">
                  <c:v>27.950882892057717</c:v>
                </c:pt>
                <c:pt idx="14">
                  <c:v>26.311543836132973</c:v>
                </c:pt>
                <c:pt idx="15">
                  <c:v>25.304183800225083</c:v>
                </c:pt>
                <c:pt idx="16">
                  <c:v>24.356397609143027</c:v>
                </c:pt>
                <c:pt idx="17">
                  <c:v>23.384816892750131</c:v>
                </c:pt>
                <c:pt idx="18">
                  <c:v>22.508758393725593</c:v>
                </c:pt>
                <c:pt idx="19">
                  <c:v>21.661936837757832</c:v>
                </c:pt>
                <c:pt idx="20">
                  <c:v>20.858017325386932</c:v>
                </c:pt>
                <c:pt idx="21">
                  <c:v>20.069493900795354</c:v>
                </c:pt>
                <c:pt idx="22">
                  <c:v>19.295300639228103</c:v>
                </c:pt>
                <c:pt idx="23">
                  <c:v>18.535166225795678</c:v>
                </c:pt>
                <c:pt idx="24">
                  <c:v>17.831596734653843</c:v>
                </c:pt>
                <c:pt idx="25">
                  <c:v>17.74119208787085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138.9239834702704</c:v>
                </c:pt>
                <c:pt idx="1">
                  <c:v>133.12067865983056</c:v>
                </c:pt>
                <c:pt idx="2">
                  <c:v>129.81861269252704</c:v>
                </c:pt>
                <c:pt idx="3">
                  <c:v>118.45132697424435</c:v>
                </c:pt>
                <c:pt idx="4">
                  <c:v>121.14853543704972</c:v>
                </c:pt>
                <c:pt idx="5">
                  <c:v>131.86558093753578</c:v>
                </c:pt>
                <c:pt idx="6">
                  <c:v>128.22992363772988</c:v>
                </c:pt>
                <c:pt idx="7">
                  <c:v>125.73883446445252</c:v>
                </c:pt>
                <c:pt idx="8">
                  <c:v>125.96464800861166</c:v>
                </c:pt>
                <c:pt idx="9">
                  <c:v>128.15499411835714</c:v>
                </c:pt>
                <c:pt idx="10">
                  <c:v>113.95344543165318</c:v>
                </c:pt>
                <c:pt idx="11">
                  <c:v>106.07100356553558</c:v>
                </c:pt>
                <c:pt idx="12">
                  <c:v>111.94858886671797</c:v>
                </c:pt>
                <c:pt idx="13">
                  <c:v>109.94269824289972</c:v>
                </c:pt>
                <c:pt idx="14">
                  <c:v>107.93404143947198</c:v>
                </c:pt>
                <c:pt idx="15">
                  <c:v>105.3521493818226</c:v>
                </c:pt>
                <c:pt idx="16">
                  <c:v>102.61931746623422</c:v>
                </c:pt>
                <c:pt idx="17">
                  <c:v>99.784608517402845</c:v>
                </c:pt>
                <c:pt idx="18">
                  <c:v>96.919896571657915</c:v>
                </c:pt>
                <c:pt idx="19">
                  <c:v>93.994314694197186</c:v>
                </c:pt>
                <c:pt idx="20">
                  <c:v>91.053230735285823</c:v>
                </c:pt>
                <c:pt idx="21">
                  <c:v>88.056952797601326</c:v>
                </c:pt>
                <c:pt idx="22">
                  <c:v>85.004459919263567</c:v>
                </c:pt>
                <c:pt idx="23">
                  <c:v>81.888932499381752</c:v>
                </c:pt>
                <c:pt idx="24">
                  <c:v>78.697807028092896</c:v>
                </c:pt>
                <c:pt idx="25">
                  <c:v>75.376055430736528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172.47353818722092</c:v>
                </c:pt>
                <c:pt idx="1">
                  <c:v>190.60414817208633</c:v>
                </c:pt>
                <c:pt idx="2">
                  <c:v>179.66470804826184</c:v>
                </c:pt>
                <c:pt idx="3">
                  <c:v>183.97177401282892</c:v>
                </c:pt>
                <c:pt idx="4">
                  <c:v>179.85150465759918</c:v>
                </c:pt>
                <c:pt idx="5">
                  <c:v>184.94299916415517</c:v>
                </c:pt>
                <c:pt idx="6">
                  <c:v>180.13522383403472</c:v>
                </c:pt>
                <c:pt idx="7">
                  <c:v>188.44645990644446</c:v>
                </c:pt>
                <c:pt idx="8">
                  <c:v>190.72026023265556</c:v>
                </c:pt>
                <c:pt idx="9">
                  <c:v>183.54264481484995</c:v>
                </c:pt>
                <c:pt idx="10">
                  <c:v>180.41189029939491</c:v>
                </c:pt>
                <c:pt idx="11">
                  <c:v>179.6173308850187</c:v>
                </c:pt>
                <c:pt idx="12">
                  <c:v>179.29146801978916</c:v>
                </c:pt>
                <c:pt idx="13">
                  <c:v>178.62296865870698</c:v>
                </c:pt>
                <c:pt idx="14">
                  <c:v>178.03374891777113</c:v>
                </c:pt>
                <c:pt idx="15">
                  <c:v>176.52856548435855</c:v>
                </c:pt>
                <c:pt idx="16">
                  <c:v>174.80161986351871</c:v>
                </c:pt>
                <c:pt idx="17">
                  <c:v>172.9436298140688</c:v>
                </c:pt>
                <c:pt idx="18">
                  <c:v>171.05352884767734</c:v>
                </c:pt>
                <c:pt idx="19">
                  <c:v>169.10507683290223</c:v>
                </c:pt>
                <c:pt idx="20">
                  <c:v>167.17041637575585</c:v>
                </c:pt>
                <c:pt idx="21">
                  <c:v>165.18952536954558</c:v>
                </c:pt>
                <c:pt idx="22">
                  <c:v>163.1684861945391</c:v>
                </c:pt>
                <c:pt idx="23">
                  <c:v>161.11911335903048</c:v>
                </c:pt>
                <c:pt idx="24">
                  <c:v>159.01928401130345</c:v>
                </c:pt>
                <c:pt idx="25">
                  <c:v>156.77243518623197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153.08660664226795</c:v>
                </c:pt>
                <c:pt idx="1">
                  <c:v>156.63348563543434</c:v>
                </c:pt>
                <c:pt idx="2">
                  <c:v>158.44500544678471</c:v>
                </c:pt>
                <c:pt idx="3">
                  <c:v>155.55333833888011</c:v>
                </c:pt>
                <c:pt idx="4">
                  <c:v>164.4055203997863</c:v>
                </c:pt>
                <c:pt idx="5">
                  <c:v>170.83364115065689</c:v>
                </c:pt>
                <c:pt idx="6">
                  <c:v>172.09647713579835</c:v>
                </c:pt>
                <c:pt idx="7">
                  <c:v>171.32163089783538</c:v>
                </c:pt>
                <c:pt idx="8">
                  <c:v>172.56782570795187</c:v>
                </c:pt>
                <c:pt idx="9">
                  <c:v>173.03295786889817</c:v>
                </c:pt>
                <c:pt idx="10">
                  <c:v>168.24551687235814</c:v>
                </c:pt>
                <c:pt idx="11">
                  <c:v>182.16885770744329</c:v>
                </c:pt>
                <c:pt idx="12">
                  <c:v>177.57303792128516</c:v>
                </c:pt>
                <c:pt idx="13">
                  <c:v>179.59768877687512</c:v>
                </c:pt>
                <c:pt idx="14">
                  <c:v>181.78469256470598</c:v>
                </c:pt>
                <c:pt idx="15">
                  <c:v>183.10158198671704</c:v>
                </c:pt>
                <c:pt idx="16">
                  <c:v>184.25967597043703</c:v>
                </c:pt>
                <c:pt idx="17">
                  <c:v>185.3274627895191</c:v>
                </c:pt>
                <c:pt idx="18">
                  <c:v>186.39046834518098</c:v>
                </c:pt>
                <c:pt idx="19">
                  <c:v>187.46407645819829</c:v>
                </c:pt>
                <c:pt idx="20">
                  <c:v>188.63175493611647</c:v>
                </c:pt>
                <c:pt idx="21">
                  <c:v>189.81927306548511</c:v>
                </c:pt>
                <c:pt idx="22">
                  <c:v>191.04995518270488</c:v>
                </c:pt>
                <c:pt idx="23">
                  <c:v>192.32399991530161</c:v>
                </c:pt>
                <c:pt idx="24">
                  <c:v>193.61059570611297</c:v>
                </c:pt>
                <c:pt idx="25">
                  <c:v>194.79017922704895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36.565004916806899</c:v>
                </c:pt>
                <c:pt idx="1">
                  <c:v>34.234276261830964</c:v>
                </c:pt>
                <c:pt idx="2">
                  <c:v>41.587130881618855</c:v>
                </c:pt>
                <c:pt idx="3">
                  <c:v>39.797316376572915</c:v>
                </c:pt>
                <c:pt idx="4">
                  <c:v>39.974944185437671</c:v>
                </c:pt>
                <c:pt idx="5">
                  <c:v>40.296159767219258</c:v>
                </c:pt>
                <c:pt idx="6">
                  <c:v>42.359370268152844</c:v>
                </c:pt>
                <c:pt idx="7">
                  <c:v>42.257175173500151</c:v>
                </c:pt>
                <c:pt idx="8">
                  <c:v>42.116964572022603</c:v>
                </c:pt>
                <c:pt idx="9">
                  <c:v>43.374019519745431</c:v>
                </c:pt>
                <c:pt idx="10">
                  <c:v>49.783138668568647</c:v>
                </c:pt>
                <c:pt idx="11">
                  <c:v>49.277272632468161</c:v>
                </c:pt>
                <c:pt idx="12">
                  <c:v>47.893329299866259</c:v>
                </c:pt>
                <c:pt idx="13">
                  <c:v>49.033213238154133</c:v>
                </c:pt>
                <c:pt idx="14">
                  <c:v>50.211138705675019</c:v>
                </c:pt>
                <c:pt idx="15">
                  <c:v>51.112513439753272</c:v>
                </c:pt>
                <c:pt idx="16">
                  <c:v>52.0103248433592</c:v>
                </c:pt>
                <c:pt idx="17">
                  <c:v>52.93432380516105</c:v>
                </c:pt>
                <c:pt idx="18" formatCode="General">
                  <c:v>53.859766816124242</c:v>
                </c:pt>
                <c:pt idx="19" formatCode="General">
                  <c:v>54.808457287718568</c:v>
                </c:pt>
                <c:pt idx="20" formatCode="General">
                  <c:v>55.818128212832917</c:v>
                </c:pt>
                <c:pt idx="21" formatCode="General">
                  <c:v>56.850049532994028</c:v>
                </c:pt>
                <c:pt idx="22">
                  <c:v>57.922377264722797</c:v>
                </c:pt>
                <c:pt idx="23">
                  <c:v>59.022638132968751</c:v>
                </c:pt>
                <c:pt idx="24">
                  <c:v>60.18208196385423</c:v>
                </c:pt>
                <c:pt idx="25">
                  <c:v>61.328744957626569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42.824334269056166</c:v>
                </c:pt>
                <c:pt idx="1">
                  <c:v>39.325770448899178</c:v>
                </c:pt>
                <c:pt idx="2">
                  <c:v>44.800680188985822</c:v>
                </c:pt>
                <c:pt idx="3">
                  <c:v>43.307036025175186</c:v>
                </c:pt>
                <c:pt idx="4">
                  <c:v>43.334614216863727</c:v>
                </c:pt>
                <c:pt idx="5">
                  <c:v>42.006927085634885</c:v>
                </c:pt>
                <c:pt idx="6">
                  <c:v>43.838514324174007</c:v>
                </c:pt>
                <c:pt idx="7">
                  <c:v>43.20595279288041</c:v>
                </c:pt>
                <c:pt idx="8">
                  <c:v>42.684494168140397</c:v>
                </c:pt>
                <c:pt idx="9">
                  <c:v>43.259958572523622</c:v>
                </c:pt>
                <c:pt idx="10">
                  <c:v>49.276423044656838</c:v>
                </c:pt>
                <c:pt idx="11">
                  <c:v>47.073147381708836</c:v>
                </c:pt>
                <c:pt idx="12">
                  <c:v>45.914816032991823</c:v>
                </c:pt>
                <c:pt idx="13">
                  <c:v>46.648245817536498</c:v>
                </c:pt>
                <c:pt idx="14">
                  <c:v>47.48070248906302</c:v>
                </c:pt>
                <c:pt idx="15">
                  <c:v>48.112821547704456</c:v>
                </c:pt>
                <c:pt idx="16">
                  <c:v>48.725450415822344</c:v>
                </c:pt>
                <c:pt idx="17">
                  <c:v>49.377606168730075</c:v>
                </c:pt>
                <c:pt idx="18" formatCode="General">
                  <c:v>50.093951659438019</c:v>
                </c:pt>
                <c:pt idx="19" formatCode="General">
                  <c:v>50.828920138482694</c:v>
                </c:pt>
                <c:pt idx="20" formatCode="General">
                  <c:v>51.613846430279779</c:v>
                </c:pt>
                <c:pt idx="21" formatCode="General">
                  <c:v>52.461993603805702</c:v>
                </c:pt>
                <c:pt idx="22">
                  <c:v>53.334000709278456</c:v>
                </c:pt>
                <c:pt idx="23">
                  <c:v>54.237976696047518</c:v>
                </c:pt>
                <c:pt idx="24">
                  <c:v>55.166031596225579</c:v>
                </c:pt>
                <c:pt idx="25">
                  <c:v>56.075058724236669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112.96030144131507</c:v>
                </c:pt>
                <c:pt idx="1">
                  <c:v>111.34720442806756</c:v>
                </c:pt>
                <c:pt idx="2">
                  <c:v>134.4784485700543</c:v>
                </c:pt>
                <c:pt idx="3">
                  <c:v>133.77696512979617</c:v>
                </c:pt>
                <c:pt idx="4">
                  <c:v>138.3548428968451</c:v>
                </c:pt>
                <c:pt idx="5">
                  <c:v>139.75929006865087</c:v>
                </c:pt>
                <c:pt idx="6">
                  <c:v>145.95614479691622</c:v>
                </c:pt>
                <c:pt idx="7">
                  <c:v>149.70048522832229</c:v>
                </c:pt>
                <c:pt idx="8">
                  <c:v>148.8229437480737</c:v>
                </c:pt>
                <c:pt idx="9">
                  <c:v>155.81077457527172</c:v>
                </c:pt>
                <c:pt idx="10">
                  <c:v>176.4899760817074</c:v>
                </c:pt>
                <c:pt idx="11">
                  <c:v>174.80108835780121</c:v>
                </c:pt>
                <c:pt idx="12">
                  <c:v>171.91772415841899</c:v>
                </c:pt>
                <c:pt idx="13">
                  <c:v>176.06143051064436</c:v>
                </c:pt>
                <c:pt idx="14">
                  <c:v>180.53516148420044</c:v>
                </c:pt>
                <c:pt idx="15">
                  <c:v>184.36652490536505</c:v>
                </c:pt>
                <c:pt idx="16">
                  <c:v>188.02158830093592</c:v>
                </c:pt>
                <c:pt idx="17">
                  <c:v>191.58568288928586</c:v>
                </c:pt>
                <c:pt idx="18" formatCode="General">
                  <c:v>195.18202591125933</c:v>
                </c:pt>
                <c:pt idx="19" formatCode="General">
                  <c:v>198.82327949282367</c:v>
                </c:pt>
                <c:pt idx="20" formatCode="General">
                  <c:v>202.5621051885839</c:v>
                </c:pt>
                <c:pt idx="21" formatCode="General">
                  <c:v>206.32973569781907</c:v>
                </c:pt>
                <c:pt idx="22" formatCode="General">
                  <c:v>210.16999587320603</c:v>
                </c:pt>
                <c:pt idx="23" formatCode="General">
                  <c:v>214.10383125388938</c:v>
                </c:pt>
                <c:pt idx="24" formatCode="General">
                  <c:v>218.0894109866268</c:v>
                </c:pt>
                <c:pt idx="25" formatCode="General">
                  <c:v>222.06640619242356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56.525143553277267</c:v>
                </c:pt>
                <c:pt idx="1">
                  <c:v>47.770745289371227</c:v>
                </c:pt>
                <c:pt idx="2">
                  <c:v>55.874298350977469</c:v>
                </c:pt>
                <c:pt idx="3">
                  <c:v>49.44910176205024</c:v>
                </c:pt>
                <c:pt idx="4">
                  <c:v>59.775390306268683</c:v>
                </c:pt>
                <c:pt idx="5">
                  <c:v>63.103180891734532</c:v>
                </c:pt>
                <c:pt idx="6">
                  <c:v>77.42899224312211</c:v>
                </c:pt>
                <c:pt idx="7">
                  <c:v>79.339368117985799</c:v>
                </c:pt>
                <c:pt idx="8">
                  <c:v>82.514943046667341</c:v>
                </c:pt>
                <c:pt idx="9">
                  <c:v>81.994496559092269</c:v>
                </c:pt>
                <c:pt idx="10">
                  <c:v>82.374701043429738</c:v>
                </c:pt>
                <c:pt idx="11">
                  <c:v>87.193747246624795</c:v>
                </c:pt>
                <c:pt idx="12">
                  <c:v>93.418490706587107</c:v>
                </c:pt>
                <c:pt idx="13">
                  <c:v>97.466725191133307</c:v>
                </c:pt>
                <c:pt idx="14">
                  <c:v>101.6423018804819</c:v>
                </c:pt>
                <c:pt idx="15">
                  <c:v>105.35336943271314</c:v>
                </c:pt>
                <c:pt idx="16">
                  <c:v>108.89916161548447</c:v>
                </c:pt>
                <c:pt idx="17">
                  <c:v>112.35373589162667</c:v>
                </c:pt>
                <c:pt idx="18" formatCode="General">
                  <c:v>115.75769599528307</c:v>
                </c:pt>
                <c:pt idx="19" formatCode="General">
                  <c:v>119.11422162530367</c:v>
                </c:pt>
                <c:pt idx="20" formatCode="General">
                  <c:v>122.46199421160642</c:v>
                </c:pt>
                <c:pt idx="21" formatCode="General">
                  <c:v>125.76078028700832</c:v>
                </c:pt>
                <c:pt idx="22" formatCode="General">
                  <c:v>129.0138378520042</c:v>
                </c:pt>
                <c:pt idx="23" formatCode="General">
                  <c:v>132.2358919382433</c:v>
                </c:pt>
                <c:pt idx="24" formatCode="General">
                  <c:v>135.39990034173354</c:v>
                </c:pt>
                <c:pt idx="25" formatCode="General">
                  <c:v>138.44966854777275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8.2930429390345104</c:v>
                </c:pt>
                <c:pt idx="1">
                  <c:v>7.2049994948408536</c:v>
                </c:pt>
                <c:pt idx="2">
                  <c:v>8.3200233256367575</c:v>
                </c:pt>
                <c:pt idx="3">
                  <c:v>7.4030330719798725</c:v>
                </c:pt>
                <c:pt idx="4">
                  <c:v>9.1528241719125329</c:v>
                </c:pt>
                <c:pt idx="5">
                  <c:v>9.7551868485974786</c:v>
                </c:pt>
                <c:pt idx="6">
                  <c:v>11.603936043207241</c:v>
                </c:pt>
                <c:pt idx="7">
                  <c:v>11.824458400885632</c:v>
                </c:pt>
                <c:pt idx="8">
                  <c:v>12.33061507747111</c:v>
                </c:pt>
                <c:pt idx="9">
                  <c:v>12.282810780296877</c:v>
                </c:pt>
                <c:pt idx="10">
                  <c:v>12.110250853165594</c:v>
                </c:pt>
                <c:pt idx="11">
                  <c:v>12.692393216540435</c:v>
                </c:pt>
                <c:pt idx="12">
                  <c:v>13.712847525273865</c:v>
                </c:pt>
                <c:pt idx="13">
                  <c:v>14.283146671991304</c:v>
                </c:pt>
                <c:pt idx="14">
                  <c:v>14.868668682497393</c:v>
                </c:pt>
                <c:pt idx="15">
                  <c:v>15.39829002133999</c:v>
                </c:pt>
                <c:pt idx="16">
                  <c:v>15.906463915064544</c:v>
                </c:pt>
                <c:pt idx="17">
                  <c:v>16.399133231455483</c:v>
                </c:pt>
                <c:pt idx="18" formatCode="General">
                  <c:v>16.884907459654386</c:v>
                </c:pt>
                <c:pt idx="19" formatCode="General">
                  <c:v>17.357716632616082</c:v>
                </c:pt>
                <c:pt idx="20" formatCode="General">
                  <c:v>17.82850658415088</c:v>
                </c:pt>
                <c:pt idx="21" formatCode="General">
                  <c:v>18.291195744946606</c:v>
                </c:pt>
                <c:pt idx="22" formatCode="General">
                  <c:v>18.74858636505309</c:v>
                </c:pt>
                <c:pt idx="23" formatCode="General">
                  <c:v>19.194449979340607</c:v>
                </c:pt>
                <c:pt idx="24" formatCode="General">
                  <c:v>19.64029163139741</c:v>
                </c:pt>
                <c:pt idx="25" formatCode="General">
                  <c:v>20.067259646051777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58.043822144147306</c:v>
                </c:pt>
                <c:pt idx="1">
                  <c:v>27.413238570022838</c:v>
                </c:pt>
                <c:pt idx="2">
                  <c:v>47.878800004795309</c:v>
                </c:pt>
                <c:pt idx="3">
                  <c:v>28.757483349072363</c:v>
                </c:pt>
                <c:pt idx="4">
                  <c:v>34.02836667107934</c:v>
                </c:pt>
                <c:pt idx="5">
                  <c:v>44.92266459798968</c:v>
                </c:pt>
                <c:pt idx="6">
                  <c:v>13.403488654234831</c:v>
                </c:pt>
                <c:pt idx="7">
                  <c:v>12.294453855042805</c:v>
                </c:pt>
                <c:pt idx="8">
                  <c:v>8.5063338069577039</c:v>
                </c:pt>
                <c:pt idx="9">
                  <c:v>15.842618216336673</c:v>
                </c:pt>
                <c:pt idx="10">
                  <c:v>48.880787006936501</c:v>
                </c:pt>
                <c:pt idx="11">
                  <c:v>70.99310272109912</c:v>
                </c:pt>
                <c:pt idx="12">
                  <c:v>20.480015797309367</c:v>
                </c:pt>
                <c:pt idx="13">
                  <c:v>9.4442391935059007</c:v>
                </c:pt>
                <c:pt idx="14">
                  <c:v>32.090629976815435</c:v>
                </c:pt>
                <c:pt idx="15">
                  <c:v>28.481405179792564</c:v>
                </c:pt>
                <c:pt idx="16">
                  <c:v>19.215890996511664</c:v>
                </c:pt>
                <c:pt idx="17">
                  <c:v>58.911756660951355</c:v>
                </c:pt>
                <c:pt idx="18">
                  <c:v>17.753566283317461</c:v>
                </c:pt>
                <c:pt idx="19">
                  <c:v>0.86574197004790487</c:v>
                </c:pt>
                <c:pt idx="20">
                  <c:v>61.214582402947308</c:v>
                </c:pt>
                <c:pt idx="21">
                  <c:v>12.051077221327549</c:v>
                </c:pt>
                <c:pt idx="22">
                  <c:v>20.113900018275949</c:v>
                </c:pt>
                <c:pt idx="23">
                  <c:v>32.514224689470595</c:v>
                </c:pt>
                <c:pt idx="24">
                  <c:v>14.938290278550634</c:v>
                </c:pt>
                <c:pt idx="25">
                  <c:v>87.396519733461631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70.219723965818417</c:v>
                </c:pt>
                <c:pt idx="1">
                  <c:v>29.33531763176477</c:v>
                </c:pt>
                <c:pt idx="2">
                  <c:v>56.669600107410815</c:v>
                </c:pt>
                <c:pt idx="3">
                  <c:v>33.697534289236586</c:v>
                </c:pt>
                <c:pt idx="4">
                  <c:v>40.174445627640083</c:v>
                </c:pt>
                <c:pt idx="5">
                  <c:v>57.691657556035132</c:v>
                </c:pt>
                <c:pt idx="6">
                  <c:v>17.356223305773842</c:v>
                </c:pt>
                <c:pt idx="7">
                  <c:v>14.637039508721532</c:v>
                </c:pt>
                <c:pt idx="8">
                  <c:v>8.9712816814676017</c:v>
                </c:pt>
                <c:pt idx="9">
                  <c:v>18.927176642407733</c:v>
                </c:pt>
                <c:pt idx="10">
                  <c:v>54.06019116808254</c:v>
                </c:pt>
                <c:pt idx="11">
                  <c:v>71.817351143889979</c:v>
                </c:pt>
                <c:pt idx="12">
                  <c:v>18.814420783315661</c:v>
                </c:pt>
                <c:pt idx="13">
                  <c:v>7.376260329394726</c:v>
                </c:pt>
                <c:pt idx="14">
                  <c:v>27.994399834738221</c:v>
                </c:pt>
                <c:pt idx="15">
                  <c:v>26.481364188933572</c:v>
                </c:pt>
                <c:pt idx="16">
                  <c:v>16.079257724697278</c:v>
                </c:pt>
                <c:pt idx="17">
                  <c:v>61.722043966514242</c:v>
                </c:pt>
                <c:pt idx="18">
                  <c:v>19.862118770399331</c:v>
                </c:pt>
                <c:pt idx="19">
                  <c:v>0.90198943522798869</c:v>
                </c:pt>
                <c:pt idx="20">
                  <c:v>53.788614194134908</c:v>
                </c:pt>
                <c:pt idx="21">
                  <c:v>13.275112156099828</c:v>
                </c:pt>
                <c:pt idx="22">
                  <c:v>17.452964037259076</c:v>
                </c:pt>
                <c:pt idx="23">
                  <c:v>33.300713742854114</c:v>
                </c:pt>
                <c:pt idx="24">
                  <c:v>12.313900067299622</c:v>
                </c:pt>
                <c:pt idx="25">
                  <c:v>80.282298140882716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71.901722279466455</c:v>
                </c:pt>
                <c:pt idx="1">
                  <c:v>34.823315561520836</c:v>
                </c:pt>
                <c:pt idx="2">
                  <c:v>80.668562074098872</c:v>
                </c:pt>
                <c:pt idx="3">
                  <c:v>37.794024881102423</c:v>
                </c:pt>
                <c:pt idx="4">
                  <c:v>41.827622620887574</c:v>
                </c:pt>
                <c:pt idx="5">
                  <c:v>69.330917302322248</c:v>
                </c:pt>
                <c:pt idx="6">
                  <c:v>18.282696963267146</c:v>
                </c:pt>
                <c:pt idx="7">
                  <c:v>28.389488228160822</c:v>
                </c:pt>
                <c:pt idx="8">
                  <c:v>8.8322546533099882</c:v>
                </c:pt>
                <c:pt idx="9">
                  <c:v>17.656987840847126</c:v>
                </c:pt>
                <c:pt idx="10">
                  <c:v>59.22641648503145</c:v>
                </c:pt>
                <c:pt idx="11">
                  <c:v>73.076069369275984</c:v>
                </c:pt>
                <c:pt idx="12">
                  <c:v>12.280518455689855</c:v>
                </c:pt>
                <c:pt idx="13">
                  <c:v>8.8413377343615753</c:v>
                </c:pt>
                <c:pt idx="14">
                  <c:v>28.740610412848529</c:v>
                </c:pt>
                <c:pt idx="15">
                  <c:v>25.664794367963164</c:v>
                </c:pt>
                <c:pt idx="16">
                  <c:v>18.100711165396014</c:v>
                </c:pt>
                <c:pt idx="17">
                  <c:v>72.921665626069156</c:v>
                </c:pt>
                <c:pt idx="18">
                  <c:v>19.05941290212845</c:v>
                </c:pt>
                <c:pt idx="19">
                  <c:v>0.74789259040382239</c:v>
                </c:pt>
                <c:pt idx="20">
                  <c:v>51.453136314474804</c:v>
                </c:pt>
                <c:pt idx="21">
                  <c:v>16.554720474731702</c:v>
                </c:pt>
                <c:pt idx="22">
                  <c:v>19.183143474786167</c:v>
                </c:pt>
                <c:pt idx="23">
                  <c:v>36.082104474423431</c:v>
                </c:pt>
                <c:pt idx="24">
                  <c:v>25.705563379944405</c:v>
                </c:pt>
                <c:pt idx="25">
                  <c:v>65.521310367488269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12.175901821671111</c:v>
                </c:pt>
                <c:pt idx="1">
                  <c:v>1.9220790617419325</c:v>
                </c:pt>
                <c:pt idx="2">
                  <c:v>8.7908001026155063</c:v>
                </c:pt>
                <c:pt idx="3">
                  <c:v>4.9400509401642232</c:v>
                </c:pt>
                <c:pt idx="4">
                  <c:v>6.1460789565607428</c:v>
                </c:pt>
                <c:pt idx="5">
                  <c:v>12.768992958045452</c:v>
                </c:pt>
                <c:pt idx="6">
                  <c:v>3.9527346515390107</c:v>
                </c:pt>
                <c:pt idx="7">
                  <c:v>2.3425856536787268</c:v>
                </c:pt>
                <c:pt idx="8">
                  <c:v>0.46494787450989783</c:v>
                </c:pt>
                <c:pt idx="9">
                  <c:v>3.0845584260710606</c:v>
                </c:pt>
                <c:pt idx="10">
                  <c:v>5.1794041611460386</c:v>
                </c:pt>
                <c:pt idx="11">
                  <c:v>0.82424842279085908</c:v>
                </c:pt>
                <c:pt idx="12">
                  <c:v>-1.6655950139937055</c:v>
                </c:pt>
                <c:pt idx="13">
                  <c:v>-2.0679788641111747</c:v>
                </c:pt>
                <c:pt idx="14">
                  <c:v>-4.0962301420772143</c:v>
                </c:pt>
                <c:pt idx="15">
                  <c:v>-2.0000409908589916</c:v>
                </c:pt>
                <c:pt idx="16">
                  <c:v>-3.1366332718143859</c:v>
                </c:pt>
                <c:pt idx="17">
                  <c:v>2.8102873055628876</c:v>
                </c:pt>
                <c:pt idx="18">
                  <c:v>2.1085524870818695</c:v>
                </c:pt>
                <c:pt idx="19">
                  <c:v>3.6247465180083815E-2</c:v>
                </c:pt>
                <c:pt idx="20">
                  <c:v>-7.4259682088123995</c:v>
                </c:pt>
                <c:pt idx="21">
                  <c:v>1.2240349347722788</c:v>
                </c:pt>
                <c:pt idx="22">
                  <c:v>-2.6609359810168733</c:v>
                </c:pt>
                <c:pt idx="23">
                  <c:v>0.78648905338351938</c:v>
                </c:pt>
                <c:pt idx="24">
                  <c:v>-2.6243902112510114</c:v>
                </c:pt>
                <c:pt idx="25">
                  <c:v>-7.1142215925789145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1.6819983136480374</c:v>
                </c:pt>
                <c:pt idx="1">
                  <c:v>5.4879979297560659</c:v>
                </c:pt>
                <c:pt idx="2">
                  <c:v>23.998961966688057</c:v>
                </c:pt>
                <c:pt idx="3">
                  <c:v>4.0964905918658374</c:v>
                </c:pt>
                <c:pt idx="4">
                  <c:v>1.6531769932474916</c:v>
                </c:pt>
                <c:pt idx="5">
                  <c:v>11.639259746287117</c:v>
                </c:pt>
                <c:pt idx="6">
                  <c:v>0.9264736574933039</c:v>
                </c:pt>
                <c:pt idx="7">
                  <c:v>13.75244871943929</c:v>
                </c:pt>
                <c:pt idx="8">
                  <c:v>-0.13902702815761359</c:v>
                </c:pt>
                <c:pt idx="9">
                  <c:v>-1.2701888015606073</c:v>
                </c:pt>
                <c:pt idx="10">
                  <c:v>5.1662253169489105</c:v>
                </c:pt>
                <c:pt idx="11">
                  <c:v>1.258718225386005</c:v>
                </c:pt>
                <c:pt idx="12">
                  <c:v>-6.5339023276258068</c:v>
                </c:pt>
                <c:pt idx="13">
                  <c:v>1.4650774049668494</c:v>
                </c:pt>
                <c:pt idx="14">
                  <c:v>0.74621057811030767</c:v>
                </c:pt>
                <c:pt idx="15">
                  <c:v>-0.81656982097040753</c:v>
                </c:pt>
                <c:pt idx="16">
                  <c:v>2.0214534406987354</c:v>
                </c:pt>
                <c:pt idx="17">
                  <c:v>11.199621659554914</c:v>
                </c:pt>
                <c:pt idx="18">
                  <c:v>-0.80270586827088053</c:v>
                </c:pt>
                <c:pt idx="19">
                  <c:v>-0.1540968448241663</c:v>
                </c:pt>
                <c:pt idx="20">
                  <c:v>-2.3354778796601039</c:v>
                </c:pt>
                <c:pt idx="21">
                  <c:v>3.2796083186318743</c:v>
                </c:pt>
                <c:pt idx="22">
                  <c:v>1.7301794375270916</c:v>
                </c:pt>
                <c:pt idx="23">
                  <c:v>2.7813907315693172</c:v>
                </c:pt>
                <c:pt idx="24">
                  <c:v>13.391663312644782</c:v>
                </c:pt>
                <c:pt idx="25">
                  <c:v>-14.760987773394447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7.0233813520144102</c:v>
                </c:pt>
                <c:pt idx="1">
                  <c:v>8.134786830654944</c:v>
                </c:pt>
                <c:pt idx="2">
                  <c:v>7.6274784499156585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3.3170391173220524</c:v>
                </c:pt>
                <c:pt idx="1">
                  <c:v>3.398426283477324</c:v>
                </c:pt>
                <c:pt idx="2">
                  <c:v>3.6941269357600115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1.6218403404294381</c:v>
                </c:pt>
                <c:pt idx="1">
                  <c:v>2.0106768982236902</c:v>
                </c:pt>
                <c:pt idx="2">
                  <c:v>1.9394650457974176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1.4876456227205233</c:v>
                </c:pt>
                <c:pt idx="1">
                  <c:v>1.6956659683436606</c:v>
                </c:pt>
                <c:pt idx="2">
                  <c:v>3.0116136693191566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1.0292779494332547</c:v>
                </c:pt>
                <c:pt idx="1">
                  <c:v>1.0393014947199675</c:v>
                </c:pt>
                <c:pt idx="2">
                  <c:v>0.93694323163004389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1.9169783318434048</c:v>
                </c:pt>
                <c:pt idx="1">
                  <c:v>2.1926680795140574</c:v>
                </c:pt>
                <c:pt idx="2">
                  <c:v>1.8730885711335097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5.9146416492650395</c:v>
                </c:pt>
                <c:pt idx="1">
                  <c:v>6.2627436614657874</c:v>
                </c:pt>
                <c:pt idx="2">
                  <c:v>6.2828566699620794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8.590261897894111</c:v>
                </c:pt>
                <c:pt idx="1">
                  <c:v>8.3198681125864891</c:v>
                </c:pt>
                <c:pt idx="2">
                  <c:v>7.7520555370322679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2.478109740646822</c:v>
                </c:pt>
                <c:pt idx="1">
                  <c:v>2.179605583311881</c:v>
                </c:pt>
                <c:pt idx="2">
                  <c:v>1.302741949775462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7.1284026079364047</c:v>
                </c:pt>
                <c:pt idx="1">
                  <c:v>7.1503509564394729</c:v>
                </c:pt>
                <c:pt idx="2">
                  <c:v>7.7356760792590755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2.1482056446308029</c:v>
                </c:pt>
                <c:pt idx="1">
                  <c:v>2.3009788856618112</c:v>
                </c:pt>
                <c:pt idx="2">
                  <c:v>2.0218606254518772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0.10475595478516876</c:v>
                </c:pt>
                <c:pt idx="1">
                  <c:v>0.10449331561961538</c:v>
                </c:pt>
                <c:pt idx="2">
                  <c:v>7.9337941224612962E-2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7.4070476519017578</c:v>
                </c:pt>
                <c:pt idx="1">
                  <c:v>6.2312821195170658</c:v>
                </c:pt>
                <c:pt idx="2">
                  <c:v>5.4582515686318489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1.458196719329792</c:v>
                </c:pt>
                <c:pt idx="1">
                  <c:v>1.5378899466405729</c:v>
                </c:pt>
                <c:pt idx="2">
                  <c:v>1.7561578452127529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2.4338092338890873</c:v>
                </c:pt>
                <c:pt idx="1">
                  <c:v>2.0218840802521623</c:v>
                </c:pt>
                <c:pt idx="2">
                  <c:v>2.0349862119694615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3.9342653692260399</c:v>
                </c:pt>
                <c:pt idx="1">
                  <c:v>3.8578079250018953</c:v>
                </c:pt>
                <c:pt idx="2">
                  <c:v>3.8276617802918134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5.793399860460668</c:v>
                </c:pt>
                <c:pt idx="1">
                  <c:v>6.5650374370120126</c:v>
                </c:pt>
                <c:pt idx="2">
                  <c:v>8.5574823425556286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3.4796945622076905</c:v>
                </c:pt>
                <c:pt idx="1">
                  <c:v>3.9037786348328933</c:v>
                </c:pt>
                <c:pt idx="2">
                  <c:v>4.0092657196128023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4.1174786064853519</c:v>
                </c:pt>
                <c:pt idx="1">
                  <c:v>4.6541132998425718</c:v>
                </c:pt>
                <c:pt idx="2">
                  <c:v>4.4371578320751199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5.4357034593066009</c:v>
                </c:pt>
                <c:pt idx="1">
                  <c:v>6.6834403443958275</c:v>
                </c:pt>
                <c:pt idx="2">
                  <c:v>7.3547623182228978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1.1427657756738752</c:v>
                </c:pt>
                <c:pt idx="1">
                  <c:v>0.85452209148887626</c:v>
                </c:pt>
                <c:pt idx="2">
                  <c:v>0.93790678302747144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3.8830098333950986</c:v>
                </c:pt>
                <c:pt idx="1">
                  <c:v>3.2430841684676972</c:v>
                </c:pt>
                <c:pt idx="2">
                  <c:v>3.0488614126566991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3.4462887285773238</c:v>
                </c:pt>
                <c:pt idx="1">
                  <c:v>3.0678026129350298</c:v>
                </c:pt>
                <c:pt idx="2">
                  <c:v>2.7225726972476139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2.3251489220003063</c:v>
                </c:pt>
                <c:pt idx="1">
                  <c:v>1.8627434942530638</c:v>
                </c:pt>
                <c:pt idx="2">
                  <c:v>1.9201596285216318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1.8075534225295624</c:v>
                </c:pt>
                <c:pt idx="1">
                  <c:v>1.4265358284551397</c:v>
                </c:pt>
                <c:pt idx="2">
                  <c:v>2.7268975555465929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10.575097646095427</c:v>
                </c:pt>
                <c:pt idx="1">
                  <c:v>9.3005119468865018</c:v>
                </c:pt>
                <c:pt idx="2">
                  <c:v>6.950631598166507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-1.3693244607496666</c:v>
                </c:pt>
                <c:pt idx="1">
                  <c:v>4.5115701690964016</c:v>
                </c:pt>
                <c:pt idx="2">
                  <c:v>0.94413043897176863</c:v>
                </c:pt>
                <c:pt idx="3">
                  <c:v>10.242818946459863</c:v>
                </c:pt>
                <c:pt idx="4">
                  <c:v>3.4161716028054911</c:v>
                </c:pt>
                <c:pt idx="5">
                  <c:v>-5.2751841022398054</c:v>
                </c:pt>
                <c:pt idx="6">
                  <c:v>18.435931864163265</c:v>
                </c:pt>
                <c:pt idx="7">
                  <c:v>41.38788929808851</c:v>
                </c:pt>
                <c:pt idx="8">
                  <c:v>7.1699962434040998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43.27693978535126</c:v>
                </c:pt>
                <c:pt idx="1">
                  <c:v>30.830959514375582</c:v>
                </c:pt>
                <c:pt idx="2">
                  <c:v>32.056640533833018</c:v>
                </c:pt>
                <c:pt idx="3">
                  <c:v>58.772983524440825</c:v>
                </c:pt>
                <c:pt idx="4">
                  <c:v>37.646479094739128</c:v>
                </c:pt>
                <c:pt idx="5">
                  <c:v>40.521371448381814</c:v>
                </c:pt>
                <c:pt idx="6">
                  <c:v>76.558459358495355</c:v>
                </c:pt>
                <c:pt idx="7">
                  <c:v>137.38740082473095</c:v>
                </c:pt>
                <c:pt idx="8">
                  <c:v>59.546085963255884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1.6819983136480374</c:v>
                </c:pt>
                <c:pt idx="1">
                  <c:v>5.4879979297560659</c:v>
                </c:pt>
                <c:pt idx="2">
                  <c:v>23.998961966688057</c:v>
                </c:pt>
                <c:pt idx="3">
                  <c:v>4.0964905918658374</c:v>
                </c:pt>
                <c:pt idx="4">
                  <c:v>1.6531769932474916</c:v>
                </c:pt>
                <c:pt idx="5">
                  <c:v>11.639259746287117</c:v>
                </c:pt>
                <c:pt idx="6">
                  <c:v>0.9264736574933039</c:v>
                </c:pt>
                <c:pt idx="7">
                  <c:v>13.75244871943929</c:v>
                </c:pt>
                <c:pt idx="8">
                  <c:v>-0.13902702815761359</c:v>
                </c:pt>
                <c:pt idx="9">
                  <c:v>-1.2701888015606073</c:v>
                </c:pt>
                <c:pt idx="10">
                  <c:v>5.1662253169489105</c:v>
                </c:pt>
                <c:pt idx="11">
                  <c:v>1.258718225386005</c:v>
                </c:pt>
                <c:pt idx="12">
                  <c:v>-6.5339023276258068</c:v>
                </c:pt>
                <c:pt idx="13">
                  <c:v>1.4650774049668494</c:v>
                </c:pt>
                <c:pt idx="14">
                  <c:v>0.74621057811030767</c:v>
                </c:pt>
                <c:pt idx="15">
                  <c:v>-0.81656982097040753</c:v>
                </c:pt>
                <c:pt idx="16">
                  <c:v>2.0214534406987354</c:v>
                </c:pt>
                <c:pt idx="17">
                  <c:v>11.199621659554914</c:v>
                </c:pt>
                <c:pt idx="18">
                  <c:v>-0.80270586827088053</c:v>
                </c:pt>
                <c:pt idx="19">
                  <c:v>-0.1540968448241663</c:v>
                </c:pt>
                <c:pt idx="20">
                  <c:v>-2.3354778796601039</c:v>
                </c:pt>
                <c:pt idx="21">
                  <c:v>3.2796083186318743</c:v>
                </c:pt>
                <c:pt idx="22">
                  <c:v>1.7301794375270916</c:v>
                </c:pt>
                <c:pt idx="23">
                  <c:v>2.7813907315693172</c:v>
                </c:pt>
                <c:pt idx="24">
                  <c:v>13.391663312644782</c:v>
                </c:pt>
                <c:pt idx="25">
                  <c:v>-14.760987773394447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36.210755408475315</c:v>
                </c:pt>
                <c:pt idx="1">
                  <c:v>23.335330554780572</c:v>
                </c:pt>
                <c:pt idx="2">
                  <c:v>50.789041495170096</c:v>
                </c:pt>
                <c:pt idx="3">
                  <c:v>22.865039991459266</c:v>
                </c:pt>
                <c:pt idx="4">
                  <c:v>21.951202409239961</c:v>
                </c:pt>
                <c:pt idx="5">
                  <c:v>41.782116928861626</c:v>
                </c:pt>
                <c:pt idx="6">
                  <c:v>7.9625428260097673</c:v>
                </c:pt>
                <c:pt idx="7">
                  <c:v>28.10135393217767</c:v>
                </c:pt>
                <c:pt idx="8">
                  <c:v>2.8017165941520386</c:v>
                </c:pt>
                <c:pt idx="9">
                  <c:v>6.5945691974478082</c:v>
                </c:pt>
                <c:pt idx="10">
                  <c:v>31.098276808708079</c:v>
                </c:pt>
                <c:pt idx="11">
                  <c:v>38.607309671506904</c:v>
                </c:pt>
                <c:pt idx="12">
                  <c:v>1.9140617768749095</c:v>
                </c:pt>
                <c:pt idx="13">
                  <c:v>5.8361832963904563</c:v>
                </c:pt>
                <c:pt idx="14">
                  <c:v>11.672436324004684</c:v>
                </c:pt>
                <c:pt idx="15">
                  <c:v>10.504032637051377</c:v>
                </c:pt>
                <c:pt idx="16">
                  <c:v>9.6338268372926024</c:v>
                </c:pt>
                <c:pt idx="17">
                  <c:v>49.641720710717934</c:v>
                </c:pt>
                <c:pt idx="18">
                  <c:v>8.925047798859671</c:v>
                </c:pt>
                <c:pt idx="19">
                  <c:v>0.20621501486322469</c:v>
                </c:pt>
                <c:pt idx="20">
                  <c:v>21.7490276260447</c:v>
                </c:pt>
                <c:pt idx="21">
                  <c:v>10.307612907788318</c:v>
                </c:pt>
                <c:pt idx="22">
                  <c:v>9.3137659370192623</c:v>
                </c:pt>
                <c:pt idx="23">
                  <c:v>21.517193577356327</c:v>
                </c:pt>
                <c:pt idx="24">
                  <c:v>23.259813510169849</c:v>
                </c:pt>
                <c:pt idx="25">
                  <c:v>20.017126275181411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44960.529340277775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automation/Data/Results/Workbooks/LSIPs/ES_LSIP/ES_LSIP_Database.Main.xlsx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Essex Southend-on-Sea and Thurrock</v>
      </c>
      <c r="L1" s="19" t="str">
        <f>CONCATENATE("Industry Table 1.1  Employment by Industry Sector (SIC 2007), ",B$5,"-",F$5,", ",Info!B5)</f>
        <v>Industry Table 1.1  Employment by Industry Sector (SIC 2007), 2015-2035, Essex Southend-on-Sea and Thurrock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17.681000000000019</v>
      </c>
      <c r="N5" s="11">
        <f t="shared" si="1"/>
        <v>19.463999999999984</v>
      </c>
      <c r="O5" s="11">
        <f t="shared" si="1"/>
        <v>14.002999999999995</v>
      </c>
      <c r="P5" s="11">
        <f t="shared" si="1"/>
        <v>14.48300000000002</v>
      </c>
      <c r="Q5" s="11">
        <f t="shared" si="1"/>
        <v>14.810999999999993</v>
      </c>
      <c r="R5" s="40">
        <f t="shared" ref="R5:R10" si="2">IF(D$5-B$5 &lt;&gt; 0,(EXP(LN(D7/B7)/(D$5-B$5))-1)*100,0)</f>
        <v>-4.5572700587635744</v>
      </c>
      <c r="S5" s="40">
        <f t="shared" si="0"/>
        <v>0.37469058710279946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52.741999999999834</v>
      </c>
      <c r="N6" s="11">
        <f t="shared" si="1"/>
        <v>52.202000000000133</v>
      </c>
      <c r="O6" s="11">
        <f t="shared" si="1"/>
        <v>50.775000000000013</v>
      </c>
      <c r="P6" s="11">
        <f t="shared" si="1"/>
        <v>47.522000000000034</v>
      </c>
      <c r="Q6" s="11">
        <f t="shared" si="1"/>
        <v>42.300999999999952</v>
      </c>
      <c r="R6" s="40">
        <f t="shared" si="2"/>
        <v>-0.75727798409565006</v>
      </c>
      <c r="S6" s="40">
        <f t="shared" si="0"/>
        <v>-1.2099102133905637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17.681000000000019</v>
      </c>
      <c r="C7" s="11">
        <f t="array" ref="C7:C12">MMULT(aggregation!$B$3:$W$8,'Ind T2'!C5:C26)</f>
        <v>19.463999999999984</v>
      </c>
      <c r="D7" s="11">
        <f t="array" ref="D7:D12">MMULT(aggregation!$B$3:$W$8,'Ind T2'!D5:D26)</f>
        <v>14.002999999999995</v>
      </c>
      <c r="E7" s="11">
        <f t="array" ref="E7:E12">MMULT(aggregation!$B$3:$W$8,'Ind T2'!E5:E26)</f>
        <v>14.48300000000002</v>
      </c>
      <c r="F7" s="11">
        <f t="array" ref="F7:F12">MMULT(aggregation!$B$3:$W$8,'Ind T2'!F5:F26)</f>
        <v>14.810999999999993</v>
      </c>
      <c r="G7" s="11"/>
      <c r="H7" s="11">
        <f>F7-D7</f>
        <v>0.80799999999999805</v>
      </c>
      <c r="I7" s="11">
        <f t="array" ref="I7:I12">MMULT(aggregation!$B$3:$W$8,'RD T1'!AB7:AB28)</f>
        <v>6.8184210848438651</v>
      </c>
      <c r="J7" s="11">
        <f>SUM(H7:I7)</f>
        <v>7.6264210848438632</v>
      </c>
      <c r="K7" s="11"/>
      <c r="L7" t="str">
        <f t="shared" si="1"/>
        <v>Construction</v>
      </c>
      <c r="M7" s="11">
        <f t="shared" si="1"/>
        <v>75.831999999999965</v>
      </c>
      <c r="N7" s="11">
        <f t="shared" si="1"/>
        <v>78.046999999999883</v>
      </c>
      <c r="O7" s="11">
        <f t="shared" si="1"/>
        <v>92.877999999999773</v>
      </c>
      <c r="P7" s="11">
        <f t="shared" si="1"/>
        <v>103.65599999999998</v>
      </c>
      <c r="Q7" s="11">
        <f t="shared" si="1"/>
        <v>117.70800000000007</v>
      </c>
      <c r="R7" s="40">
        <f>IF(D$5-B$5 &lt;&gt; 0,(EXP(LN(D9/B9)/(D$5-B$5))-1)*100,0)</f>
        <v>4.138680098695291</v>
      </c>
      <c r="S7" s="40">
        <f t="shared" si="0"/>
        <v>1.5920073748604935</v>
      </c>
    </row>
    <row r="8" spans="1:19" x14ac:dyDescent="0.2">
      <c r="A8" t="str">
        <f>name!C5</f>
        <v>Manufacturing</v>
      </c>
      <c r="B8" s="11">
        <v>52.741999999999834</v>
      </c>
      <c r="C8" s="11">
        <v>52.202000000000133</v>
      </c>
      <c r="D8" s="11">
        <v>50.775000000000013</v>
      </c>
      <c r="E8" s="11">
        <v>47.522000000000034</v>
      </c>
      <c r="F8" s="11">
        <v>42.300999999999952</v>
      </c>
      <c r="G8" s="11"/>
      <c r="H8" s="11">
        <f t="shared" ref="H8:H12" si="3">F8-D8</f>
        <v>-8.4740000000000606</v>
      </c>
      <c r="I8" s="11">
        <v>19.590471975337778</v>
      </c>
      <c r="J8" s="11">
        <f t="shared" ref="J8:J12" si="4">SUM(H8:I8)</f>
        <v>11.116471975337717</v>
      </c>
      <c r="K8" s="11"/>
      <c r="L8" t="str">
        <f t="shared" si="1"/>
        <v>Trade, accomod. and transport</v>
      </c>
      <c r="M8" s="11">
        <f t="shared" si="1"/>
        <v>235.21900000000019</v>
      </c>
      <c r="N8" s="11">
        <f t="shared" si="1"/>
        <v>243.85800000000012</v>
      </c>
      <c r="O8" s="11">
        <f t="shared" si="1"/>
        <v>238.43700000000015</v>
      </c>
      <c r="P8" s="11">
        <f t="shared" si="1"/>
        <v>246.74499999999969</v>
      </c>
      <c r="Q8" s="11">
        <f t="shared" si="1"/>
        <v>257.11199999999991</v>
      </c>
      <c r="R8" s="40">
        <f t="shared" si="2"/>
        <v>0.2721321975923896</v>
      </c>
      <c r="S8" s="40">
        <f t="shared" si="0"/>
        <v>0.50397679984015564</v>
      </c>
    </row>
    <row r="9" spans="1:19" x14ac:dyDescent="0.2">
      <c r="A9" t="str">
        <f>name!C6</f>
        <v>Construction</v>
      </c>
      <c r="B9" s="11">
        <v>75.831999999999965</v>
      </c>
      <c r="C9" s="11">
        <v>78.046999999999883</v>
      </c>
      <c r="D9" s="11">
        <v>92.877999999999773</v>
      </c>
      <c r="E9" s="11">
        <v>103.65599999999998</v>
      </c>
      <c r="F9" s="11">
        <v>117.70800000000007</v>
      </c>
      <c r="G9" s="11"/>
      <c r="H9" s="11">
        <f t="shared" si="3"/>
        <v>24.830000000000297</v>
      </c>
      <c r="I9" s="11">
        <v>43.923102524857782</v>
      </c>
      <c r="J9" s="11">
        <f t="shared" si="4"/>
        <v>68.753102524858079</v>
      </c>
      <c r="K9" s="11"/>
      <c r="L9" t="str">
        <f t="shared" si="1"/>
        <v>Business and other services</v>
      </c>
      <c r="M9" s="11">
        <f t="shared" si="1"/>
        <v>247.46999999999997</v>
      </c>
      <c r="N9" s="11">
        <f t="shared" si="1"/>
        <v>258.45899999999983</v>
      </c>
      <c r="O9" s="11">
        <f t="shared" si="1"/>
        <v>258.68699999999995</v>
      </c>
      <c r="P9" s="11">
        <f t="shared" si="1"/>
        <v>263.96899999999999</v>
      </c>
      <c r="Q9" s="11">
        <f t="shared" si="1"/>
        <v>276.7829999999999</v>
      </c>
      <c r="R9" s="40">
        <f t="shared" si="2"/>
        <v>0.8905313279166327</v>
      </c>
      <c r="S9" s="40">
        <f t="shared" si="0"/>
        <v>0.45178394024891766</v>
      </c>
    </row>
    <row r="10" spans="1:19" x14ac:dyDescent="0.2">
      <c r="A10" t="str">
        <f>name!C7</f>
        <v>Trade, accomod. and transport</v>
      </c>
      <c r="B10" s="11">
        <v>235.21900000000019</v>
      </c>
      <c r="C10" s="11">
        <v>243.85800000000012</v>
      </c>
      <c r="D10" s="11">
        <v>238.43700000000015</v>
      </c>
      <c r="E10" s="11">
        <v>246.74499999999969</v>
      </c>
      <c r="F10" s="11">
        <v>257.11199999999991</v>
      </c>
      <c r="G10" s="11"/>
      <c r="H10" s="11">
        <f t="shared" si="3"/>
        <v>18.674999999999756</v>
      </c>
      <c r="I10" s="11">
        <v>118.02109430339465</v>
      </c>
      <c r="J10" s="11">
        <f t="shared" si="4"/>
        <v>136.6960943033944</v>
      </c>
      <c r="K10" s="11"/>
      <c r="L10" t="str">
        <f t="shared" si="1"/>
        <v>Non-marketed services</v>
      </c>
      <c r="M10" s="11">
        <f t="shared" si="1"/>
        <v>197.49300000000017</v>
      </c>
      <c r="N10" s="11">
        <f t="shared" si="1"/>
        <v>211.31999999999977</v>
      </c>
      <c r="O10" s="11">
        <f t="shared" si="1"/>
        <v>208.4230000000004</v>
      </c>
      <c r="P10" s="11">
        <f t="shared" si="1"/>
        <v>218.25499999999994</v>
      </c>
      <c r="Q10" s="11">
        <f t="shared" si="1"/>
        <v>233.95200000000003</v>
      </c>
      <c r="R10" s="40">
        <f t="shared" si="2"/>
        <v>1.0831546577402484</v>
      </c>
      <c r="S10" s="40">
        <f t="shared" si="0"/>
        <v>0.77328316073943526</v>
      </c>
    </row>
    <row r="11" spans="1:19" x14ac:dyDescent="0.2">
      <c r="A11" t="str">
        <f>name!C8</f>
        <v>Business and other services</v>
      </c>
      <c r="B11" s="11">
        <v>247.46999999999997</v>
      </c>
      <c r="C11" s="11">
        <v>258.45899999999983</v>
      </c>
      <c r="D11" s="11">
        <v>258.68699999999995</v>
      </c>
      <c r="E11" s="11">
        <v>263.96899999999999</v>
      </c>
      <c r="F11" s="11">
        <v>276.7829999999999</v>
      </c>
      <c r="G11" s="11"/>
      <c r="H11" s="11">
        <f t="shared" si="3"/>
        <v>18.095999999999947</v>
      </c>
      <c r="I11" s="11">
        <v>128.26920067429282</v>
      </c>
      <c r="J11" s="11">
        <f t="shared" si="4"/>
        <v>146.36520067429277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197.49300000000017</v>
      </c>
      <c r="C12" s="11">
        <v>211.31999999999977</v>
      </c>
      <c r="D12" s="11">
        <v>208.4230000000004</v>
      </c>
      <c r="E12" s="11">
        <v>218.25499999999994</v>
      </c>
      <c r="F12" s="11">
        <v>233.95200000000003</v>
      </c>
      <c r="G12" s="11"/>
      <c r="H12" s="11">
        <f t="shared" si="3"/>
        <v>25.528999999999627</v>
      </c>
      <c r="I12" s="11">
        <v>120.51102948487701</v>
      </c>
      <c r="J12" s="11">
        <f t="shared" si="4"/>
        <v>146.04002948487664</v>
      </c>
      <c r="K12" s="11"/>
      <c r="L12" s="24" t="str">
        <f t="shared" ref="L12:Q12" si="5">A14</f>
        <v>All industries</v>
      </c>
      <c r="M12" s="34">
        <f t="shared" si="5"/>
        <v>826.43700000000013</v>
      </c>
      <c r="N12" s="34">
        <f t="shared" si="5"/>
        <v>863.34999999999968</v>
      </c>
      <c r="O12" s="34">
        <f t="shared" si="5"/>
        <v>863.20300000000043</v>
      </c>
      <c r="P12" s="34">
        <f t="shared" si="5"/>
        <v>894.62999999999965</v>
      </c>
      <c r="Q12" s="34">
        <f t="shared" si="5"/>
        <v>942.6669999999998</v>
      </c>
      <c r="R12" s="43">
        <f>IF(D$5-B$5 &lt;&gt; 0,(EXP(LN(D14/B14)/(D$5-B$5))-1)*100,0)</f>
        <v>0.87432408040102327</v>
      </c>
      <c r="S12" s="43">
        <f>F41</f>
        <v>0.58881475638516978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826.43700000000013</v>
      </c>
      <c r="C14" s="34">
        <f t="shared" ref="C14:F14" si="6">SUM(C7:C12)</f>
        <v>863.34999999999968</v>
      </c>
      <c r="D14" s="34">
        <f t="shared" si="6"/>
        <v>863.20300000000043</v>
      </c>
      <c r="E14" s="34">
        <f t="shared" si="6"/>
        <v>894.62999999999965</v>
      </c>
      <c r="F14" s="34">
        <f t="shared" si="6"/>
        <v>942.6669999999998</v>
      </c>
      <c r="G14" s="34"/>
      <c r="H14" s="34">
        <f>SUM(H7:H12)</f>
        <v>79.463999999999572</v>
      </c>
      <c r="I14" s="34">
        <f>SUM(I7:I12)</f>
        <v>437.13332004760389</v>
      </c>
      <c r="J14" s="34">
        <f t="shared" ref="J14" si="7">SUM(J7:J12)</f>
        <v>516.59732004760349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2.1394250257430412</v>
      </c>
      <c r="C20" s="18">
        <f t="shared" si="8"/>
        <v>2.2544738518561407</v>
      </c>
      <c r="D20" s="18">
        <f t="shared" si="8"/>
        <v>1.6222140099142368</v>
      </c>
      <c r="E20" s="18">
        <f t="shared" si="8"/>
        <v>1.6188815487967121</v>
      </c>
      <c r="F20" s="18">
        <f t="shared" si="8"/>
        <v>1.571180491096007</v>
      </c>
      <c r="G20" s="351"/>
      <c r="H20" s="40">
        <f>IF(D7&gt;0,(H7/D7)*100,0)</f>
        <v>5.7701921016924826</v>
      </c>
      <c r="I20" s="40">
        <f>IF(D7&gt;0,(I7/D7)*100,0)</f>
        <v>48.692573625964918</v>
      </c>
      <c r="J20" s="40">
        <f>IF(D7&gt;0,(J7/D7)*100,0)</f>
        <v>54.462765727657406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6.3818536682166735</v>
      </c>
      <c r="C21" s="18">
        <f t="shared" si="8"/>
        <v>6.0464469797880529</v>
      </c>
      <c r="D21" s="18">
        <f t="shared" si="8"/>
        <v>5.8821621333568102</v>
      </c>
      <c r="E21" s="18">
        <f t="shared" si="8"/>
        <v>5.3119166582833186</v>
      </c>
      <c r="F21" s="18">
        <f t="shared" si="8"/>
        <v>4.4873746508576158</v>
      </c>
      <c r="G21" s="351"/>
      <c r="H21" s="40">
        <f t="shared" ref="H21:H25" si="9">IF(D8&gt;0,(H8/D8)*100,0)</f>
        <v>-16.689315608074956</v>
      </c>
      <c r="I21" s="40">
        <f t="shared" ref="I21:I25" si="10">IF(D8&gt;0,(I8/D8)*100,0)</f>
        <v>38.582908863294477</v>
      </c>
      <c r="J21" s="40">
        <f t="shared" ref="J21:J27" si="11">IF(D8&gt;0,(J8/D8)*100,0)</f>
        <v>21.893593255219525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9.1757750439537382</v>
      </c>
      <c r="C22" s="18">
        <f t="shared" si="8"/>
        <v>9.0400185324607527</v>
      </c>
      <c r="D22" s="18">
        <f t="shared" si="8"/>
        <v>10.759693837950021</v>
      </c>
      <c r="E22" s="18">
        <f t="shared" si="8"/>
        <v>11.586465913282588</v>
      </c>
      <c r="F22" s="18">
        <f t="shared" si="8"/>
        <v>12.486699969342311</v>
      </c>
      <c r="G22" s="351"/>
      <c r="H22" s="40">
        <f t="shared" si="9"/>
        <v>26.733995133401191</v>
      </c>
      <c r="I22" s="40">
        <f t="shared" si="10"/>
        <v>47.291180392404975</v>
      </c>
      <c r="J22" s="40">
        <f t="shared" si="11"/>
        <v>74.025175525806162</v>
      </c>
      <c r="K22" s="351"/>
    </row>
    <row r="23" spans="1:12" x14ac:dyDescent="0.2">
      <c r="A23" t="str">
        <f>$A$10</f>
        <v>Trade, accomod. and transport</v>
      </c>
      <c r="B23" s="18">
        <f t="shared" si="8"/>
        <v>28.461818626223192</v>
      </c>
      <c r="C23" s="18">
        <f t="shared" si="8"/>
        <v>28.245555105113823</v>
      </c>
      <c r="D23" s="18">
        <f t="shared" si="8"/>
        <v>27.622355343992091</v>
      </c>
      <c r="E23" s="18">
        <f t="shared" si="8"/>
        <v>27.580675810111423</v>
      </c>
      <c r="F23" s="18">
        <f t="shared" si="8"/>
        <v>27.274954994711809</v>
      </c>
      <c r="G23" s="351"/>
      <c r="H23" s="40">
        <f t="shared" si="9"/>
        <v>7.8322575774731868</v>
      </c>
      <c r="I23" s="40">
        <f t="shared" si="10"/>
        <v>49.497810450305352</v>
      </c>
      <c r="J23" s="40">
        <f t="shared" si="11"/>
        <v>57.330068027778537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29.944206273436443</v>
      </c>
      <c r="C24" s="18">
        <f t="shared" si="8"/>
        <v>29.936757977645211</v>
      </c>
      <c r="D24" s="18">
        <f t="shared" si="8"/>
        <v>29.968269341047222</v>
      </c>
      <c r="E24" s="18">
        <f t="shared" si="8"/>
        <v>29.505941003543374</v>
      </c>
      <c r="F24" s="18">
        <f t="shared" si="8"/>
        <v>29.361694002229839</v>
      </c>
      <c r="G24" s="351"/>
      <c r="H24" s="40">
        <f t="shared" si="9"/>
        <v>6.9953263983114535</v>
      </c>
      <c r="I24" s="40">
        <f t="shared" si="10"/>
        <v>49.584710740892604</v>
      </c>
      <c r="J24" s="40">
        <f t="shared" si="11"/>
        <v>56.580037139204052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23.896921362426919</v>
      </c>
      <c r="C25" s="18">
        <f t="shared" si="8"/>
        <v>24.476747553136022</v>
      </c>
      <c r="D25" s="18">
        <f t="shared" si="8"/>
        <v>24.145305333739607</v>
      </c>
      <c r="E25" s="18">
        <f t="shared" si="8"/>
        <v>24.396119065982589</v>
      </c>
      <c r="F25" s="18">
        <f t="shared" si="8"/>
        <v>24.818095891762422</v>
      </c>
      <c r="G25" s="351"/>
      <c r="H25" s="40">
        <f t="shared" si="9"/>
        <v>12.248648181822341</v>
      </c>
      <c r="I25" s="40">
        <f t="shared" si="10"/>
        <v>57.820408249030478</v>
      </c>
      <c r="J25" s="40">
        <f t="shared" si="11"/>
        <v>70.069056430852811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9.2057140672587483</v>
      </c>
      <c r="I27" s="43">
        <f>IF(D14&gt;0,(I14/D14)*100,0)</f>
        <v>50.640848102659945</v>
      </c>
      <c r="J27" s="43">
        <f t="shared" si="11"/>
        <v>59.846562169918691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Essex Southend-on-Sea and Thurrock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2.430977671970691</v>
      </c>
      <c r="C34" s="18">
        <f t="shared" si="12"/>
        <v>-28.056925606247397</v>
      </c>
      <c r="D34" s="18">
        <f t="shared" si="12"/>
        <v>0.67635613557197605</v>
      </c>
      <c r="E34" s="18">
        <f t="shared" si="12"/>
        <v>0.22419694761168785</v>
      </c>
      <c r="F34" s="18">
        <f t="shared" ref="F34:F39" si="13">IF(F$5-D$5 &lt;&gt; 0,(EXP(LN(F7/D7)/(F$5-D$5))-1)*100,0)</f>
        <v>0.37469058710279946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-0.25695165654280316</v>
      </c>
      <c r="C35" s="18">
        <f t="shared" si="12"/>
        <v>-2.7336117390140524</v>
      </c>
      <c r="D35" s="18">
        <f t="shared" si="12"/>
        <v>-1.3154976049405631</v>
      </c>
      <c r="E35" s="18">
        <f t="shared" si="12"/>
        <v>-1.1570741602429879</v>
      </c>
      <c r="F35" s="18">
        <f t="shared" si="13"/>
        <v>-1.2099102133905637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0.72236763223407774</v>
      </c>
      <c r="C36" s="18">
        <f t="shared" si="12"/>
        <v>19.002652248004303</v>
      </c>
      <c r="D36" s="18">
        <f t="shared" si="12"/>
        <v>2.220103928549233</v>
      </c>
      <c r="E36" s="18">
        <f t="shared" si="12"/>
        <v>1.2794078476099369</v>
      </c>
      <c r="F36" s="18">
        <f t="shared" si="13"/>
        <v>1.5920073748604935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0.90580514858604744</v>
      </c>
      <c r="C37" s="18">
        <f t="shared" si="12"/>
        <v>-2.2230150333390597</v>
      </c>
      <c r="D37" s="18">
        <f>IF(E$5-D$5 &lt;&gt; 0,(EXP(LN(E10/D10)/(E$5-D$5))-1)*100,0)</f>
        <v>0.68735733492029105</v>
      </c>
      <c r="E37" s="18">
        <f t="shared" si="12"/>
        <v>0.41241181603610677</v>
      </c>
      <c r="F37" s="18">
        <f t="shared" si="13"/>
        <v>0.50397679984015564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1.0921132773690667</v>
      </c>
      <c r="C38" s="18">
        <f t="shared" si="12"/>
        <v>8.82151521131469E-2</v>
      </c>
      <c r="D38" s="18">
        <f t="shared" si="12"/>
        <v>0.40507492634356268</v>
      </c>
      <c r="E38" s="18">
        <f t="shared" si="12"/>
        <v>0.47514659505736301</v>
      </c>
      <c r="F38" s="18">
        <f t="shared" si="13"/>
        <v>0.45178394024891766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1.7061521043805872</v>
      </c>
      <c r="C39" s="18">
        <f t="shared" si="12"/>
        <v>-1.3709066818092808</v>
      </c>
      <c r="D39" s="18">
        <f t="shared" si="12"/>
        <v>0.92615119218466546</v>
      </c>
      <c r="E39" s="18">
        <f t="shared" si="12"/>
        <v>0.69693599516915672</v>
      </c>
      <c r="F39" s="18">
        <f t="shared" si="13"/>
        <v>0.77328316073943526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1.0984006459009432</v>
      </c>
      <c r="C41" s="18">
        <f>IF(D$5-C$5 &lt;&gt; 0,(EXP(LN(D14/C14)/(D$5-C$5))-1)*100,0)</f>
        <v>-1.7026698326205736E-2</v>
      </c>
      <c r="D41" s="18">
        <f>IF(E$5-D$5 &lt;&gt; 0,(EXP(LN(E14/D14)/(E$5-D$5))-1)*100,0)</f>
        <v>0.71777042348430964</v>
      </c>
      <c r="E41" s="18">
        <f>IF(F$5-E$5 &lt;&gt; 0,(EXP(LN(F14/E14)/(F$5-E$5))-1)*100,0)</f>
        <v>0.5243988525019283</v>
      </c>
      <c r="F41" s="18">
        <f>IF(F$5-D$5 &lt;&gt; 0,(EXP(LN(F14/D14)/(F$5-D$5))-1)*100,0)</f>
        <v>0.58881475638516978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1.7829999999999657</v>
      </c>
      <c r="C45" s="27">
        <f>D7-C7</f>
        <v>-5.4609999999999896</v>
      </c>
      <c r="D45" s="27">
        <f>E7-D7</f>
        <v>0.4800000000000253</v>
      </c>
      <c r="E45" s="27">
        <f>F7-E7</f>
        <v>0.32799999999997276</v>
      </c>
      <c r="F45" s="27">
        <f>F7-D7</f>
        <v>0.80799999999999805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-0.53999999999970072</v>
      </c>
      <c r="C46" s="27">
        <f>D8-C8</f>
        <v>-1.4270000000001204</v>
      </c>
      <c r="D46" s="27">
        <f t="shared" si="14"/>
        <v>-3.2529999999999788</v>
      </c>
      <c r="E46" s="27">
        <f t="shared" si="14"/>
        <v>-5.2210000000000818</v>
      </c>
      <c r="F46" s="27">
        <f t="shared" ref="F46:F52" si="15">F8-D8</f>
        <v>-8.4740000000000606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2.2149999999999181</v>
      </c>
      <c r="C47" s="27">
        <f t="shared" ref="C47:C50" si="16">D9-C9</f>
        <v>14.830999999999889</v>
      </c>
      <c r="D47" s="27">
        <f t="shared" si="14"/>
        <v>10.778000000000205</v>
      </c>
      <c r="E47" s="27">
        <f t="shared" si="14"/>
        <v>14.052000000000092</v>
      </c>
      <c r="F47" s="27">
        <f t="shared" si="15"/>
        <v>24.830000000000297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8.6389999999999247</v>
      </c>
      <c r="C48" s="27">
        <f t="shared" si="16"/>
        <v>-5.4209999999999638</v>
      </c>
      <c r="D48" s="27">
        <f t="shared" si="14"/>
        <v>8.307999999999538</v>
      </c>
      <c r="E48" s="27">
        <f t="shared" si="14"/>
        <v>10.367000000000218</v>
      </c>
      <c r="F48" s="27">
        <f t="shared" si="15"/>
        <v>18.674999999999756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10.988999999999862</v>
      </c>
      <c r="C49" s="27">
        <f t="shared" si="16"/>
        <v>0.22800000000012233</v>
      </c>
      <c r="D49" s="27">
        <f t="shared" si="14"/>
        <v>5.2820000000000391</v>
      </c>
      <c r="E49" s="27">
        <f t="shared" si="14"/>
        <v>12.813999999999908</v>
      </c>
      <c r="F49" s="27">
        <f t="shared" si="15"/>
        <v>18.095999999999947</v>
      </c>
    </row>
    <row r="50" spans="1:6" x14ac:dyDescent="0.2">
      <c r="A50" t="str">
        <f>$A$12</f>
        <v>Non-marketed services</v>
      </c>
      <c r="B50" s="27">
        <f t="shared" si="14"/>
        <v>13.8269999999996</v>
      </c>
      <c r="C50" s="27">
        <f t="shared" si="16"/>
        <v>-2.8969999999993661</v>
      </c>
      <c r="D50" s="27">
        <f t="shared" si="14"/>
        <v>9.8319999999995389</v>
      </c>
      <c r="E50" s="27">
        <f t="shared" si="14"/>
        <v>15.697000000000088</v>
      </c>
      <c r="F50" s="27">
        <f t="shared" si="15"/>
        <v>25.528999999999627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36.912999999999556</v>
      </c>
      <c r="C52" s="29">
        <f>D14-C14</f>
        <v>-0.1469999999992524</v>
      </c>
      <c r="D52" s="29">
        <f t="shared" si="14"/>
        <v>31.426999999999225</v>
      </c>
      <c r="E52" s="29">
        <f t="shared" si="14"/>
        <v>48.037000000000148</v>
      </c>
      <c r="F52" s="29">
        <f t="shared" si="15"/>
        <v>79.463999999999373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Essex Southend-on-Sea and Thurrock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8.7390000000000168</v>
      </c>
      <c r="C5" s="11">
        <v>10.437999999999956</v>
      </c>
      <c r="D5" s="11">
        <v>6.1589999999999989</v>
      </c>
      <c r="E5" s="11">
        <v>6.4380000000000113</v>
      </c>
      <c r="F5" s="11">
        <v>6.3069999999999986</v>
      </c>
      <c r="G5" s="10"/>
    </row>
    <row r="6" spans="1:7" x14ac:dyDescent="0.2">
      <c r="A6" s="10" t="str">
        <f>name!B5</f>
        <v>Mining and quarrying</v>
      </c>
      <c r="B6" s="11">
        <v>0.40800000000000014</v>
      </c>
      <c r="C6" s="11">
        <v>0.25800000000000056</v>
      </c>
      <c r="D6" s="11">
        <v>0.39700000000000052</v>
      </c>
      <c r="E6" s="11">
        <v>0.28600000000000031</v>
      </c>
      <c r="F6" s="11">
        <v>0.17200000000000037</v>
      </c>
    </row>
    <row r="7" spans="1:7" x14ac:dyDescent="0.2">
      <c r="A7" s="10" t="str">
        <f>name!B6</f>
        <v>Food drink and tobacco</v>
      </c>
      <c r="B7" s="11">
        <v>4.3670000000000107</v>
      </c>
      <c r="C7" s="11">
        <v>3.995000000000005</v>
      </c>
      <c r="D7" s="11">
        <v>3.8390000000000044</v>
      </c>
      <c r="E7" s="11">
        <v>4.1629999999999994</v>
      </c>
      <c r="F7" s="11">
        <v>4.455999999999996</v>
      </c>
      <c r="G7" s="11"/>
    </row>
    <row r="8" spans="1:7" x14ac:dyDescent="0.2">
      <c r="A8" s="10" t="str">
        <f>name!B7</f>
        <v>Engineering</v>
      </c>
      <c r="B8" s="11">
        <v>10.579999999999975</v>
      </c>
      <c r="C8" s="11">
        <v>10.257000000000041</v>
      </c>
      <c r="D8" s="11">
        <v>9.7210000000000214</v>
      </c>
      <c r="E8" s="11">
        <v>9.6910000000000025</v>
      </c>
      <c r="F8" s="11">
        <v>8.0300000000000029</v>
      </c>
      <c r="G8" s="11"/>
    </row>
    <row r="9" spans="1:7" x14ac:dyDescent="0.2">
      <c r="A9" s="10" t="str">
        <f>name!B8</f>
        <v>Rest of manufacturing</v>
      </c>
      <c r="B9" s="11">
        <v>37.794999999999845</v>
      </c>
      <c r="C9" s="11">
        <v>37.950000000000088</v>
      </c>
      <c r="D9" s="11">
        <v>37.214999999999989</v>
      </c>
      <c r="E9" s="11">
        <v>33.668000000000035</v>
      </c>
      <c r="F9" s="11">
        <v>29.814999999999955</v>
      </c>
      <c r="G9" s="11"/>
    </row>
    <row r="10" spans="1:7" x14ac:dyDescent="0.2">
      <c r="A10" s="10" t="str">
        <f>name!B9</f>
        <v>Electricity and gas</v>
      </c>
      <c r="B10" s="11">
        <v>1.0289999999999975</v>
      </c>
      <c r="C10" s="11">
        <v>1.0980000000000003</v>
      </c>
      <c r="D10" s="11">
        <v>0.92100000000000171</v>
      </c>
      <c r="E10" s="11">
        <v>0.86000000000000187</v>
      </c>
      <c r="F10" s="11">
        <v>0.82599999999999896</v>
      </c>
      <c r="G10" s="11"/>
    </row>
    <row r="11" spans="1:7" x14ac:dyDescent="0.2">
      <c r="A11" s="10" t="str">
        <f>name!B10</f>
        <v>Water and sewerage</v>
      </c>
      <c r="B11" s="11">
        <v>7.5050000000000052</v>
      </c>
      <c r="C11" s="11">
        <v>7.6700000000000284</v>
      </c>
      <c r="D11" s="11">
        <v>6.5259999999999936</v>
      </c>
      <c r="E11" s="11">
        <v>6.8990000000000062</v>
      </c>
      <c r="F11" s="11">
        <v>7.505999999999994</v>
      </c>
      <c r="G11" s="11"/>
    </row>
    <row r="12" spans="1:7" x14ac:dyDescent="0.2">
      <c r="A12" s="10" t="str">
        <f>name!B11</f>
        <v>Construction</v>
      </c>
      <c r="B12" s="11">
        <v>75.831999999999965</v>
      </c>
      <c r="C12" s="11">
        <v>78.046999999999883</v>
      </c>
      <c r="D12" s="11">
        <v>92.877999999999773</v>
      </c>
      <c r="E12" s="11">
        <v>103.65599999999998</v>
      </c>
      <c r="F12" s="11">
        <v>117.70800000000007</v>
      </c>
      <c r="G12" s="11"/>
    </row>
    <row r="13" spans="1:7" x14ac:dyDescent="0.2">
      <c r="A13" s="10" t="str">
        <f>name!B12</f>
        <v>Wholesale and retail trade</v>
      </c>
      <c r="B13" s="11">
        <v>140.37000000000023</v>
      </c>
      <c r="C13" s="11">
        <v>135.95899999999995</v>
      </c>
      <c r="D13" s="11">
        <v>132.22900000000027</v>
      </c>
      <c r="E13" s="11">
        <v>134.62899999999979</v>
      </c>
      <c r="F13" s="11">
        <v>137.12799999999962</v>
      </c>
      <c r="G13" s="11"/>
    </row>
    <row r="14" spans="1:7" x14ac:dyDescent="0.2">
      <c r="A14" s="10" t="str">
        <f>name!B13</f>
        <v>Transport and storage</v>
      </c>
      <c r="B14" s="11">
        <v>42.984999999999971</v>
      </c>
      <c r="C14" s="11">
        <v>53.913000000000167</v>
      </c>
      <c r="D14" s="11">
        <v>51.397999999999982</v>
      </c>
      <c r="E14" s="11">
        <v>55.903999999999805</v>
      </c>
      <c r="F14" s="11">
        <v>57.497000000000092</v>
      </c>
      <c r="G14" s="11"/>
    </row>
    <row r="15" spans="1:7" x14ac:dyDescent="0.2">
      <c r="A15" s="10" t="str">
        <f>name!B14</f>
        <v>Accommodation and food</v>
      </c>
      <c r="B15" s="11">
        <v>51.864000000000004</v>
      </c>
      <c r="C15" s="11">
        <v>53.98599999999999</v>
      </c>
      <c r="D15" s="11">
        <v>54.809999999999917</v>
      </c>
      <c r="E15" s="11">
        <v>56.212000000000096</v>
      </c>
      <c r="F15" s="11">
        <v>62.48700000000018</v>
      </c>
      <c r="G15" s="11"/>
    </row>
    <row r="16" spans="1:7" x14ac:dyDescent="0.2">
      <c r="A16" s="10" t="str">
        <f>name!B15</f>
        <v>Media</v>
      </c>
      <c r="B16" s="11">
        <v>10.832000000000033</v>
      </c>
      <c r="C16" s="11">
        <v>6.8319999999999927</v>
      </c>
      <c r="D16" s="11">
        <v>7.2089999999999854</v>
      </c>
      <c r="E16" s="11">
        <v>7.0320000000000009</v>
      </c>
      <c r="F16" s="11">
        <v>6.9669999999999748</v>
      </c>
      <c r="G16" s="11"/>
    </row>
    <row r="17" spans="1:7" x14ac:dyDescent="0.2">
      <c r="A17" s="10" t="str">
        <f>name!B16</f>
        <v>Information technology</v>
      </c>
      <c r="B17" s="11">
        <v>18.523</v>
      </c>
      <c r="C17" s="11">
        <v>17.737000000000045</v>
      </c>
      <c r="D17" s="11">
        <v>17.534999999999965</v>
      </c>
      <c r="E17" s="11">
        <v>18.327000000000002</v>
      </c>
      <c r="F17" s="11">
        <v>19.280999999999931</v>
      </c>
      <c r="G17" s="11"/>
    </row>
    <row r="18" spans="1:7" x14ac:dyDescent="0.2">
      <c r="A18" s="10" t="str">
        <f>name!B17</f>
        <v>Finance and insurance</v>
      </c>
      <c r="B18" s="11">
        <v>22.753999999999998</v>
      </c>
      <c r="C18" s="11">
        <v>21.955000000000044</v>
      </c>
      <c r="D18" s="11">
        <v>22.74499999999998</v>
      </c>
      <c r="E18" s="11">
        <v>21.736000000000057</v>
      </c>
      <c r="F18" s="11">
        <v>19.271999999999966</v>
      </c>
      <c r="G18" s="11"/>
    </row>
    <row r="19" spans="1:7" x14ac:dyDescent="0.2">
      <c r="A19" s="10" t="str">
        <f>name!B18</f>
        <v>Real estate</v>
      </c>
      <c r="B19" s="11">
        <v>12.383000000000003</v>
      </c>
      <c r="C19" s="11">
        <v>14.264000000000014</v>
      </c>
      <c r="D19" s="11">
        <v>14.61500000000002</v>
      </c>
      <c r="E19" s="11">
        <v>14.989000000000043</v>
      </c>
      <c r="F19" s="11">
        <v>17.306000000000012</v>
      </c>
      <c r="G19" s="11"/>
    </row>
    <row r="20" spans="1:7" x14ac:dyDescent="0.2">
      <c r="A20" s="10" t="str">
        <f>name!B19</f>
        <v>Professional services</v>
      </c>
      <c r="B20" s="11">
        <v>66.43100000000004</v>
      </c>
      <c r="C20" s="11">
        <v>80.989999999999895</v>
      </c>
      <c r="D20" s="11">
        <v>75.906000000000006</v>
      </c>
      <c r="E20" s="11">
        <v>79.62099999999964</v>
      </c>
      <c r="F20" s="11">
        <v>86.136999999999929</v>
      </c>
      <c r="G20" s="11"/>
    </row>
    <row r="21" spans="1:7" x14ac:dyDescent="0.2">
      <c r="A21" s="10" t="str">
        <f>name!B20</f>
        <v>Support services</v>
      </c>
      <c r="B21" s="11">
        <v>69.120999999999867</v>
      </c>
      <c r="C21" s="11">
        <v>68.619999999999877</v>
      </c>
      <c r="D21" s="11">
        <v>65.131999999999962</v>
      </c>
      <c r="E21" s="11">
        <v>68.528000000000119</v>
      </c>
      <c r="F21" s="11">
        <v>72.8900000000001</v>
      </c>
      <c r="G21" s="11"/>
    </row>
    <row r="22" spans="1:7" x14ac:dyDescent="0.2">
      <c r="A22" s="10" t="str">
        <f>name!B21</f>
        <v>Public admin. and defence</v>
      </c>
      <c r="B22" s="11">
        <v>28.205000000000073</v>
      </c>
      <c r="C22" s="11">
        <v>26.413000000000096</v>
      </c>
      <c r="D22" s="11">
        <v>26.970999999999997</v>
      </c>
      <c r="E22" s="11">
        <v>28.952000000000019</v>
      </c>
      <c r="F22" s="11">
        <v>29.972000000000016</v>
      </c>
      <c r="G22" s="11"/>
    </row>
    <row r="23" spans="1:7" x14ac:dyDescent="0.2">
      <c r="A23" s="10" t="str">
        <f>name!B22</f>
        <v>Education</v>
      </c>
      <c r="B23" s="11">
        <v>69.800000000000011</v>
      </c>
      <c r="C23" s="11">
        <v>74.860999999999763</v>
      </c>
      <c r="D23" s="11">
        <v>75.496000000000151</v>
      </c>
      <c r="E23" s="11">
        <v>74.09099999999998</v>
      </c>
      <c r="F23" s="11">
        <v>75.676999999999936</v>
      </c>
      <c r="G23" s="11"/>
    </row>
    <row r="24" spans="1:7" x14ac:dyDescent="0.2">
      <c r="A24" s="10" t="str">
        <f>name!B23</f>
        <v>Health and social work</v>
      </c>
      <c r="B24" s="11">
        <v>99.488000000000085</v>
      </c>
      <c r="C24" s="11">
        <v>110.04599999999992</v>
      </c>
      <c r="D24" s="11">
        <v>105.95600000000023</v>
      </c>
      <c r="E24" s="11">
        <v>115.21199999999992</v>
      </c>
      <c r="F24" s="11">
        <v>128.30300000000008</v>
      </c>
      <c r="G24" s="11"/>
    </row>
    <row r="25" spans="1:7" x14ac:dyDescent="0.2">
      <c r="A25" s="10" t="str">
        <f>name!B24</f>
        <v>Arts and entertainment</v>
      </c>
      <c r="B25" s="11">
        <v>20.709999999999994</v>
      </c>
      <c r="C25" s="11">
        <v>23.777000000000001</v>
      </c>
      <c r="D25" s="11">
        <v>28.713000000000033</v>
      </c>
      <c r="E25" s="11">
        <v>26.924000000000067</v>
      </c>
      <c r="F25" s="11">
        <v>27.971000000000025</v>
      </c>
      <c r="G25" s="11"/>
    </row>
    <row r="26" spans="1:7" x14ac:dyDescent="0.2">
      <c r="A26" s="10" t="str">
        <f>name!B25</f>
        <v>Other services</v>
      </c>
      <c r="B26" s="11">
        <v>26.716000000000065</v>
      </c>
      <c r="C26" s="11">
        <v>24.28400000000002</v>
      </c>
      <c r="D26" s="11">
        <v>26.831999999999972</v>
      </c>
      <c r="E26" s="11">
        <v>26.812000000000044</v>
      </c>
      <c r="F26" s="11">
        <v>26.959000000000003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826.43700000000035</v>
      </c>
      <c r="C28" s="11">
        <f t="shared" ref="C28:F28" si="0">SUM(C5:C26)</f>
        <v>863.3499999999998</v>
      </c>
      <c r="D28" s="11">
        <f t="shared" si="0"/>
        <v>863.20300000000032</v>
      </c>
      <c r="E28" s="11">
        <f t="shared" si="0"/>
        <v>894.62999999999954</v>
      </c>
      <c r="F28" s="11">
        <f t="shared" si="0"/>
        <v>942.66699999999992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1.0574308749487271</v>
      </c>
      <c r="C32" s="18">
        <f t="shared" ref="C32:E32" si="1">C5/C$28*100</f>
        <v>1.2090114090461526</v>
      </c>
      <c r="D32" s="18">
        <f t="shared" si="1"/>
        <v>0.71350539791914491</v>
      </c>
      <c r="E32" s="18">
        <f t="shared" si="1"/>
        <v>0.71962710841353572</v>
      </c>
      <c r="F32" s="18">
        <f>F5/F$28*100</f>
        <v>0.66905916935672927</v>
      </c>
    </row>
    <row r="33" spans="1:6" x14ac:dyDescent="0.2">
      <c r="A33" t="str">
        <f>$A$6</f>
        <v>Mining and quarrying</v>
      </c>
      <c r="B33" s="18">
        <f t="shared" ref="B33:F53" si="2">B6/B$28*100</f>
        <v>4.9368554408866006E-2</v>
      </c>
      <c r="C33" s="18">
        <f t="shared" si="2"/>
        <v>2.988359298083056E-2</v>
      </c>
      <c r="D33" s="18">
        <f t="shared" si="2"/>
        <v>4.599149910276034E-2</v>
      </c>
      <c r="E33" s="18">
        <f t="shared" si="2"/>
        <v>3.1968523300135304E-2</v>
      </c>
      <c r="F33" s="18">
        <f t="shared" si="2"/>
        <v>1.8246103873372079E-2</v>
      </c>
    </row>
    <row r="34" spans="1:6" x14ac:dyDescent="0.2">
      <c r="A34" t="str">
        <f>$A$7</f>
        <v>Food drink and tobacco</v>
      </c>
      <c r="B34" s="18">
        <f t="shared" si="2"/>
        <v>0.52841293407725076</v>
      </c>
      <c r="C34" s="18">
        <f t="shared" si="2"/>
        <v>0.46273237968379055</v>
      </c>
      <c r="D34" s="18">
        <f t="shared" si="2"/>
        <v>0.4447389547997404</v>
      </c>
      <c r="E34" s="18">
        <f t="shared" si="2"/>
        <v>0.4653320367079129</v>
      </c>
      <c r="F34" s="18">
        <f t="shared" si="2"/>
        <v>0.47270138871945194</v>
      </c>
    </row>
    <row r="35" spans="1:6" x14ac:dyDescent="0.2">
      <c r="A35" t="str">
        <f>$A$8</f>
        <v>Engineering</v>
      </c>
      <c r="B35" s="18">
        <f t="shared" si="2"/>
        <v>1.2801943765828454</v>
      </c>
      <c r="C35" s="18">
        <f t="shared" si="2"/>
        <v>1.1880465628076728</v>
      </c>
      <c r="D35" s="18">
        <f t="shared" si="2"/>
        <v>1.1261545661912686</v>
      </c>
      <c r="E35" s="18">
        <f t="shared" si="2"/>
        <v>1.0832411164391991</v>
      </c>
      <c r="F35" s="18">
        <f t="shared" si="2"/>
        <v>0.85183845408824155</v>
      </c>
    </row>
    <row r="36" spans="1:6" x14ac:dyDescent="0.2">
      <c r="A36" t="str">
        <f>$A$9</f>
        <v>Rest of manufacturing</v>
      </c>
      <c r="B36" s="18">
        <f t="shared" si="2"/>
        <v>4.5732463575565747</v>
      </c>
      <c r="C36" s="18">
        <f t="shared" si="2"/>
        <v>4.3956680372965886</v>
      </c>
      <c r="D36" s="18">
        <f t="shared" si="2"/>
        <v>4.3112686123658017</v>
      </c>
      <c r="E36" s="18">
        <f t="shared" si="2"/>
        <v>3.7633435051362074</v>
      </c>
      <c r="F36" s="18">
        <f t="shared" si="2"/>
        <v>3.1628348080499218</v>
      </c>
    </row>
    <row r="37" spans="1:6" x14ac:dyDescent="0.2">
      <c r="A37" t="str">
        <f>$A$10</f>
        <v>Electricity and gas</v>
      </c>
      <c r="B37" s="18">
        <f t="shared" si="2"/>
        <v>0.12451039825177201</v>
      </c>
      <c r="C37" s="18">
        <f t="shared" si="2"/>
        <v>0.12717901198818563</v>
      </c>
      <c r="D37" s="18">
        <f t="shared" si="2"/>
        <v>0.10669564401421235</v>
      </c>
      <c r="E37" s="18">
        <f t="shared" si="2"/>
        <v>9.6129126007399965E-2</v>
      </c>
      <c r="F37" s="18">
        <f t="shared" si="2"/>
        <v>8.7623731391891196E-2</v>
      </c>
    </row>
    <row r="38" spans="1:6" x14ac:dyDescent="0.2">
      <c r="A38" t="str">
        <f>$A$11</f>
        <v>Water and sewerage</v>
      </c>
      <c r="B38" s="18">
        <f t="shared" si="2"/>
        <v>0.90811519813367525</v>
      </c>
      <c r="C38" s="18">
        <f t="shared" si="2"/>
        <v>0.88839983784097176</v>
      </c>
      <c r="D38" s="18">
        <f t="shared" si="2"/>
        <v>0.75602146887811916</v>
      </c>
      <c r="E38" s="18">
        <f t="shared" si="2"/>
        <v>0.77115679107564128</v>
      </c>
      <c r="F38" s="18">
        <f t="shared" si="2"/>
        <v>0.79625148647401411</v>
      </c>
    </row>
    <row r="39" spans="1:6" x14ac:dyDescent="0.2">
      <c r="A39" t="str">
        <f>$A$12</f>
        <v>Construction</v>
      </c>
      <c r="B39" s="18">
        <f t="shared" si="2"/>
        <v>9.1757750439537347</v>
      </c>
      <c r="C39" s="18">
        <f t="shared" si="2"/>
        <v>9.0400185324607509</v>
      </c>
      <c r="D39" s="18">
        <f t="shared" si="2"/>
        <v>10.759693837950023</v>
      </c>
      <c r="E39" s="18">
        <f t="shared" si="2"/>
        <v>11.58646591328259</v>
      </c>
      <c r="F39" s="18">
        <f t="shared" si="2"/>
        <v>12.486699969342311</v>
      </c>
    </row>
    <row r="40" spans="1:6" x14ac:dyDescent="0.2">
      <c r="A40" t="str">
        <f>$A$13</f>
        <v>Wholesale and retail trade</v>
      </c>
      <c r="B40" s="18">
        <f t="shared" si="2"/>
        <v>16.984960741109141</v>
      </c>
      <c r="C40" s="18">
        <f t="shared" si="2"/>
        <v>15.747842705739268</v>
      </c>
      <c r="D40" s="18">
        <f t="shared" si="2"/>
        <v>15.318412934153406</v>
      </c>
      <c r="E40" s="18">
        <f t="shared" si="2"/>
        <v>15.048567564244419</v>
      </c>
      <c r="F40" s="18">
        <f t="shared" si="2"/>
        <v>14.546812395045084</v>
      </c>
    </row>
    <row r="41" spans="1:6" x14ac:dyDescent="0.2">
      <c r="A41" t="str">
        <f>$A$14</f>
        <v>Transport and storage</v>
      </c>
      <c r="B41" s="18">
        <f t="shared" si="2"/>
        <v>5.2012434099634879</v>
      </c>
      <c r="C41" s="18">
        <f t="shared" si="2"/>
        <v>6.2446284820756564</v>
      </c>
      <c r="D41" s="18">
        <f t="shared" si="2"/>
        <v>5.9543351911427509</v>
      </c>
      <c r="E41" s="18">
        <f t="shared" si="2"/>
        <v>6.2488403026949504</v>
      </c>
      <c r="F41" s="18">
        <f t="shared" si="2"/>
        <v>6.099396711670197</v>
      </c>
    </row>
    <row r="42" spans="1:6" x14ac:dyDescent="0.2">
      <c r="A42" t="str">
        <f>$A$15</f>
        <v>Accommodation and food</v>
      </c>
      <c r="B42" s="18">
        <f t="shared" si="2"/>
        <v>6.2756144751505536</v>
      </c>
      <c r="C42" s="18">
        <f t="shared" si="2"/>
        <v>6.2530839172988948</v>
      </c>
      <c r="D42" s="18">
        <f t="shared" si="2"/>
        <v>6.3496072186959376</v>
      </c>
      <c r="E42" s="18">
        <f t="shared" si="2"/>
        <v>6.2832679431720511</v>
      </c>
      <c r="F42" s="18">
        <f t="shared" si="2"/>
        <v>6.6287458879965229</v>
      </c>
    </row>
    <row r="43" spans="1:6" x14ac:dyDescent="0.2">
      <c r="A43" t="str">
        <f>$A$16</f>
        <v>Media</v>
      </c>
      <c r="B43" s="18">
        <f t="shared" si="2"/>
        <v>1.3106867190118578</v>
      </c>
      <c r="C43" s="18">
        <f t="shared" si="2"/>
        <v>0.79133607459315403</v>
      </c>
      <c r="D43" s="18">
        <f t="shared" si="2"/>
        <v>0.83514538295163276</v>
      </c>
      <c r="E43" s="18">
        <f t="shared" si="2"/>
        <v>0.78602327219073864</v>
      </c>
      <c r="F43" s="18">
        <f t="shared" si="2"/>
        <v>0.73907328887082879</v>
      </c>
    </row>
    <row r="44" spans="1:6" x14ac:dyDescent="0.2">
      <c r="A44" t="str">
        <f>$A$17</f>
        <v>Information technology</v>
      </c>
      <c r="B44" s="18">
        <f t="shared" si="2"/>
        <v>2.2413081698907469</v>
      </c>
      <c r="C44" s="18">
        <f t="shared" si="2"/>
        <v>2.054439103492216</v>
      </c>
      <c r="D44" s="18">
        <f t="shared" si="2"/>
        <v>2.031387750042569</v>
      </c>
      <c r="E44" s="18">
        <f t="shared" si="2"/>
        <v>2.0485563864390874</v>
      </c>
      <c r="F44" s="18">
        <f t="shared" si="2"/>
        <v>2.0453670278051459</v>
      </c>
    </row>
    <row r="45" spans="1:6" x14ac:dyDescent="0.2">
      <c r="A45" t="str">
        <f>$A$18</f>
        <v>Finance and insurance</v>
      </c>
      <c r="B45" s="18">
        <f t="shared" si="2"/>
        <v>2.7532649191650407</v>
      </c>
      <c r="C45" s="18">
        <f t="shared" si="2"/>
        <v>2.5430011003648634</v>
      </c>
      <c r="D45" s="18">
        <f t="shared" si="2"/>
        <v>2.6349537710133042</v>
      </c>
      <c r="E45" s="18">
        <f t="shared" si="2"/>
        <v>2.4296077708102866</v>
      </c>
      <c r="F45" s="18">
        <f t="shared" si="2"/>
        <v>2.0444122898117754</v>
      </c>
    </row>
    <row r="46" spans="1:6" x14ac:dyDescent="0.2">
      <c r="A46" t="str">
        <f>$A$19</f>
        <v>Real estate</v>
      </c>
      <c r="B46" s="18">
        <f t="shared" si="2"/>
        <v>1.4983598265808522</v>
      </c>
      <c r="C46" s="18">
        <f t="shared" si="2"/>
        <v>1.6521688770487077</v>
      </c>
      <c r="D46" s="18">
        <f t="shared" si="2"/>
        <v>1.6931127440474623</v>
      </c>
      <c r="E46" s="18">
        <f t="shared" si="2"/>
        <v>1.675441243866185</v>
      </c>
      <c r="F46" s="18">
        <f t="shared" si="2"/>
        <v>1.835855079259167</v>
      </c>
    </row>
    <row r="47" spans="1:6" x14ac:dyDescent="0.2">
      <c r="A47" s="10" t="str">
        <f>$A$20</f>
        <v>Professional services</v>
      </c>
      <c r="B47" s="18">
        <f t="shared" si="2"/>
        <v>8.0382412694494576</v>
      </c>
      <c r="C47" s="18">
        <f t="shared" si="2"/>
        <v>9.3808999826258077</v>
      </c>
      <c r="D47" s="18">
        <f t="shared" si="2"/>
        <v>8.7935282894058489</v>
      </c>
      <c r="E47" s="18">
        <f t="shared" si="2"/>
        <v>8.8998803974827219</v>
      </c>
      <c r="F47" s="18">
        <f t="shared" si="2"/>
        <v>9.1375851705851527</v>
      </c>
    </row>
    <row r="48" spans="1:6" x14ac:dyDescent="0.2">
      <c r="A48" s="10" t="str">
        <f>$A$21</f>
        <v>Support services</v>
      </c>
      <c r="B48" s="18">
        <f t="shared" si="2"/>
        <v>8.363734924743186</v>
      </c>
      <c r="C48" s="18">
        <f t="shared" si="2"/>
        <v>7.9481091098627319</v>
      </c>
      <c r="D48" s="18">
        <f t="shared" si="2"/>
        <v>7.545386195367711</v>
      </c>
      <c r="E48" s="18">
        <f t="shared" si="2"/>
        <v>7.6599264500408157</v>
      </c>
      <c r="F48" s="18">
        <f t="shared" si="2"/>
        <v>7.7323169263377318</v>
      </c>
    </row>
    <row r="49" spans="1:9" x14ac:dyDescent="0.2">
      <c r="A49" s="10" t="str">
        <f>$A$22</f>
        <v>Public admin. and defence</v>
      </c>
      <c r="B49" s="18">
        <f t="shared" si="2"/>
        <v>3.4128433262305609</v>
      </c>
      <c r="C49" s="18">
        <f t="shared" si="2"/>
        <v>3.0593617883824757</v>
      </c>
      <c r="D49" s="18">
        <f t="shared" si="2"/>
        <v>3.1245257488678777</v>
      </c>
      <c r="E49" s="18">
        <f t="shared" si="2"/>
        <v>3.2361982048444649</v>
      </c>
      <c r="F49" s="18">
        <f t="shared" si="2"/>
        <v>3.1794896819343434</v>
      </c>
    </row>
    <row r="50" spans="1:9" x14ac:dyDescent="0.2">
      <c r="A50" s="10" t="str">
        <f>$A$23</f>
        <v>Education</v>
      </c>
      <c r="B50" s="18">
        <f t="shared" si="2"/>
        <v>8.4458948473991331</v>
      </c>
      <c r="C50" s="18">
        <f t="shared" si="2"/>
        <v>8.6709909075114133</v>
      </c>
      <c r="D50" s="18">
        <f t="shared" si="2"/>
        <v>8.7460307714407985</v>
      </c>
      <c r="E50" s="18">
        <f t="shared" si="2"/>
        <v>8.2817477616444819</v>
      </c>
      <c r="F50" s="18">
        <f t="shared" si="2"/>
        <v>8.0279674582858984</v>
      </c>
    </row>
    <row r="51" spans="1:9" x14ac:dyDescent="0.2">
      <c r="A51" s="10" t="str">
        <f>$A$24</f>
        <v>Health and social work</v>
      </c>
      <c r="B51" s="18">
        <f t="shared" si="2"/>
        <v>12.038183188797214</v>
      </c>
      <c r="C51" s="18">
        <f t="shared" si="2"/>
        <v>12.746394857242132</v>
      </c>
      <c r="D51" s="18">
        <f t="shared" si="2"/>
        <v>12.27474881343093</v>
      </c>
      <c r="E51" s="18">
        <f t="shared" si="2"/>
        <v>12.878173099493642</v>
      </c>
      <c r="F51" s="18">
        <f t="shared" si="2"/>
        <v>13.610638751542178</v>
      </c>
    </row>
    <row r="52" spans="1:9" x14ac:dyDescent="0.2">
      <c r="A52" s="10" t="str">
        <f>$A$25</f>
        <v>Arts and entertainment</v>
      </c>
      <c r="B52" s="18">
        <f t="shared" si="2"/>
        <v>2.5059381416853292</v>
      </c>
      <c r="C52" s="18">
        <f t="shared" si="2"/>
        <v>2.7540394973070028</v>
      </c>
      <c r="D52" s="18">
        <f t="shared" si="2"/>
        <v>3.326332276417022</v>
      </c>
      <c r="E52" s="18">
        <f t="shared" si="2"/>
        <v>3.0095123123526015</v>
      </c>
      <c r="F52" s="18">
        <f t="shared" si="2"/>
        <v>2.967219601407499</v>
      </c>
    </row>
    <row r="53" spans="1:9" x14ac:dyDescent="0.2">
      <c r="A53" s="10" t="str">
        <f>$A$26</f>
        <v>Other services</v>
      </c>
      <c r="B53" s="18">
        <f t="shared" si="2"/>
        <v>3.2326723029099682</v>
      </c>
      <c r="C53" s="18">
        <f t="shared" si="2"/>
        <v>2.8127642323507298</v>
      </c>
      <c r="D53" s="18">
        <f t="shared" si="2"/>
        <v>3.1084229318016692</v>
      </c>
      <c r="E53" s="18">
        <f t="shared" si="2"/>
        <v>2.9969931703609376</v>
      </c>
      <c r="F53" s="18">
        <f t="shared" si="2"/>
        <v>2.8598646181525402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Essex Southend-on-Sea and Thurrock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4.5415387718881872</v>
      </c>
      <c r="C63" s="18">
        <f>IF(AND(D$3-C$3 &lt;&gt; 0,C5&lt;&gt;0,D5&lt;&gt;0),(EXP(LN(D5/C5)/(D$3-C$3))-1)*100,0)</f>
        <v>-40.994443379957616</v>
      </c>
      <c r="D63" s="18">
        <f t="shared" ref="B63:E78" si="3">IF(AND(E$3-D$3 &lt;&gt; 0,D5&lt;&gt;0,E5&lt;&gt;0),(EXP(LN(E5/D5)/(E$3-D$3))-1)*100,0)</f>
        <v>0.89000734500876977</v>
      </c>
      <c r="E63" s="18">
        <f t="shared" si="3"/>
        <v>-0.20536688500291111</v>
      </c>
      <c r="F63" s="18">
        <f>IF(AND(F$3-D$3 &lt;&gt; 0,D5&lt;&gt;0,F5&lt;&gt;0),(EXP(LN(F5/D5)/(F$3-D$3))-1)*100,0)</f>
        <v>0.15843004117086501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-10.82566369383745</v>
      </c>
      <c r="C64" s="18">
        <f t="shared" ref="C64:C78" si="4">IF(AND(D$3-C$3 &lt;&gt; 0,C6&lt;&gt;0,D6&lt;&gt;0),(EXP(LN(D6/C6)/(D$3-C$3))-1)*100,0)</f>
        <v>53.875968992247934</v>
      </c>
      <c r="D64" s="18">
        <f t="shared" si="3"/>
        <v>-6.3484207550726595</v>
      </c>
      <c r="E64" s="18">
        <f t="shared" si="3"/>
        <v>-4.957852359409987</v>
      </c>
      <c r="F64" s="18">
        <f t="shared" ref="F64:F84" si="5">IF(AND(F$3-D$3 &lt;&gt; 0,D6&lt;&gt;0,F6&lt;&gt;0),(EXP(LN(F6/D6)/(F$3-D$3))-1)*100,0)</f>
        <v>-5.4236543258699088</v>
      </c>
    </row>
    <row r="65" spans="1:6" x14ac:dyDescent="0.2">
      <c r="A65" t="str">
        <f>$A$7</f>
        <v>Food drink and tobacco</v>
      </c>
      <c r="B65" s="18">
        <f t="shared" si="3"/>
        <v>-2.2012288369548494</v>
      </c>
      <c r="C65" s="18">
        <f t="shared" si="4"/>
        <v>-3.9048811013767337</v>
      </c>
      <c r="D65" s="18">
        <f t="shared" si="3"/>
        <v>1.633682048145646</v>
      </c>
      <c r="E65" s="18">
        <f t="shared" si="3"/>
        <v>0.68247365363702794</v>
      </c>
      <c r="F65" s="18">
        <f t="shared" si="5"/>
        <v>0.99854981072380333</v>
      </c>
    </row>
    <row r="66" spans="1:6" x14ac:dyDescent="0.2">
      <c r="A66" t="str">
        <f>$A$8</f>
        <v>Engineering</v>
      </c>
      <c r="B66" s="18">
        <f t="shared" si="3"/>
        <v>-0.77212932537134016</v>
      </c>
      <c r="C66" s="18">
        <f t="shared" si="4"/>
        <v>-5.2256995222776386</v>
      </c>
      <c r="D66" s="18">
        <f t="shared" si="3"/>
        <v>-6.1798378661725994E-2</v>
      </c>
      <c r="E66" s="18">
        <f t="shared" si="3"/>
        <v>-1.8625667055725992</v>
      </c>
      <c r="F66" s="18">
        <f t="shared" si="5"/>
        <v>-1.2659450783266024</v>
      </c>
    </row>
    <row r="67" spans="1:6" x14ac:dyDescent="0.2">
      <c r="A67" t="str">
        <f>$A$9</f>
        <v>Rest of manufacturing</v>
      </c>
      <c r="B67" s="18">
        <f t="shared" si="3"/>
        <v>0.1023694892673177</v>
      </c>
      <c r="C67" s="18">
        <f t="shared" si="4"/>
        <v>-1.9367588932808877</v>
      </c>
      <c r="D67" s="18">
        <f t="shared" si="3"/>
        <v>-1.9833491279604765</v>
      </c>
      <c r="E67" s="18">
        <f t="shared" si="3"/>
        <v>-1.2080063923219475</v>
      </c>
      <c r="F67" s="18">
        <f t="shared" si="5"/>
        <v>-1.4671330534190563</v>
      </c>
    </row>
    <row r="68" spans="1:6" x14ac:dyDescent="0.2">
      <c r="A68" t="str">
        <f>$A$10</f>
        <v>Electricity and gas</v>
      </c>
      <c r="B68" s="18">
        <f t="shared" si="3"/>
        <v>1.6358073444903143</v>
      </c>
      <c r="C68" s="18">
        <f t="shared" si="4"/>
        <v>-16.120218579234844</v>
      </c>
      <c r="D68" s="18">
        <f t="shared" si="3"/>
        <v>-1.3612036245247316</v>
      </c>
      <c r="E68" s="18">
        <f t="shared" si="3"/>
        <v>-0.402563688446822</v>
      </c>
      <c r="F68" s="18">
        <f t="shared" si="5"/>
        <v>-0.72314107921901405</v>
      </c>
    </row>
    <row r="69" spans="1:6" x14ac:dyDescent="0.2">
      <c r="A69" t="str">
        <f>$A$11</f>
        <v>Water and sewerage</v>
      </c>
      <c r="B69" s="18">
        <f t="shared" si="3"/>
        <v>0.54515937234644873</v>
      </c>
      <c r="C69" s="18">
        <f t="shared" si="4"/>
        <v>-14.915254237288533</v>
      </c>
      <c r="D69" s="18">
        <f t="shared" si="3"/>
        <v>1.1178472456750299</v>
      </c>
      <c r="E69" s="18">
        <f t="shared" si="3"/>
        <v>0.84682774282600626</v>
      </c>
      <c r="F69" s="18">
        <f t="shared" si="5"/>
        <v>0.93708677017971809</v>
      </c>
    </row>
    <row r="70" spans="1:6" x14ac:dyDescent="0.2">
      <c r="A70" t="str">
        <f>$A$12</f>
        <v>Construction</v>
      </c>
      <c r="B70" s="18">
        <f t="shared" si="3"/>
        <v>0.72236763223407774</v>
      </c>
      <c r="C70" s="18">
        <f t="shared" si="4"/>
        <v>19.002652248004303</v>
      </c>
      <c r="D70" s="18">
        <f t="shared" si="3"/>
        <v>2.220103928549233</v>
      </c>
      <c r="E70" s="18">
        <f t="shared" si="3"/>
        <v>1.2794078476099369</v>
      </c>
      <c r="F70" s="18">
        <f t="shared" si="5"/>
        <v>1.5920073748604935</v>
      </c>
    </row>
    <row r="71" spans="1:6" x14ac:dyDescent="0.2">
      <c r="A71" t="str">
        <f>$A$13</f>
        <v>Wholesale and retail trade</v>
      </c>
      <c r="B71" s="18">
        <f t="shared" si="3"/>
        <v>-0.7950333547784072</v>
      </c>
      <c r="C71" s="18">
        <f t="shared" si="4"/>
        <v>-2.7434741355847558</v>
      </c>
      <c r="D71" s="18">
        <f t="shared" si="3"/>
        <v>0.36039946747925544</v>
      </c>
      <c r="E71" s="18">
        <f t="shared" si="3"/>
        <v>0.18408872569248835</v>
      </c>
      <c r="F71" s="18">
        <f t="shared" si="5"/>
        <v>0.24282453066923892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5.826429094683494</v>
      </c>
      <c r="C72" s="18">
        <f t="shared" si="4"/>
        <v>-4.6649231168738092</v>
      </c>
      <c r="D72" s="18">
        <f t="shared" si="3"/>
        <v>1.6949372441682264</v>
      </c>
      <c r="E72" s="18">
        <f t="shared" si="3"/>
        <v>0.28136347187985855</v>
      </c>
      <c r="F72" s="18">
        <f t="shared" si="5"/>
        <v>0.75035792340925056</v>
      </c>
    </row>
    <row r="73" spans="1:6" x14ac:dyDescent="0.2">
      <c r="A73" t="str">
        <f>$A$15</f>
        <v>Accommodation and food</v>
      </c>
      <c r="B73" s="18">
        <f t="shared" si="6"/>
        <v>1.0075379720336564</v>
      </c>
      <c r="C73" s="18">
        <f>IF(AND(D$3-C$3 &lt;&gt; 0,C15&lt;&gt;0,D15&lt;&gt;0),(EXP(LN(D15/C15)/(D$3-C$3))-1)*100,0)</f>
        <v>1.5263216389432843</v>
      </c>
      <c r="D73" s="18">
        <f t="shared" si="3"/>
        <v>0.50643000725587584</v>
      </c>
      <c r="E73" s="18">
        <f t="shared" si="3"/>
        <v>1.0639023972102812</v>
      </c>
      <c r="F73" s="18">
        <f t="shared" si="5"/>
        <v>0.87773554529366749</v>
      </c>
    </row>
    <row r="74" spans="1:6" x14ac:dyDescent="0.2">
      <c r="A74" t="str">
        <f>$A$16</f>
        <v>Media</v>
      </c>
      <c r="B74" s="18">
        <f t="shared" si="6"/>
        <v>-10.883155247706998</v>
      </c>
      <c r="C74" s="18">
        <f>IF(AND(D$3-C$3 &lt;&gt; 0,C16&lt;&gt;0,D16&lt;&gt;0),(EXP(LN(D16/C16)/(D$3-C$3))-1)*100,0)</f>
        <v>5.5181498829038889</v>
      </c>
      <c r="D74" s="18">
        <f t="shared" si="3"/>
        <v>-0.49594779833264102</v>
      </c>
      <c r="E74" s="18">
        <f t="shared" si="3"/>
        <v>-9.2821337669102277E-2</v>
      </c>
      <c r="F74" s="18">
        <f t="shared" si="5"/>
        <v>-0.22737796627557705</v>
      </c>
    </row>
    <row r="75" spans="1:6" x14ac:dyDescent="0.2">
      <c r="A75" t="str">
        <f>$A$17</f>
        <v>Information technology</v>
      </c>
      <c r="B75" s="18">
        <f t="shared" si="6"/>
        <v>-1.0781545455505914</v>
      </c>
      <c r="C75" s="18">
        <f t="shared" si="4"/>
        <v>-1.1388622653215275</v>
      </c>
      <c r="D75" s="18">
        <f t="shared" si="3"/>
        <v>0.88744462148637737</v>
      </c>
      <c r="E75" s="18">
        <f t="shared" si="3"/>
        <v>0.50873742378358955</v>
      </c>
      <c r="F75" s="18">
        <f t="shared" si="5"/>
        <v>0.63481493939641087</v>
      </c>
    </row>
    <row r="76" spans="1:6" x14ac:dyDescent="0.2">
      <c r="A76" t="str">
        <f>$A$18</f>
        <v>Finance and insurance</v>
      </c>
      <c r="B76" s="18">
        <f t="shared" si="6"/>
        <v>-0.88967005794815535</v>
      </c>
      <c r="C76" s="18">
        <f t="shared" si="4"/>
        <v>3.5982691869730576</v>
      </c>
      <c r="D76" s="18">
        <f t="shared" si="3"/>
        <v>-0.90340394006722669</v>
      </c>
      <c r="E76" s="18">
        <f t="shared" si="3"/>
        <v>-1.1959569666306069</v>
      </c>
      <c r="F76" s="18">
        <f t="shared" si="5"/>
        <v>-1.0985353811521104</v>
      </c>
    </row>
    <row r="77" spans="1:6" x14ac:dyDescent="0.2">
      <c r="A77" t="str">
        <f>$A$19</f>
        <v>Real estate</v>
      </c>
      <c r="B77" s="18">
        <f t="shared" si="6"/>
        <v>3.5985947008799535</v>
      </c>
      <c r="C77" s="18">
        <f t="shared" si="4"/>
        <v>2.4607403252944859</v>
      </c>
      <c r="D77" s="18">
        <f t="shared" si="3"/>
        <v>0.50664312141197598</v>
      </c>
      <c r="E77" s="18">
        <f t="shared" si="3"/>
        <v>1.4477464208049851</v>
      </c>
      <c r="F77" s="18">
        <f t="shared" si="5"/>
        <v>1.1330702504645185</v>
      </c>
    </row>
    <row r="78" spans="1:6" x14ac:dyDescent="0.2">
      <c r="A78" t="str">
        <f>$A$20</f>
        <v>Professional services</v>
      </c>
      <c r="B78" s="18">
        <f t="shared" si="6"/>
        <v>5.0788115503536124</v>
      </c>
      <c r="C78" s="18">
        <f t="shared" si="4"/>
        <v>-6.2773181874304136</v>
      </c>
      <c r="D78" s="18">
        <f t="shared" si="3"/>
        <v>0.96022373703810171</v>
      </c>
      <c r="E78" s="18">
        <f t="shared" si="3"/>
        <v>0.78971366665099296</v>
      </c>
      <c r="F78" s="18">
        <f t="shared" si="5"/>
        <v>0.84651833588695879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-0.18169859171628389</v>
      </c>
      <c r="C79" s="18">
        <f t="shared" ref="C79:C84" si="8">IF(AND(D$3-C$3 &lt;&gt; 0,C21&lt;&gt;0,D21&lt;&gt;0),(EXP(LN(D21/C21)/(D$3-C$3))-1)*100,0)</f>
        <v>-5.0830661614688406</v>
      </c>
      <c r="D79" s="18">
        <f t="shared" ref="D79:D84" si="9">IF(AND(E$3-D$3 &lt;&gt; 0,D21&lt;&gt;0,E21&lt;&gt;0),(EXP(LN(E21/D21)/(E$3-D$3))-1)*100,0)</f>
        <v>1.0217130250485651</v>
      </c>
      <c r="E79" s="18">
        <f t="shared" ref="E79:E84" si="10">IF(AND(F$3-E$3 &lt;&gt; 0,E21&lt;&gt;0,F21&lt;&gt;0),(EXP(LN(F21/E21)/(F$3-E$3))-1)*100,0)</f>
        <v>0.61899827020313047</v>
      </c>
      <c r="F79" s="18">
        <f t="shared" si="5"/>
        <v>0.75305782845909164</v>
      </c>
    </row>
    <row r="80" spans="1:6" x14ac:dyDescent="0.2">
      <c r="A80" s="10" t="str">
        <f>$A$22</f>
        <v>Public admin. and defence</v>
      </c>
      <c r="B80" s="18">
        <f t="shared" si="7"/>
        <v>-1.6276815920754917</v>
      </c>
      <c r="C80" s="18">
        <f t="shared" si="8"/>
        <v>2.1125960701166013</v>
      </c>
      <c r="D80" s="18">
        <f t="shared" si="9"/>
        <v>1.4276361925303682</v>
      </c>
      <c r="E80" s="18">
        <f t="shared" si="10"/>
        <v>0.34684337680870314</v>
      </c>
      <c r="F80" s="18">
        <f t="shared" si="5"/>
        <v>0.70582191561325835</v>
      </c>
    </row>
    <row r="81" spans="1:6" x14ac:dyDescent="0.2">
      <c r="A81" s="10" t="str">
        <f>$A$23</f>
        <v>Education</v>
      </c>
      <c r="B81" s="18">
        <f t="shared" si="7"/>
        <v>1.7653780683752229</v>
      </c>
      <c r="C81" s="18">
        <f t="shared" si="8"/>
        <v>0.84823873579085163</v>
      </c>
      <c r="D81" s="18">
        <f t="shared" si="9"/>
        <v>-0.3750072306799912</v>
      </c>
      <c r="E81" s="18">
        <f t="shared" si="10"/>
        <v>0.21202661851871252</v>
      </c>
      <c r="F81" s="18">
        <f t="shared" si="5"/>
        <v>1.5965331969569618E-2</v>
      </c>
    </row>
    <row r="82" spans="1:6" x14ac:dyDescent="0.2">
      <c r="A82" s="10" t="str">
        <f>$A$24</f>
        <v>Health and social work</v>
      </c>
      <c r="B82" s="18">
        <f t="shared" si="7"/>
        <v>2.5535952660335814</v>
      </c>
      <c r="C82" s="18">
        <f t="shared" si="8"/>
        <v>-3.7166275920975766</v>
      </c>
      <c r="D82" s="18">
        <f t="shared" si="9"/>
        <v>1.6891066945282196</v>
      </c>
      <c r="E82" s="18">
        <f t="shared" si="10"/>
        <v>1.0820193885527241</v>
      </c>
      <c r="F82" s="18">
        <f t="shared" si="5"/>
        <v>1.2839780481683327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3.5128437132023071</v>
      </c>
      <c r="C83" s="18">
        <f t="shared" si="8"/>
        <v>20.759557555621111</v>
      </c>
      <c r="D83" s="18">
        <f t="shared" si="9"/>
        <v>-1.2783961932712029</v>
      </c>
      <c r="E83" s="18">
        <f t="shared" si="10"/>
        <v>0.38223041448912642</v>
      </c>
      <c r="F83" s="18">
        <f t="shared" si="5"/>
        <v>-0.17439257722181578</v>
      </c>
    </row>
    <row r="84" spans="1:6" x14ac:dyDescent="0.2">
      <c r="A84" s="10" t="str">
        <f>$A$26</f>
        <v>Other services</v>
      </c>
      <c r="B84" s="18">
        <f t="shared" si="7"/>
        <v>-2.3578806456783674</v>
      </c>
      <c r="C84" s="18">
        <f t="shared" si="8"/>
        <v>10.492505353318847</v>
      </c>
      <c r="D84" s="18">
        <f t="shared" si="9"/>
        <v>-1.4912019750568106E-2</v>
      </c>
      <c r="E84" s="18">
        <f t="shared" si="10"/>
        <v>5.4691399018236275E-2</v>
      </c>
      <c r="F84" s="18">
        <f t="shared" si="5"/>
        <v>3.1484877362064623E-2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1.0984006459009432</v>
      </c>
      <c r="C86" s="18">
        <f>IF(AND(D$3-C$3 &lt;&gt; 0,C28&lt;&gt;0,D28&lt;&gt;0),(EXP(LN(D28/C28)/(D$3-C$3))-1)*100,0)</f>
        <v>-1.702669832622794E-2</v>
      </c>
      <c r="D86" s="18">
        <f>IF(AND(E$3-D$3 &lt;&gt; 0,D28&lt;&gt;0,E28&lt;&gt;0),(EXP(LN(E28/D28)/(E$3-D$3))-1)*100,0)</f>
        <v>0.71777042348430964</v>
      </c>
      <c r="E86" s="18">
        <f>IF(AND(F$3-E$3 &lt;&gt; 0,E28&lt;&gt;0,F28&lt;&gt;0),(EXP(LN(F28/E28)/(F$3-E$3))-1)*100,0)</f>
        <v>0.5243988525019283</v>
      </c>
      <c r="F86" s="18">
        <f>IF(AND(F$3-D$3 &lt;&gt; 0,D28&lt;&gt;0,F28&lt;&gt;0),(EXP(LN(F28/D28)/(F$3-D$3))-1)*100,0)</f>
        <v>0.58881475638519198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1.6989999999999394</v>
      </c>
      <c r="C90" s="27">
        <f>D5-C5</f>
        <v>-4.2789999999999573</v>
      </c>
      <c r="D90" s="27">
        <f t="shared" si="11"/>
        <v>0.27900000000001235</v>
      </c>
      <c r="E90" s="27">
        <f t="shared" si="11"/>
        <v>-0.13100000000001266</v>
      </c>
      <c r="F90" s="27">
        <f>F5-D5</f>
        <v>0.14799999999999969</v>
      </c>
    </row>
    <row r="91" spans="1:6" x14ac:dyDescent="0.2">
      <c r="A91" t="str">
        <f>$A$6</f>
        <v>Mining and quarrying</v>
      </c>
      <c r="B91" s="27">
        <f t="shared" si="11"/>
        <v>-0.14999999999999958</v>
      </c>
      <c r="C91" s="27">
        <f t="shared" ref="C91:C105" si="12">D6-C6</f>
        <v>0.13899999999999996</v>
      </c>
      <c r="D91" s="27">
        <f t="shared" si="11"/>
        <v>-0.11100000000000021</v>
      </c>
      <c r="E91" s="27">
        <f t="shared" si="11"/>
        <v>-0.11399999999999993</v>
      </c>
      <c r="F91" s="27">
        <f t="shared" ref="F91:F111" si="13">F6-D6</f>
        <v>-0.22500000000000014</v>
      </c>
    </row>
    <row r="92" spans="1:6" x14ac:dyDescent="0.2">
      <c r="A92" t="str">
        <f>$A$7</f>
        <v>Food drink and tobacco</v>
      </c>
      <c r="B92" s="27">
        <f t="shared" si="11"/>
        <v>-0.37200000000000566</v>
      </c>
      <c r="C92" s="27">
        <f t="shared" si="12"/>
        <v>-0.15600000000000058</v>
      </c>
      <c r="D92" s="27">
        <f t="shared" si="11"/>
        <v>0.32399999999999496</v>
      </c>
      <c r="E92" s="27">
        <f t="shared" si="11"/>
        <v>0.2929999999999966</v>
      </c>
      <c r="F92" s="27">
        <f t="shared" si="13"/>
        <v>0.61699999999999156</v>
      </c>
    </row>
    <row r="93" spans="1:6" x14ac:dyDescent="0.2">
      <c r="A93" t="str">
        <f>$A$8</f>
        <v>Engineering</v>
      </c>
      <c r="B93" s="27">
        <f t="shared" si="11"/>
        <v>-0.32299999999993467</v>
      </c>
      <c r="C93" s="27">
        <f t="shared" si="12"/>
        <v>-0.53600000000001913</v>
      </c>
      <c r="D93" s="27">
        <f t="shared" si="11"/>
        <v>-3.00000000000189E-2</v>
      </c>
      <c r="E93" s="27">
        <f t="shared" si="11"/>
        <v>-1.6609999999999996</v>
      </c>
      <c r="F93" s="27">
        <f t="shared" si="13"/>
        <v>-1.6910000000000185</v>
      </c>
    </row>
    <row r="94" spans="1:6" x14ac:dyDescent="0.2">
      <c r="A94" t="str">
        <f>$A$9</f>
        <v>Rest of manufacturing</v>
      </c>
      <c r="B94" s="27">
        <f t="shared" si="11"/>
        <v>0.15500000000024272</v>
      </c>
      <c r="C94" s="27">
        <f t="shared" si="12"/>
        <v>-0.73500000000009891</v>
      </c>
      <c r="D94" s="27">
        <f t="shared" si="11"/>
        <v>-3.5469999999999544</v>
      </c>
      <c r="E94" s="27">
        <f t="shared" si="11"/>
        <v>-3.8530000000000797</v>
      </c>
      <c r="F94" s="27">
        <f t="shared" si="13"/>
        <v>-7.4000000000000341</v>
      </c>
    </row>
    <row r="95" spans="1:6" x14ac:dyDescent="0.2">
      <c r="A95" t="str">
        <f>$A$10</f>
        <v>Electricity and gas</v>
      </c>
      <c r="B95" s="27">
        <f t="shared" si="11"/>
        <v>6.9000000000002837E-2</v>
      </c>
      <c r="C95" s="27">
        <f t="shared" si="12"/>
        <v>-0.1769999999999986</v>
      </c>
      <c r="D95" s="27">
        <f t="shared" si="11"/>
        <v>-6.0999999999999832E-2</v>
      </c>
      <c r="E95" s="27">
        <f t="shared" si="11"/>
        <v>-3.4000000000002917E-2</v>
      </c>
      <c r="F95" s="27">
        <f t="shared" si="13"/>
        <v>-9.5000000000002749E-2</v>
      </c>
    </row>
    <row r="96" spans="1:6" x14ac:dyDescent="0.2">
      <c r="A96" t="str">
        <f>$A$11</f>
        <v>Water and sewerage</v>
      </c>
      <c r="B96" s="27">
        <f t="shared" si="11"/>
        <v>0.16500000000002313</v>
      </c>
      <c r="C96" s="27">
        <f t="shared" si="12"/>
        <v>-1.1440000000000348</v>
      </c>
      <c r="D96" s="27">
        <f t="shared" si="11"/>
        <v>0.37300000000001265</v>
      </c>
      <c r="E96" s="27">
        <f t="shared" si="11"/>
        <v>0.60699999999998777</v>
      </c>
      <c r="F96" s="27">
        <f t="shared" si="13"/>
        <v>0.98000000000000043</v>
      </c>
    </row>
    <row r="97" spans="1:6" x14ac:dyDescent="0.2">
      <c r="A97" t="str">
        <f>$A$12</f>
        <v>Construction</v>
      </c>
      <c r="B97" s="27">
        <f t="shared" si="11"/>
        <v>2.2149999999999181</v>
      </c>
      <c r="C97" s="27">
        <f t="shared" si="12"/>
        <v>14.830999999999889</v>
      </c>
      <c r="D97" s="27">
        <f t="shared" si="11"/>
        <v>10.778000000000205</v>
      </c>
      <c r="E97" s="27">
        <f t="shared" si="11"/>
        <v>14.052000000000092</v>
      </c>
      <c r="F97" s="27">
        <f t="shared" si="13"/>
        <v>24.830000000000297</v>
      </c>
    </row>
    <row r="98" spans="1:6" x14ac:dyDescent="0.2">
      <c r="A98" t="str">
        <f>$A$13</f>
        <v>Wholesale and retail trade</v>
      </c>
      <c r="B98" s="27">
        <f t="shared" si="11"/>
        <v>-4.4110000000002856</v>
      </c>
      <c r="C98" s="27">
        <f t="shared" si="12"/>
        <v>-3.7299999999996771</v>
      </c>
      <c r="D98" s="27">
        <f t="shared" si="11"/>
        <v>2.3999999999995225</v>
      </c>
      <c r="E98" s="27">
        <f t="shared" si="11"/>
        <v>2.4989999999998247</v>
      </c>
      <c r="F98" s="27">
        <f t="shared" si="13"/>
        <v>4.8989999999993472</v>
      </c>
    </row>
    <row r="99" spans="1:6" x14ac:dyDescent="0.2">
      <c r="A99" t="str">
        <f>$A$14</f>
        <v>Transport and storage</v>
      </c>
      <c r="B99" s="27">
        <f t="shared" si="11"/>
        <v>10.928000000000196</v>
      </c>
      <c r="C99" s="27">
        <f t="shared" si="12"/>
        <v>-2.5150000000001853</v>
      </c>
      <c r="D99" s="27">
        <f t="shared" si="11"/>
        <v>4.5059999999998226</v>
      </c>
      <c r="E99" s="27">
        <f t="shared" si="11"/>
        <v>1.5930000000002877</v>
      </c>
      <c r="F99" s="27">
        <f t="shared" si="13"/>
        <v>6.0990000000001103</v>
      </c>
    </row>
    <row r="100" spans="1:6" x14ac:dyDescent="0.2">
      <c r="A100" t="str">
        <f>$A$15</f>
        <v>Accommodation and food</v>
      </c>
      <c r="B100" s="27">
        <f t="shared" si="11"/>
        <v>2.1219999999999857</v>
      </c>
      <c r="C100" s="27">
        <f t="shared" si="12"/>
        <v>0.82399999999992701</v>
      </c>
      <c r="D100" s="27">
        <f t="shared" si="11"/>
        <v>1.4020000000001787</v>
      </c>
      <c r="E100" s="27">
        <f t="shared" si="11"/>
        <v>6.2750000000000838</v>
      </c>
      <c r="F100" s="27">
        <f t="shared" si="13"/>
        <v>7.6770000000002625</v>
      </c>
    </row>
    <row r="101" spans="1:6" x14ac:dyDescent="0.2">
      <c r="A101" t="str">
        <f>$A$16</f>
        <v>Media</v>
      </c>
      <c r="B101" s="27">
        <f t="shared" si="11"/>
        <v>-4.00000000000004</v>
      </c>
      <c r="C101" s="27">
        <f t="shared" si="12"/>
        <v>0.37699999999999267</v>
      </c>
      <c r="D101" s="27">
        <f t="shared" si="11"/>
        <v>-0.1769999999999845</v>
      </c>
      <c r="E101" s="27">
        <f t="shared" si="11"/>
        <v>-6.5000000000026148E-2</v>
      </c>
      <c r="F101" s="27">
        <f t="shared" si="13"/>
        <v>-0.24200000000001065</v>
      </c>
    </row>
    <row r="102" spans="1:6" x14ac:dyDescent="0.2">
      <c r="A102" t="str">
        <f>$A$17</f>
        <v>Information technology</v>
      </c>
      <c r="B102" s="27">
        <f t="shared" si="11"/>
        <v>-0.78599999999995518</v>
      </c>
      <c r="C102" s="27">
        <f t="shared" si="12"/>
        <v>-0.20200000000007989</v>
      </c>
      <c r="D102" s="27">
        <f t="shared" si="11"/>
        <v>0.79200000000003712</v>
      </c>
      <c r="E102" s="27">
        <f t="shared" si="11"/>
        <v>0.95399999999992957</v>
      </c>
      <c r="F102" s="27">
        <f t="shared" si="13"/>
        <v>1.7459999999999667</v>
      </c>
    </row>
    <row r="103" spans="1:6" x14ac:dyDescent="0.2">
      <c r="A103" t="str">
        <f>$A$18</f>
        <v>Finance and insurance</v>
      </c>
      <c r="B103" s="27">
        <f t="shared" si="11"/>
        <v>-0.7989999999999533</v>
      </c>
      <c r="C103" s="27">
        <f t="shared" si="12"/>
        <v>0.7899999999999352</v>
      </c>
      <c r="D103" s="27">
        <f t="shared" si="11"/>
        <v>-1.0089999999999222</v>
      </c>
      <c r="E103" s="27">
        <f t="shared" si="11"/>
        <v>-2.464000000000091</v>
      </c>
      <c r="F103" s="27">
        <f t="shared" si="13"/>
        <v>-3.4730000000000132</v>
      </c>
    </row>
    <row r="104" spans="1:6" x14ac:dyDescent="0.2">
      <c r="A104" t="str">
        <f>$A$19</f>
        <v>Real estate</v>
      </c>
      <c r="B104" s="27">
        <f t="shared" si="11"/>
        <v>1.8810000000000109</v>
      </c>
      <c r="C104" s="27">
        <f t="shared" si="12"/>
        <v>0.3510000000000062</v>
      </c>
      <c r="D104" s="27">
        <f t="shared" si="11"/>
        <v>0.37400000000002365</v>
      </c>
      <c r="E104" s="27">
        <f t="shared" si="11"/>
        <v>2.3169999999999682</v>
      </c>
      <c r="F104" s="27">
        <f t="shared" si="13"/>
        <v>2.6909999999999918</v>
      </c>
    </row>
    <row r="105" spans="1:6" x14ac:dyDescent="0.2">
      <c r="A105" t="str">
        <f>$A$20</f>
        <v>Professional services</v>
      </c>
      <c r="B105" s="27">
        <f t="shared" si="11"/>
        <v>14.558999999999855</v>
      </c>
      <c r="C105" s="27">
        <f t="shared" si="12"/>
        <v>-5.0839999999998895</v>
      </c>
      <c r="D105" s="27">
        <f t="shared" si="11"/>
        <v>3.7149999999996339</v>
      </c>
      <c r="E105" s="27">
        <f t="shared" si="11"/>
        <v>6.5160000000002896</v>
      </c>
      <c r="F105" s="27">
        <f t="shared" si="13"/>
        <v>10.230999999999923</v>
      </c>
    </row>
    <row r="106" spans="1:6" x14ac:dyDescent="0.2">
      <c r="A106" s="10" t="str">
        <f>$A$21</f>
        <v>Support services</v>
      </c>
      <c r="B106" s="27">
        <f t="shared" ref="B106:B111" si="14">C21-B21</f>
        <v>-0.50099999999999056</v>
      </c>
      <c r="C106" s="27">
        <f t="shared" ref="C106:C111" si="15">D21-C21</f>
        <v>-3.4879999999999143</v>
      </c>
      <c r="D106" s="27">
        <f t="shared" ref="D106:D111" si="16">E21-D21</f>
        <v>3.3960000000001571</v>
      </c>
      <c r="E106" s="27">
        <f t="shared" ref="E106:E111" si="17">F21-E21</f>
        <v>4.3619999999999806</v>
      </c>
      <c r="F106" s="27">
        <f t="shared" si="13"/>
        <v>7.7580000000001377</v>
      </c>
    </row>
    <row r="107" spans="1:6" x14ac:dyDescent="0.2">
      <c r="A107" s="10" t="str">
        <f>$A$22</f>
        <v>Public admin. and defence</v>
      </c>
      <c r="B107" s="27">
        <f t="shared" si="14"/>
        <v>-1.7919999999999767</v>
      </c>
      <c r="C107" s="27">
        <f t="shared" si="15"/>
        <v>0.55799999999990035</v>
      </c>
      <c r="D107" s="27">
        <f t="shared" si="16"/>
        <v>1.981000000000023</v>
      </c>
      <c r="E107" s="27">
        <f t="shared" si="17"/>
        <v>1.019999999999996</v>
      </c>
      <c r="F107" s="27">
        <f t="shared" si="13"/>
        <v>3.001000000000019</v>
      </c>
    </row>
    <row r="108" spans="1:6" x14ac:dyDescent="0.2">
      <c r="A108" s="10" t="str">
        <f>$A$23</f>
        <v>Education</v>
      </c>
      <c r="B108" s="27">
        <f t="shared" si="14"/>
        <v>5.0609999999997513</v>
      </c>
      <c r="C108" s="27">
        <f t="shared" si="15"/>
        <v>0.63500000000038881</v>
      </c>
      <c r="D108" s="27">
        <f t="shared" si="16"/>
        <v>-1.4050000000001717</v>
      </c>
      <c r="E108" s="27">
        <f t="shared" si="17"/>
        <v>1.5859999999999559</v>
      </c>
      <c r="F108" s="27">
        <f t="shared" si="13"/>
        <v>0.18099999999978422</v>
      </c>
    </row>
    <row r="109" spans="1:6" x14ac:dyDescent="0.2">
      <c r="A109" s="10" t="str">
        <f>$A$24</f>
        <v>Health and social work</v>
      </c>
      <c r="B109" s="27">
        <f t="shared" si="14"/>
        <v>10.557999999999836</v>
      </c>
      <c r="C109" s="27">
        <f t="shared" si="15"/>
        <v>-4.0899999999996908</v>
      </c>
      <c r="D109" s="27">
        <f t="shared" si="16"/>
        <v>9.2559999999996876</v>
      </c>
      <c r="E109" s="27">
        <f t="shared" si="17"/>
        <v>13.091000000000165</v>
      </c>
      <c r="F109" s="27">
        <f t="shared" si="13"/>
        <v>22.346999999999852</v>
      </c>
    </row>
    <row r="110" spans="1:6" x14ac:dyDescent="0.2">
      <c r="A110" s="10" t="str">
        <f>$A$25</f>
        <v>Arts and entertainment</v>
      </c>
      <c r="B110" s="27">
        <f t="shared" si="14"/>
        <v>3.0670000000000073</v>
      </c>
      <c r="C110" s="27">
        <f t="shared" si="15"/>
        <v>4.9360000000000319</v>
      </c>
      <c r="D110" s="27">
        <f t="shared" si="16"/>
        <v>-1.788999999999966</v>
      </c>
      <c r="E110" s="27">
        <f t="shared" si="17"/>
        <v>1.046999999999958</v>
      </c>
      <c r="F110" s="27">
        <f t="shared" si="13"/>
        <v>-0.74200000000000799</v>
      </c>
    </row>
    <row r="111" spans="1:6" x14ac:dyDescent="0.2">
      <c r="A111" s="10" t="str">
        <f>$A$26</f>
        <v>Other services</v>
      </c>
      <c r="B111" s="27">
        <f t="shared" si="14"/>
        <v>-2.4320000000000448</v>
      </c>
      <c r="C111" s="27">
        <f t="shared" si="15"/>
        <v>2.5479999999999521</v>
      </c>
      <c r="D111" s="27">
        <f t="shared" si="16"/>
        <v>-1.9999999999928519E-2</v>
      </c>
      <c r="E111" s="27">
        <f t="shared" si="17"/>
        <v>0.14699999999995939</v>
      </c>
      <c r="F111" s="27">
        <f t="shared" si="13"/>
        <v>0.12700000000003087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36.912999999999442</v>
      </c>
      <c r="C113" s="29">
        <f>D28-C28</f>
        <v>-0.14699999999947977</v>
      </c>
      <c r="D113" s="29">
        <f>E28-D28</f>
        <v>31.426999999999225</v>
      </c>
      <c r="E113" s="29">
        <f>F28-E28</f>
        <v>48.037000000000376</v>
      </c>
      <c r="F113" s="29">
        <f>F28-D28</f>
        <v>79.463999999999601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Essex Southend-on-Sea and Thurrock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17.681000000000019</v>
      </c>
      <c r="C7" s="31">
        <f>'Ind T1'!C7</f>
        <v>19.463999999999984</v>
      </c>
      <c r="D7" s="31">
        <f>'Ind T1'!D7</f>
        <v>14.002999999999995</v>
      </c>
      <c r="E7" s="31">
        <f>'Ind T1'!E7</f>
        <v>14.48300000000002</v>
      </c>
      <c r="F7" s="31">
        <f>'Ind T1'!F7</f>
        <v>14.810999999999993</v>
      </c>
      <c r="H7" s="31">
        <f>C7-B7</f>
        <v>1.7829999999999657</v>
      </c>
      <c r="I7" s="31">
        <f>D7-C7</f>
        <v>-5.4609999999999896</v>
      </c>
      <c r="J7" s="31">
        <f>E7-D7</f>
        <v>0.4800000000000253</v>
      </c>
      <c r="K7" s="31">
        <f>F7-E7</f>
        <v>0.32799999999997276</v>
      </c>
      <c r="L7" s="31">
        <f>F7-D7</f>
        <v>0.80799999999999805</v>
      </c>
    </row>
    <row r="8" spans="1:12" x14ac:dyDescent="0.2">
      <c r="A8" t="str">
        <f>'Ind T2'!A5</f>
        <v>Agriculture</v>
      </c>
      <c r="B8" s="32">
        <f>'Ind T2'!B5</f>
        <v>8.7390000000000168</v>
      </c>
      <c r="C8" s="32">
        <f>'Ind T2'!C5</f>
        <v>10.437999999999956</v>
      </c>
      <c r="D8" s="32">
        <f>'Ind T2'!D5</f>
        <v>6.1589999999999989</v>
      </c>
      <c r="E8" s="32">
        <f>'Ind T2'!E5</f>
        <v>6.4380000000000113</v>
      </c>
      <c r="F8" s="32">
        <f>'Ind T2'!F5</f>
        <v>6.3069999999999986</v>
      </c>
      <c r="H8" s="11">
        <f t="shared" ref="H8:H40" si="0">C8-B8</f>
        <v>1.6989999999999394</v>
      </c>
      <c r="I8" s="31">
        <f t="shared" ref="I8:I38" si="1">D8-C8</f>
        <v>-4.2789999999999573</v>
      </c>
      <c r="J8" s="11">
        <f t="shared" ref="J8:J38" si="2">E8-D8</f>
        <v>0.27900000000001235</v>
      </c>
      <c r="K8" s="11">
        <f t="shared" ref="K8:K38" si="3">F8-E8</f>
        <v>-0.13100000000001266</v>
      </c>
      <c r="L8" s="31">
        <f t="shared" ref="L8:L40" si="4">F8-D8</f>
        <v>0.14799999999999969</v>
      </c>
    </row>
    <row r="9" spans="1:12" x14ac:dyDescent="0.2">
      <c r="A9" t="str">
        <f>'Ind T2'!A6</f>
        <v>Mining and quarrying</v>
      </c>
      <c r="B9" s="32">
        <f>'Ind T2'!B6</f>
        <v>0.40800000000000014</v>
      </c>
      <c r="C9" s="32">
        <f>'Ind T2'!C6</f>
        <v>0.25800000000000056</v>
      </c>
      <c r="D9" s="32">
        <f>'Ind T2'!D6</f>
        <v>0.39700000000000052</v>
      </c>
      <c r="E9" s="32">
        <f>'Ind T2'!E6</f>
        <v>0.28600000000000031</v>
      </c>
      <c r="F9" s="32">
        <f>'Ind T2'!F6</f>
        <v>0.17200000000000037</v>
      </c>
      <c r="H9" s="11">
        <f t="shared" si="0"/>
        <v>-0.14999999999999958</v>
      </c>
      <c r="I9" s="31">
        <f t="shared" si="1"/>
        <v>0.13899999999999996</v>
      </c>
      <c r="J9" s="11">
        <f t="shared" si="2"/>
        <v>-0.11100000000000021</v>
      </c>
      <c r="K9" s="11">
        <f t="shared" si="3"/>
        <v>-0.11399999999999993</v>
      </c>
      <c r="L9" s="31">
        <f t="shared" si="4"/>
        <v>-0.22500000000000014</v>
      </c>
    </row>
    <row r="10" spans="1:12" x14ac:dyDescent="0.2">
      <c r="A10" t="str">
        <f>'Ind T2'!A10</f>
        <v>Electricity and gas</v>
      </c>
      <c r="B10" s="32">
        <f>'Ind T2'!B10</f>
        <v>1.0289999999999975</v>
      </c>
      <c r="C10" s="32">
        <f>'Ind T2'!C10</f>
        <v>1.0980000000000003</v>
      </c>
      <c r="D10" s="32">
        <f>'Ind T2'!D10</f>
        <v>0.92100000000000171</v>
      </c>
      <c r="E10" s="32">
        <f>'Ind T2'!E10</f>
        <v>0.86000000000000187</v>
      </c>
      <c r="F10" s="32">
        <f>'Ind T2'!F10</f>
        <v>0.82599999999999896</v>
      </c>
      <c r="H10" s="11">
        <f t="shared" si="0"/>
        <v>6.9000000000002837E-2</v>
      </c>
      <c r="I10" s="31">
        <f t="shared" si="1"/>
        <v>-0.1769999999999986</v>
      </c>
      <c r="J10" s="11">
        <f t="shared" si="2"/>
        <v>-6.0999999999999832E-2</v>
      </c>
      <c r="K10" s="11">
        <f t="shared" si="3"/>
        <v>-3.4000000000002917E-2</v>
      </c>
      <c r="L10" s="31">
        <f t="shared" si="4"/>
        <v>-9.5000000000002749E-2</v>
      </c>
    </row>
    <row r="11" spans="1:12" x14ac:dyDescent="0.2">
      <c r="A11" t="str">
        <f>'Ind T2'!A11</f>
        <v>Water and sewerage</v>
      </c>
      <c r="B11" s="32">
        <f>'Ind T2'!B11</f>
        <v>7.5050000000000052</v>
      </c>
      <c r="C11" s="32">
        <f>'Ind T2'!C11</f>
        <v>7.6700000000000284</v>
      </c>
      <c r="D11" s="32">
        <f>'Ind T2'!D11</f>
        <v>6.5259999999999936</v>
      </c>
      <c r="E11" s="32">
        <f>'Ind T2'!E11</f>
        <v>6.8990000000000062</v>
      </c>
      <c r="F11" s="32">
        <f>'Ind T2'!F11</f>
        <v>7.505999999999994</v>
      </c>
      <c r="H11" s="11">
        <f t="shared" ref="H11" si="5">C11-B11</f>
        <v>0.16500000000002313</v>
      </c>
      <c r="I11" s="31">
        <f t="shared" ref="I11" si="6">D11-C11</f>
        <v>-1.1440000000000348</v>
      </c>
      <c r="J11" s="11">
        <f t="shared" ref="J11" si="7">E11-D11</f>
        <v>0.37300000000001265</v>
      </c>
      <c r="K11" s="11">
        <f t="shared" ref="K11" si="8">F11-E11</f>
        <v>0.60699999999998777</v>
      </c>
      <c r="L11" s="31">
        <f t="shared" si="4"/>
        <v>0.98000000000000043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52.741999999999834</v>
      </c>
      <c r="C13" s="31">
        <f>'Ind T1'!C8</f>
        <v>52.202000000000133</v>
      </c>
      <c r="D13" s="31">
        <f>'Ind T1'!D8</f>
        <v>50.775000000000013</v>
      </c>
      <c r="E13" s="31">
        <f>'Ind T1'!E8</f>
        <v>47.522000000000034</v>
      </c>
      <c r="F13" s="31">
        <f>'Ind T1'!F8</f>
        <v>42.300999999999952</v>
      </c>
      <c r="H13" s="31">
        <f t="shared" si="0"/>
        <v>-0.53999999999970072</v>
      </c>
      <c r="I13" s="31">
        <f t="shared" si="1"/>
        <v>-1.4270000000001204</v>
      </c>
      <c r="J13" s="31">
        <f t="shared" si="2"/>
        <v>-3.2529999999999788</v>
      </c>
      <c r="K13" s="31">
        <f t="shared" si="3"/>
        <v>-5.2210000000000818</v>
      </c>
      <c r="L13" s="31">
        <f t="shared" si="4"/>
        <v>-8.4740000000000606</v>
      </c>
    </row>
    <row r="14" spans="1:12" x14ac:dyDescent="0.2">
      <c r="A14" t="str">
        <f>'Ind T2'!A7</f>
        <v>Food drink and tobacco</v>
      </c>
      <c r="B14" s="32">
        <f>'Ind T2'!B7</f>
        <v>4.3670000000000107</v>
      </c>
      <c r="C14" s="32">
        <f>'Ind T2'!C7</f>
        <v>3.995000000000005</v>
      </c>
      <c r="D14" s="32">
        <f>'Ind T2'!D7</f>
        <v>3.8390000000000044</v>
      </c>
      <c r="E14" s="32">
        <f>'Ind T2'!E7</f>
        <v>4.1629999999999994</v>
      </c>
      <c r="F14" s="32">
        <f>'Ind T2'!F7</f>
        <v>4.455999999999996</v>
      </c>
      <c r="H14" s="11">
        <f t="shared" si="0"/>
        <v>-0.37200000000000566</v>
      </c>
      <c r="I14" s="31">
        <f t="shared" si="1"/>
        <v>-0.15600000000000058</v>
      </c>
      <c r="J14" s="11">
        <f t="shared" si="2"/>
        <v>0.32399999999999496</v>
      </c>
      <c r="K14" s="11">
        <f t="shared" si="3"/>
        <v>0.2929999999999966</v>
      </c>
      <c r="L14" s="31">
        <f t="shared" si="4"/>
        <v>0.61699999999999156</v>
      </c>
    </row>
    <row r="15" spans="1:12" x14ac:dyDescent="0.2">
      <c r="A15" t="str">
        <f>'Ind T2'!A8</f>
        <v>Engineering</v>
      </c>
      <c r="B15" s="32">
        <f>'Ind T2'!B8</f>
        <v>10.579999999999975</v>
      </c>
      <c r="C15" s="32">
        <f>'Ind T2'!C8</f>
        <v>10.257000000000041</v>
      </c>
      <c r="D15" s="32">
        <f>'Ind T2'!D8</f>
        <v>9.7210000000000214</v>
      </c>
      <c r="E15" s="32">
        <f>'Ind T2'!E8</f>
        <v>9.6910000000000025</v>
      </c>
      <c r="F15" s="32">
        <f>'Ind T2'!F8</f>
        <v>8.0300000000000029</v>
      </c>
      <c r="H15" s="11">
        <f t="shared" si="0"/>
        <v>-0.32299999999993467</v>
      </c>
      <c r="I15" s="31">
        <f t="shared" si="1"/>
        <v>-0.53600000000001913</v>
      </c>
      <c r="J15" s="11">
        <f t="shared" si="2"/>
        <v>-3.00000000000189E-2</v>
      </c>
      <c r="K15" s="11">
        <f t="shared" si="3"/>
        <v>-1.6609999999999996</v>
      </c>
      <c r="L15" s="31">
        <f t="shared" si="4"/>
        <v>-1.6910000000000185</v>
      </c>
    </row>
    <row r="16" spans="1:12" x14ac:dyDescent="0.2">
      <c r="A16" t="str">
        <f>'Ind T2'!A9</f>
        <v>Rest of manufacturing</v>
      </c>
      <c r="B16" s="32">
        <f>'Ind T2'!B9</f>
        <v>37.794999999999845</v>
      </c>
      <c r="C16" s="32">
        <f>'Ind T2'!C9</f>
        <v>37.950000000000088</v>
      </c>
      <c r="D16" s="32">
        <f>'Ind T2'!D9</f>
        <v>37.214999999999989</v>
      </c>
      <c r="E16" s="32">
        <f>'Ind T2'!E9</f>
        <v>33.668000000000035</v>
      </c>
      <c r="F16" s="32">
        <f>'Ind T2'!F9</f>
        <v>29.814999999999955</v>
      </c>
      <c r="H16" s="11">
        <f t="shared" si="0"/>
        <v>0.15500000000024272</v>
      </c>
      <c r="I16" s="31">
        <f t="shared" si="1"/>
        <v>-0.73500000000009891</v>
      </c>
      <c r="J16" s="11">
        <f t="shared" si="2"/>
        <v>-3.5469999999999544</v>
      </c>
      <c r="K16" s="11">
        <f t="shared" si="3"/>
        <v>-3.8530000000000797</v>
      </c>
      <c r="L16" s="31">
        <f t="shared" si="4"/>
        <v>-7.4000000000000341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75.831999999999965</v>
      </c>
      <c r="C18" s="31">
        <f>'Ind T1'!C9</f>
        <v>78.046999999999883</v>
      </c>
      <c r="D18" s="31">
        <f>'Ind T1'!D9</f>
        <v>92.877999999999773</v>
      </c>
      <c r="E18" s="31">
        <f>'Ind T1'!E9</f>
        <v>103.65599999999998</v>
      </c>
      <c r="F18" s="31">
        <f>'Ind T1'!F9</f>
        <v>117.70800000000007</v>
      </c>
      <c r="H18" s="31">
        <f t="shared" si="0"/>
        <v>2.2149999999999181</v>
      </c>
      <c r="I18" s="31">
        <f t="shared" si="1"/>
        <v>14.830999999999889</v>
      </c>
      <c r="J18" s="31">
        <f t="shared" si="2"/>
        <v>10.778000000000205</v>
      </c>
      <c r="K18" s="31">
        <f t="shared" si="3"/>
        <v>14.052000000000092</v>
      </c>
      <c r="L18" s="31">
        <f t="shared" si="4"/>
        <v>24.830000000000297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235.21900000000019</v>
      </c>
      <c r="C20" s="31">
        <f>'Ind T1'!C10</f>
        <v>243.85800000000012</v>
      </c>
      <c r="D20" s="31">
        <f>'Ind T1'!D10</f>
        <v>238.43700000000015</v>
      </c>
      <c r="E20" s="31">
        <f>'Ind T1'!E10</f>
        <v>246.74499999999969</v>
      </c>
      <c r="F20" s="31">
        <f>'Ind T1'!F10</f>
        <v>257.11199999999991</v>
      </c>
      <c r="H20" s="31">
        <f t="shared" si="0"/>
        <v>8.6389999999999247</v>
      </c>
      <c r="I20" s="31">
        <f t="shared" si="1"/>
        <v>-5.4209999999999638</v>
      </c>
      <c r="J20" s="31">
        <f t="shared" si="2"/>
        <v>8.307999999999538</v>
      </c>
      <c r="K20" s="31">
        <f t="shared" si="3"/>
        <v>10.367000000000218</v>
      </c>
      <c r="L20" s="31">
        <f t="shared" si="4"/>
        <v>18.674999999999756</v>
      </c>
    </row>
    <row r="21" spans="1:12" x14ac:dyDescent="0.2">
      <c r="A21" s="10" t="str">
        <f>'Ind T2'!A13</f>
        <v>Wholesale and retail trade</v>
      </c>
      <c r="B21" s="32">
        <f>'Ind T2'!B13</f>
        <v>140.37000000000023</v>
      </c>
      <c r="C21" s="32">
        <f>'Ind T2'!C13</f>
        <v>135.95899999999995</v>
      </c>
      <c r="D21" s="32">
        <f>'Ind T2'!D13</f>
        <v>132.22900000000027</v>
      </c>
      <c r="E21" s="32">
        <f>'Ind T2'!E13</f>
        <v>134.62899999999979</v>
      </c>
      <c r="F21" s="32">
        <f>'Ind T2'!F13</f>
        <v>137.12799999999962</v>
      </c>
      <c r="H21" s="11">
        <f t="shared" si="0"/>
        <v>-4.4110000000002856</v>
      </c>
      <c r="I21" s="31">
        <f t="shared" si="1"/>
        <v>-3.7299999999996771</v>
      </c>
      <c r="J21" s="11">
        <f t="shared" si="2"/>
        <v>2.3999999999995225</v>
      </c>
      <c r="K21" s="11">
        <f t="shared" si="3"/>
        <v>2.4989999999998247</v>
      </c>
      <c r="L21" s="31">
        <f t="shared" si="4"/>
        <v>4.8989999999993472</v>
      </c>
    </row>
    <row r="22" spans="1:12" x14ac:dyDescent="0.2">
      <c r="A22" s="10" t="str">
        <f>'Ind T2'!A14</f>
        <v>Transport and storage</v>
      </c>
      <c r="B22" s="32">
        <f>'Ind T2'!B14</f>
        <v>42.984999999999971</v>
      </c>
      <c r="C22" s="32">
        <f>'Ind T2'!C14</f>
        <v>53.913000000000167</v>
      </c>
      <c r="D22" s="32">
        <f>'Ind T2'!D14</f>
        <v>51.397999999999982</v>
      </c>
      <c r="E22" s="32">
        <f>'Ind T2'!E14</f>
        <v>55.903999999999805</v>
      </c>
      <c r="F22" s="32">
        <f>'Ind T2'!F14</f>
        <v>57.497000000000092</v>
      </c>
      <c r="H22" s="11">
        <f t="shared" si="0"/>
        <v>10.928000000000196</v>
      </c>
      <c r="I22" s="31">
        <f t="shared" si="1"/>
        <v>-2.5150000000001853</v>
      </c>
      <c r="J22" s="11">
        <f t="shared" si="2"/>
        <v>4.5059999999998226</v>
      </c>
      <c r="K22" s="11">
        <f t="shared" si="3"/>
        <v>1.5930000000002877</v>
      </c>
      <c r="L22" s="31">
        <f t="shared" si="4"/>
        <v>6.0990000000001103</v>
      </c>
    </row>
    <row r="23" spans="1:12" x14ac:dyDescent="0.2">
      <c r="A23" s="10" t="str">
        <f>'Ind T2'!A15</f>
        <v>Accommodation and food</v>
      </c>
      <c r="B23" s="32">
        <f>'Ind T2'!B15</f>
        <v>51.864000000000004</v>
      </c>
      <c r="C23" s="32">
        <f>'Ind T2'!C15</f>
        <v>53.98599999999999</v>
      </c>
      <c r="D23" s="32">
        <f>'Ind T2'!D15</f>
        <v>54.809999999999917</v>
      </c>
      <c r="E23" s="32">
        <f>'Ind T2'!E15</f>
        <v>56.212000000000096</v>
      </c>
      <c r="F23" s="32">
        <f>'Ind T2'!F15</f>
        <v>62.48700000000018</v>
      </c>
      <c r="H23" s="11">
        <f t="shared" si="0"/>
        <v>2.1219999999999857</v>
      </c>
      <c r="I23" s="31">
        <f t="shared" si="1"/>
        <v>0.82399999999992701</v>
      </c>
      <c r="J23" s="11">
        <f t="shared" si="2"/>
        <v>1.4020000000001787</v>
      </c>
      <c r="K23" s="11">
        <f t="shared" si="3"/>
        <v>6.2750000000000838</v>
      </c>
      <c r="L23" s="31">
        <f t="shared" si="4"/>
        <v>7.6770000000002625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247.46999999999997</v>
      </c>
      <c r="C25" s="31">
        <f>'Ind T1'!C11</f>
        <v>258.45899999999983</v>
      </c>
      <c r="D25" s="31">
        <f>'Ind T1'!D11</f>
        <v>258.68699999999995</v>
      </c>
      <c r="E25" s="31">
        <f>'Ind T1'!E11</f>
        <v>263.96899999999999</v>
      </c>
      <c r="F25" s="31">
        <f>'Ind T1'!F11</f>
        <v>276.7829999999999</v>
      </c>
      <c r="H25" s="31">
        <f t="shared" si="0"/>
        <v>10.988999999999862</v>
      </c>
      <c r="I25" s="31">
        <f t="shared" si="1"/>
        <v>0.22800000000012233</v>
      </c>
      <c r="J25" s="31">
        <f t="shared" si="2"/>
        <v>5.2820000000000391</v>
      </c>
      <c r="K25" s="31">
        <f t="shared" si="3"/>
        <v>12.813999999999908</v>
      </c>
      <c r="L25" s="31">
        <f t="shared" si="4"/>
        <v>18.095999999999947</v>
      </c>
    </row>
    <row r="26" spans="1:12" x14ac:dyDescent="0.2">
      <c r="A26" s="10" t="str">
        <f>'Ind T2'!A16</f>
        <v>Media</v>
      </c>
      <c r="B26" s="11">
        <f>'Ind T2'!B16</f>
        <v>10.832000000000033</v>
      </c>
      <c r="C26" s="11">
        <f>'Ind T2'!C16</f>
        <v>6.8319999999999927</v>
      </c>
      <c r="D26" s="11">
        <f>'Ind T2'!D16</f>
        <v>7.2089999999999854</v>
      </c>
      <c r="E26" s="11">
        <f>'Ind T2'!E16</f>
        <v>7.0320000000000009</v>
      </c>
      <c r="F26" s="11">
        <f>'Ind T2'!F16</f>
        <v>6.9669999999999748</v>
      </c>
      <c r="H26" s="11">
        <f t="shared" si="0"/>
        <v>-4.00000000000004</v>
      </c>
      <c r="I26" s="31">
        <f t="shared" si="1"/>
        <v>0.37699999999999267</v>
      </c>
      <c r="J26" s="11">
        <f t="shared" si="2"/>
        <v>-0.1769999999999845</v>
      </c>
      <c r="K26" s="11">
        <f t="shared" si="3"/>
        <v>-6.5000000000026148E-2</v>
      </c>
      <c r="L26" s="31">
        <f t="shared" si="4"/>
        <v>-0.24200000000001065</v>
      </c>
    </row>
    <row r="27" spans="1:12" x14ac:dyDescent="0.2">
      <c r="A27" s="10" t="str">
        <f>'Ind T2'!A17</f>
        <v>Information technology</v>
      </c>
      <c r="B27" s="11">
        <f>'Ind T2'!B17</f>
        <v>18.523</v>
      </c>
      <c r="C27" s="11">
        <f>'Ind T2'!C17</f>
        <v>17.737000000000045</v>
      </c>
      <c r="D27" s="11">
        <f>'Ind T2'!D17</f>
        <v>17.534999999999965</v>
      </c>
      <c r="E27" s="11">
        <f>'Ind T2'!E17</f>
        <v>18.327000000000002</v>
      </c>
      <c r="F27" s="11">
        <f>'Ind T2'!F17</f>
        <v>19.280999999999931</v>
      </c>
      <c r="H27" s="11">
        <f t="shared" si="0"/>
        <v>-0.78599999999995518</v>
      </c>
      <c r="I27" s="31">
        <f t="shared" si="1"/>
        <v>-0.20200000000007989</v>
      </c>
      <c r="J27" s="11">
        <f t="shared" si="2"/>
        <v>0.79200000000003712</v>
      </c>
      <c r="K27" s="11">
        <f t="shared" si="3"/>
        <v>0.95399999999992957</v>
      </c>
      <c r="L27" s="31">
        <f t="shared" si="4"/>
        <v>1.7459999999999667</v>
      </c>
    </row>
    <row r="28" spans="1:12" x14ac:dyDescent="0.2">
      <c r="A28" s="10" t="str">
        <f>'Ind T2'!A18</f>
        <v>Finance and insurance</v>
      </c>
      <c r="B28" s="11">
        <f>'Ind T2'!B18</f>
        <v>22.753999999999998</v>
      </c>
      <c r="C28" s="11">
        <f>'Ind T2'!C18</f>
        <v>21.955000000000044</v>
      </c>
      <c r="D28" s="11">
        <f>'Ind T2'!D18</f>
        <v>22.74499999999998</v>
      </c>
      <c r="E28" s="11">
        <f>'Ind T2'!E18</f>
        <v>21.736000000000057</v>
      </c>
      <c r="F28" s="11">
        <f>'Ind T2'!F18</f>
        <v>19.271999999999966</v>
      </c>
      <c r="H28" s="11">
        <f t="shared" si="0"/>
        <v>-0.7989999999999533</v>
      </c>
      <c r="I28" s="31">
        <f t="shared" si="1"/>
        <v>0.7899999999999352</v>
      </c>
      <c r="J28" s="11">
        <f t="shared" si="2"/>
        <v>-1.0089999999999222</v>
      </c>
      <c r="K28" s="11">
        <f t="shared" si="3"/>
        <v>-2.464000000000091</v>
      </c>
      <c r="L28" s="31">
        <f t="shared" si="4"/>
        <v>-3.4730000000000132</v>
      </c>
    </row>
    <row r="29" spans="1:12" x14ac:dyDescent="0.2">
      <c r="A29" s="10" t="str">
        <f>'Ind T2'!A19</f>
        <v>Real estate</v>
      </c>
      <c r="B29" s="11">
        <f>'Ind T2'!B19</f>
        <v>12.383000000000003</v>
      </c>
      <c r="C29" s="11">
        <f>'Ind T2'!C19</f>
        <v>14.264000000000014</v>
      </c>
      <c r="D29" s="11">
        <f>'Ind T2'!D19</f>
        <v>14.61500000000002</v>
      </c>
      <c r="E29" s="11">
        <f>'Ind T2'!E19</f>
        <v>14.989000000000043</v>
      </c>
      <c r="F29" s="11">
        <f>'Ind T2'!F19</f>
        <v>17.306000000000012</v>
      </c>
      <c r="H29" s="11">
        <f t="shared" ref="H29:H31" si="9">C29-B29</f>
        <v>1.8810000000000109</v>
      </c>
      <c r="I29" s="31">
        <f t="shared" ref="I29:I31" si="10">D29-C29</f>
        <v>0.3510000000000062</v>
      </c>
      <c r="J29" s="11">
        <f t="shared" ref="J29:J31" si="11">E29-D29</f>
        <v>0.37400000000002365</v>
      </c>
      <c r="K29" s="11">
        <f t="shared" ref="K29:K31" si="12">F29-E29</f>
        <v>2.3169999999999682</v>
      </c>
      <c r="L29" s="31">
        <f t="shared" si="4"/>
        <v>2.6909999999999918</v>
      </c>
    </row>
    <row r="30" spans="1:12" x14ac:dyDescent="0.2">
      <c r="A30" s="10" t="str">
        <f>'Ind T2'!A20</f>
        <v>Professional services</v>
      </c>
      <c r="B30" s="11">
        <f>'Ind T2'!B20</f>
        <v>66.43100000000004</v>
      </c>
      <c r="C30" s="11">
        <f>'Ind T2'!C20</f>
        <v>80.989999999999895</v>
      </c>
      <c r="D30" s="11">
        <f>'Ind T2'!D20</f>
        <v>75.906000000000006</v>
      </c>
      <c r="E30" s="11">
        <f>'Ind T2'!E20</f>
        <v>79.62099999999964</v>
      </c>
      <c r="F30" s="11">
        <f>'Ind T2'!F20</f>
        <v>86.136999999999929</v>
      </c>
      <c r="H30" s="11">
        <f t="shared" si="9"/>
        <v>14.558999999999855</v>
      </c>
      <c r="I30" s="31">
        <f t="shared" si="10"/>
        <v>-5.0839999999998895</v>
      </c>
      <c r="J30" s="11">
        <f t="shared" si="11"/>
        <v>3.7149999999996339</v>
      </c>
      <c r="K30" s="11">
        <f t="shared" si="12"/>
        <v>6.5160000000002896</v>
      </c>
      <c r="L30" s="31">
        <f t="shared" si="4"/>
        <v>10.230999999999923</v>
      </c>
    </row>
    <row r="31" spans="1:12" x14ac:dyDescent="0.2">
      <c r="A31" s="10" t="str">
        <f>'Ind T2'!A21</f>
        <v>Support services</v>
      </c>
      <c r="B31" s="11">
        <f>'Ind T2'!B21</f>
        <v>69.120999999999867</v>
      </c>
      <c r="C31" s="11">
        <f>'Ind T2'!C21</f>
        <v>68.619999999999877</v>
      </c>
      <c r="D31" s="11">
        <f>'Ind T2'!D21</f>
        <v>65.131999999999962</v>
      </c>
      <c r="E31" s="11">
        <f>'Ind T2'!E21</f>
        <v>68.528000000000119</v>
      </c>
      <c r="F31" s="11">
        <f>'Ind T2'!F21</f>
        <v>72.8900000000001</v>
      </c>
      <c r="H31" s="11">
        <f t="shared" si="9"/>
        <v>-0.50099999999999056</v>
      </c>
      <c r="I31" s="31">
        <f t="shared" si="10"/>
        <v>-3.4879999999999143</v>
      </c>
      <c r="J31" s="11">
        <f t="shared" si="11"/>
        <v>3.3960000000001571</v>
      </c>
      <c r="K31" s="11">
        <f t="shared" si="12"/>
        <v>4.3619999999999806</v>
      </c>
      <c r="L31" s="31">
        <f t="shared" si="4"/>
        <v>7.7580000000001377</v>
      </c>
    </row>
    <row r="32" spans="1:12" x14ac:dyDescent="0.2">
      <c r="A32" s="10" t="str">
        <f>'Ind T2'!A25</f>
        <v>Arts and entertainment</v>
      </c>
      <c r="B32" s="11">
        <f>'Ind T2'!B25</f>
        <v>20.709999999999994</v>
      </c>
      <c r="C32" s="11">
        <f>'Ind T2'!C25</f>
        <v>23.777000000000001</v>
      </c>
      <c r="D32" s="11">
        <f>'Ind T2'!D25</f>
        <v>28.713000000000033</v>
      </c>
      <c r="E32" s="11">
        <f>'Ind T2'!E25</f>
        <v>26.924000000000067</v>
      </c>
      <c r="F32" s="11">
        <f>'Ind T2'!F25</f>
        <v>27.971000000000025</v>
      </c>
      <c r="H32" s="11">
        <f t="shared" ref="H32" si="13">C32-B32</f>
        <v>3.0670000000000073</v>
      </c>
      <c r="I32" s="31">
        <f t="shared" ref="I32:I33" si="14">D32-C32</f>
        <v>4.9360000000000319</v>
      </c>
      <c r="J32" s="11">
        <f t="shared" ref="J32:J33" si="15">E32-D32</f>
        <v>-1.788999999999966</v>
      </c>
      <c r="K32" s="11">
        <f t="shared" ref="K32:K33" si="16">F32-E32</f>
        <v>1.046999999999958</v>
      </c>
      <c r="L32" s="31">
        <f t="shared" si="4"/>
        <v>-0.74200000000000799</v>
      </c>
    </row>
    <row r="33" spans="1:12" x14ac:dyDescent="0.2">
      <c r="A33" s="10" t="str">
        <f>'Ind T2'!A26</f>
        <v>Other services</v>
      </c>
      <c r="B33" s="11">
        <f>'Ind T2'!B26</f>
        <v>26.716000000000065</v>
      </c>
      <c r="C33" s="11">
        <f>'Ind T2'!C26</f>
        <v>24.28400000000002</v>
      </c>
      <c r="D33" s="11">
        <f>'Ind T2'!D26</f>
        <v>26.831999999999972</v>
      </c>
      <c r="E33" s="11">
        <f>'Ind T2'!E26</f>
        <v>26.812000000000044</v>
      </c>
      <c r="F33" s="11">
        <f>'Ind T2'!F26</f>
        <v>26.959000000000003</v>
      </c>
      <c r="H33" s="11">
        <f>C33-B33</f>
        <v>-2.4320000000000448</v>
      </c>
      <c r="I33" s="31">
        <f t="shared" si="14"/>
        <v>2.5479999999999521</v>
      </c>
      <c r="J33" s="11">
        <f t="shared" si="15"/>
        <v>-1.9999999999928519E-2</v>
      </c>
      <c r="K33" s="11">
        <f t="shared" si="16"/>
        <v>0.14699999999995939</v>
      </c>
      <c r="L33" s="31">
        <f t="shared" si="4"/>
        <v>0.12700000000003087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197.49300000000017</v>
      </c>
      <c r="C35" s="31">
        <f>'Ind T1'!C12</f>
        <v>211.31999999999977</v>
      </c>
      <c r="D35" s="31">
        <f>'Ind T1'!D12</f>
        <v>208.4230000000004</v>
      </c>
      <c r="E35" s="31">
        <f>'Ind T1'!E12</f>
        <v>218.25499999999994</v>
      </c>
      <c r="F35" s="31">
        <f>'Ind T1'!F12</f>
        <v>233.95200000000003</v>
      </c>
      <c r="H35" s="31">
        <f t="shared" si="0"/>
        <v>13.8269999999996</v>
      </c>
      <c r="I35" s="31">
        <f t="shared" si="1"/>
        <v>-2.8969999999993661</v>
      </c>
      <c r="J35" s="31">
        <f t="shared" si="2"/>
        <v>9.8319999999995389</v>
      </c>
      <c r="K35" s="31">
        <f t="shared" si="3"/>
        <v>15.697000000000088</v>
      </c>
      <c r="L35" s="31">
        <f t="shared" si="4"/>
        <v>25.528999999999627</v>
      </c>
    </row>
    <row r="36" spans="1:12" x14ac:dyDescent="0.2">
      <c r="A36" s="10" t="str">
        <f>'Ind T2'!A22</f>
        <v>Public admin. and defence</v>
      </c>
      <c r="B36" s="32">
        <f>'Ind T2'!B22</f>
        <v>28.205000000000073</v>
      </c>
      <c r="C36" s="32">
        <f>'Ind T2'!C22</f>
        <v>26.413000000000096</v>
      </c>
      <c r="D36" s="32">
        <f>'Ind T2'!D22</f>
        <v>26.970999999999997</v>
      </c>
      <c r="E36" s="32">
        <f>'Ind T2'!E22</f>
        <v>28.952000000000019</v>
      </c>
      <c r="F36" s="32">
        <f>'Ind T2'!F22</f>
        <v>29.972000000000016</v>
      </c>
      <c r="H36" s="11">
        <f t="shared" si="0"/>
        <v>-1.7919999999999767</v>
      </c>
      <c r="I36" s="31">
        <f t="shared" si="1"/>
        <v>0.55799999999990035</v>
      </c>
      <c r="J36" s="11">
        <f t="shared" si="2"/>
        <v>1.981000000000023</v>
      </c>
      <c r="K36" s="11">
        <f t="shared" si="3"/>
        <v>1.019999999999996</v>
      </c>
      <c r="L36" s="31">
        <f t="shared" si="4"/>
        <v>3.001000000000019</v>
      </c>
    </row>
    <row r="37" spans="1:12" x14ac:dyDescent="0.2">
      <c r="A37" s="10" t="str">
        <f>'Ind T2'!A23</f>
        <v>Education</v>
      </c>
      <c r="B37" s="32">
        <f>'Ind T2'!B23</f>
        <v>69.800000000000011</v>
      </c>
      <c r="C37" s="32">
        <f>'Ind T2'!C23</f>
        <v>74.860999999999763</v>
      </c>
      <c r="D37" s="32">
        <f>'Ind T2'!D23</f>
        <v>75.496000000000151</v>
      </c>
      <c r="E37" s="32">
        <f>'Ind T2'!E23</f>
        <v>74.09099999999998</v>
      </c>
      <c r="F37" s="32">
        <f>'Ind T2'!F23</f>
        <v>75.676999999999936</v>
      </c>
      <c r="H37" s="11">
        <f t="shared" si="0"/>
        <v>5.0609999999997513</v>
      </c>
      <c r="I37" s="31">
        <f t="shared" si="1"/>
        <v>0.63500000000038881</v>
      </c>
      <c r="J37" s="11">
        <f t="shared" si="2"/>
        <v>-1.4050000000001717</v>
      </c>
      <c r="K37" s="11">
        <f t="shared" si="3"/>
        <v>1.5859999999999559</v>
      </c>
      <c r="L37" s="31">
        <f t="shared" si="4"/>
        <v>0.18099999999978422</v>
      </c>
    </row>
    <row r="38" spans="1:12" x14ac:dyDescent="0.2">
      <c r="A38" s="10" t="str">
        <f>'Ind T2'!A24</f>
        <v>Health and social work</v>
      </c>
      <c r="B38" s="32">
        <f>'Ind T2'!B24</f>
        <v>99.488000000000085</v>
      </c>
      <c r="C38" s="32">
        <f>'Ind T2'!C24</f>
        <v>110.04599999999992</v>
      </c>
      <c r="D38" s="32">
        <f>'Ind T2'!D24</f>
        <v>105.95600000000023</v>
      </c>
      <c r="E38" s="32">
        <f>'Ind T2'!E24</f>
        <v>115.21199999999992</v>
      </c>
      <c r="F38" s="32">
        <f>'Ind T2'!F24</f>
        <v>128.30300000000008</v>
      </c>
      <c r="H38" s="11">
        <f t="shared" si="0"/>
        <v>10.557999999999836</v>
      </c>
      <c r="I38" s="31">
        <f t="shared" si="1"/>
        <v>-4.0899999999996908</v>
      </c>
      <c r="J38" s="11">
        <f t="shared" si="2"/>
        <v>9.2559999999996876</v>
      </c>
      <c r="K38" s="11">
        <f t="shared" si="3"/>
        <v>13.091000000000165</v>
      </c>
      <c r="L38" s="31">
        <f t="shared" si="4"/>
        <v>22.346999999999852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826.43700000000013</v>
      </c>
      <c r="C40" s="33">
        <f>'Ind T1'!C14</f>
        <v>863.34999999999968</v>
      </c>
      <c r="D40" s="33">
        <f>'Ind T1'!D14</f>
        <v>863.20300000000043</v>
      </c>
      <c r="E40" s="33">
        <f>'Ind T1'!E14</f>
        <v>894.62999999999965</v>
      </c>
      <c r="F40" s="33">
        <f>'Ind T1'!F14</f>
        <v>942.6669999999998</v>
      </c>
      <c r="G40" s="24"/>
      <c r="H40" s="34">
        <f t="shared" si="0"/>
        <v>36.912999999999556</v>
      </c>
      <c r="I40" s="34">
        <f>D40-C40</f>
        <v>-0.1469999999992524</v>
      </c>
      <c r="J40" s="34">
        <f>E40-D40</f>
        <v>31.426999999999225</v>
      </c>
      <c r="K40" s="34">
        <f>F40-E40</f>
        <v>48.037000000000148</v>
      </c>
      <c r="L40" s="205">
        <f t="shared" si="4"/>
        <v>79.463999999999373</v>
      </c>
    </row>
    <row r="44" spans="1:12" ht="15.75" x14ac:dyDescent="0.25">
      <c r="A44" s="19" t="str">
        <f>CONCATENATE(A1," (Continued)")</f>
        <v>Industry Table 4  Employment by Industry Group in Sector (SIC 2007), 2015-2035, Essex Southend-on-Sea and Thurrock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2.430977671970691</v>
      </c>
      <c r="C50" s="44">
        <f t="shared" ref="B50:E54" si="17">IF(AND(D$5-C$5 &lt;&gt; 0,C7&lt;&gt;0,D7&lt;&gt;0),(EXP(LN(D7/C7)/(D$5-C$5))-1)*100,0)</f>
        <v>-28.056925606247397</v>
      </c>
      <c r="D50" s="44">
        <f t="shared" si="17"/>
        <v>0.67635613557197605</v>
      </c>
      <c r="E50" s="44">
        <f t="shared" si="17"/>
        <v>0.22419694761168785</v>
      </c>
      <c r="F50" s="44">
        <f>IF(AND(F$5-D$5 &lt;&gt; 0,D7&lt;&gt;0,F7&lt;&gt;0),(EXP(LN(F7/D7)/(F$5-D$5))-1)*100,0)</f>
        <v>0.37469058710279946</v>
      </c>
      <c r="H50" s="44">
        <f>(B7/B$40)*100</f>
        <v>2.1394250257430412</v>
      </c>
      <c r="I50" s="44">
        <f>(C7/C$40)*100</f>
        <v>2.2544738518561407</v>
      </c>
      <c r="J50" s="44">
        <f>(D7/D$40)*100</f>
        <v>1.6222140099142368</v>
      </c>
      <c r="K50" s="44">
        <f>(E7/E$40)*100</f>
        <v>1.6188815487967121</v>
      </c>
      <c r="L50" s="44">
        <f>(F7/F$40)*100</f>
        <v>1.571180491096007</v>
      </c>
    </row>
    <row r="51" spans="1:12" x14ac:dyDescent="0.2">
      <c r="A51" t="str">
        <f>A8</f>
        <v>Agriculture</v>
      </c>
      <c r="B51" s="40">
        <f t="shared" si="17"/>
        <v>4.5415387718881872</v>
      </c>
      <c r="C51" s="44">
        <f t="shared" si="17"/>
        <v>-40.994443379957616</v>
      </c>
      <c r="D51" s="40">
        <f t="shared" si="17"/>
        <v>0.89000734500876977</v>
      </c>
      <c r="E51" s="40">
        <f t="shared" si="17"/>
        <v>-0.20536688500291111</v>
      </c>
      <c r="F51" s="44">
        <f t="shared" ref="F51:F83" si="18">IF(AND(F$5-D$5 &lt;&gt; 0,D8&lt;&gt;0,F8&lt;&gt;0),(EXP(LN(F8/D8)/(F$5-D$5))-1)*100,0)</f>
        <v>0.15843004117086501</v>
      </c>
      <c r="H51" s="40">
        <f t="shared" ref="H51:L54" si="19">(B8/B$7)*100</f>
        <v>49.425937446977024</v>
      </c>
      <c r="I51" s="40">
        <f t="shared" si="19"/>
        <v>53.627209206740467</v>
      </c>
      <c r="J51" s="40">
        <f t="shared" si="19"/>
        <v>43.983432121688217</v>
      </c>
      <c r="K51" s="40">
        <f t="shared" si="19"/>
        <v>44.452116274252589</v>
      </c>
      <c r="L51" s="40">
        <f t="shared" si="19"/>
        <v>42.583215177908322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-10.82566369383745</v>
      </c>
      <c r="C52" s="44">
        <f t="shared" si="17"/>
        <v>53.875968992247934</v>
      </c>
      <c r="D52" s="40">
        <f t="shared" si="17"/>
        <v>-6.3484207550726595</v>
      </c>
      <c r="E52" s="40">
        <f t="shared" si="17"/>
        <v>-4.957852359409987</v>
      </c>
      <c r="F52" s="44">
        <f t="shared" si="18"/>
        <v>-5.4236543258699088</v>
      </c>
      <c r="H52" s="40">
        <f t="shared" si="19"/>
        <v>2.307561789491543</v>
      </c>
      <c r="I52" s="40">
        <f t="shared" si="19"/>
        <v>1.3255240443896465</v>
      </c>
      <c r="J52" s="40">
        <f t="shared" si="19"/>
        <v>2.8351067628365398</v>
      </c>
      <c r="K52" s="40">
        <f t="shared" si="19"/>
        <v>1.9747289926120273</v>
      </c>
      <c r="L52" s="40">
        <f t="shared" si="19"/>
        <v>1.1612990345013872</v>
      </c>
    </row>
    <row r="53" spans="1:12" x14ac:dyDescent="0.2">
      <c r="A53" t="str">
        <f>A10</f>
        <v>Electricity and gas</v>
      </c>
      <c r="B53" s="40">
        <f t="shared" si="17"/>
        <v>1.6358073444903143</v>
      </c>
      <c r="C53" s="44">
        <f t="shared" si="17"/>
        <v>-16.120218579234844</v>
      </c>
      <c r="D53" s="40">
        <f t="shared" si="17"/>
        <v>-1.3612036245247316</v>
      </c>
      <c r="E53" s="40">
        <f t="shared" si="17"/>
        <v>-0.402563688446822</v>
      </c>
      <c r="F53" s="44">
        <f t="shared" si="18"/>
        <v>-0.72314107921901405</v>
      </c>
      <c r="H53" s="40">
        <f t="shared" si="19"/>
        <v>5.8198065720264491</v>
      </c>
      <c r="I53" s="40">
        <f t="shared" si="19"/>
        <v>5.6411837237977869</v>
      </c>
      <c r="J53" s="40">
        <f t="shared" si="19"/>
        <v>6.5771620367064338</v>
      </c>
      <c r="K53" s="40">
        <f t="shared" si="19"/>
        <v>5.937996271490718</v>
      </c>
      <c r="L53" s="40">
        <f t="shared" si="19"/>
        <v>5.5769360610357124</v>
      </c>
    </row>
    <row r="54" spans="1:12" x14ac:dyDescent="0.2">
      <c r="A54" t="str">
        <f>A11</f>
        <v>Water and sewerage</v>
      </c>
      <c r="B54" s="40">
        <f t="shared" si="17"/>
        <v>0.54515937234644873</v>
      </c>
      <c r="C54" s="44">
        <f t="shared" si="17"/>
        <v>-14.915254237288533</v>
      </c>
      <c r="D54" s="40">
        <f t="shared" si="17"/>
        <v>1.1178472456750299</v>
      </c>
      <c r="E54" s="40">
        <f t="shared" si="17"/>
        <v>0.84682774282600626</v>
      </c>
      <c r="F54" s="44">
        <f t="shared" si="18"/>
        <v>0.93708677017971809</v>
      </c>
      <c r="H54" s="40">
        <f t="shared" si="19"/>
        <v>42.446694191504989</v>
      </c>
      <c r="I54" s="40">
        <f t="shared" si="19"/>
        <v>39.4060830250721</v>
      </c>
      <c r="J54" s="40">
        <f t="shared" si="19"/>
        <v>46.604299078768804</v>
      </c>
      <c r="K54" s="40">
        <f t="shared" si="19"/>
        <v>47.635158461644664</v>
      </c>
      <c r="L54" s="40">
        <f t="shared" si="19"/>
        <v>50.678549726554564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-0.25695165654280316</v>
      </c>
      <c r="C56" s="44">
        <f t="shared" si="20"/>
        <v>-2.7336117390140524</v>
      </c>
      <c r="D56" s="44">
        <f t="shared" si="20"/>
        <v>-1.3154976049405631</v>
      </c>
      <c r="E56" s="44">
        <f t="shared" si="20"/>
        <v>-1.1570741602429879</v>
      </c>
      <c r="F56" s="44">
        <f t="shared" si="18"/>
        <v>-1.2099102133905637</v>
      </c>
      <c r="H56" s="44">
        <f>(B13/B$40)*100</f>
        <v>6.3818536682166735</v>
      </c>
      <c r="I56" s="44">
        <f>(C13/C$40)*100</f>
        <v>6.0464469797880529</v>
      </c>
      <c r="J56" s="44">
        <f>(D13/D$40)*100</f>
        <v>5.8821621333568102</v>
      </c>
      <c r="K56" s="44">
        <f>(E13/E$40)*100</f>
        <v>5.3119166582833186</v>
      </c>
      <c r="L56" s="44">
        <f>(F13/F$40)*100</f>
        <v>4.4873746508576158</v>
      </c>
    </row>
    <row r="57" spans="1:12" x14ac:dyDescent="0.2">
      <c r="A57" t="str">
        <f>A14</f>
        <v>Food drink and tobacco</v>
      </c>
      <c r="B57" s="40">
        <f t="shared" si="20"/>
        <v>-2.2012288369548494</v>
      </c>
      <c r="C57" s="44">
        <f t="shared" si="20"/>
        <v>-3.9048811013767337</v>
      </c>
      <c r="D57" s="40">
        <f t="shared" si="20"/>
        <v>1.633682048145646</v>
      </c>
      <c r="E57" s="40">
        <f t="shared" si="20"/>
        <v>0.68247365363702794</v>
      </c>
      <c r="F57" s="44">
        <f t="shared" si="18"/>
        <v>0.99854981072380333</v>
      </c>
      <c r="H57" s="40">
        <f t="shared" ref="H57:L59" si="21">(B14/B$13)*100</f>
        <v>8.2799287095673755</v>
      </c>
      <c r="I57" s="40">
        <f t="shared" si="21"/>
        <v>7.6529634879889565</v>
      </c>
      <c r="J57" s="40">
        <f t="shared" si="21"/>
        <v>7.5608074839980377</v>
      </c>
      <c r="K57" s="40">
        <f t="shared" si="21"/>
        <v>8.7601531922057081</v>
      </c>
      <c r="L57" s="40">
        <f t="shared" si="21"/>
        <v>10.53402992837049</v>
      </c>
    </row>
    <row r="58" spans="1:12" x14ac:dyDescent="0.2">
      <c r="A58" t="str">
        <f>A15</f>
        <v>Engineering</v>
      </c>
      <c r="B58" s="40">
        <f t="shared" si="20"/>
        <v>-0.77212932537134016</v>
      </c>
      <c r="C58" s="44">
        <f t="shared" si="20"/>
        <v>-5.2256995222776386</v>
      </c>
      <c r="D58" s="40">
        <f t="shared" si="20"/>
        <v>-6.1798378661725994E-2</v>
      </c>
      <c r="E58" s="40">
        <f t="shared" si="20"/>
        <v>-1.8625667055725992</v>
      </c>
      <c r="F58" s="44">
        <f t="shared" si="18"/>
        <v>-1.2659450783266024</v>
      </c>
      <c r="H58" s="40">
        <f t="shared" si="21"/>
        <v>20.059914299799036</v>
      </c>
      <c r="I58" s="40">
        <f t="shared" si="21"/>
        <v>19.648672464656556</v>
      </c>
      <c r="J58" s="40">
        <f t="shared" si="21"/>
        <v>19.145248645987238</v>
      </c>
      <c r="K58" s="40">
        <f t="shared" si="21"/>
        <v>20.392660241572315</v>
      </c>
      <c r="L58" s="40">
        <f t="shared" si="21"/>
        <v>18.983002765892088</v>
      </c>
    </row>
    <row r="59" spans="1:12" x14ac:dyDescent="0.2">
      <c r="A59" t="str">
        <f>A16</f>
        <v>Rest of manufacturing</v>
      </c>
      <c r="B59" s="40">
        <f t="shared" si="20"/>
        <v>0.1023694892673177</v>
      </c>
      <c r="C59" s="44">
        <f t="shared" si="20"/>
        <v>-1.9367588932808877</v>
      </c>
      <c r="D59" s="40">
        <f t="shared" si="20"/>
        <v>-1.9833491279604765</v>
      </c>
      <c r="E59" s="40">
        <f t="shared" si="20"/>
        <v>-1.2080063923219475</v>
      </c>
      <c r="F59" s="44">
        <f t="shared" si="18"/>
        <v>-1.4671330534190563</v>
      </c>
      <c r="H59" s="40">
        <f t="shared" si="21"/>
        <v>71.660156990633581</v>
      </c>
      <c r="I59" s="40">
        <f t="shared" si="21"/>
        <v>72.698364047354488</v>
      </c>
      <c r="J59" s="40">
        <f t="shared" si="21"/>
        <v>73.293943870014729</v>
      </c>
      <c r="K59" s="40">
        <f t="shared" si="21"/>
        <v>70.847186566221993</v>
      </c>
      <c r="L59" s="40">
        <f t="shared" si="21"/>
        <v>70.482967305737432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0.72236763223407774</v>
      </c>
      <c r="C61" s="44">
        <f>IF(AND(D$5-C$5 &lt;&gt; 0,C18&lt;&gt;0,D18&lt;&gt;0),(EXP(LN(D18/C18)/(D$5-C$5))-1)*100,0)</f>
        <v>19.002652248004303</v>
      </c>
      <c r="D61" s="44">
        <f>IF(AND(E$5-D$5 &lt;&gt; 0,D18&lt;&gt;0,E18&lt;&gt;0),(EXP(LN(E18/D18)/(E$5-D$5))-1)*100,0)</f>
        <v>2.220103928549233</v>
      </c>
      <c r="E61" s="44">
        <f>IF(AND(F$5-E$5 &lt;&gt; 0,E18&lt;&gt;0,F18&lt;&gt;0),(EXP(LN(F18/E18)/(F$5-E$5))-1)*100,0)</f>
        <v>1.2794078476099369</v>
      </c>
      <c r="F61" s="44">
        <f t="shared" si="18"/>
        <v>1.5920073748604935</v>
      </c>
      <c r="H61" s="44">
        <f>(B18/B$40)*100</f>
        <v>9.1757750439537382</v>
      </c>
      <c r="I61" s="44">
        <f>(C18/C$40)*100</f>
        <v>9.0400185324607527</v>
      </c>
      <c r="J61" s="44">
        <f>(D18/D$40)*100</f>
        <v>10.759693837950021</v>
      </c>
      <c r="K61" s="44">
        <f>(E18/E$40)*100</f>
        <v>11.586465913282588</v>
      </c>
      <c r="L61" s="44">
        <f>(F18/F$40)*100</f>
        <v>12.486699969342311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0.90580514858604744</v>
      </c>
      <c r="C63" s="44">
        <f t="shared" si="22"/>
        <v>-2.2230150333390597</v>
      </c>
      <c r="D63" s="44">
        <f t="shared" si="22"/>
        <v>0.68735733492029105</v>
      </c>
      <c r="E63" s="44">
        <f t="shared" si="22"/>
        <v>0.41241181603610677</v>
      </c>
      <c r="F63" s="44">
        <f t="shared" si="18"/>
        <v>0.50397679984015564</v>
      </c>
      <c r="H63" s="44">
        <f>(B20/B$40)*100</f>
        <v>28.461818626223192</v>
      </c>
      <c r="I63" s="44">
        <f>(C20/C$40)*100</f>
        <v>28.245555105113823</v>
      </c>
      <c r="J63" s="44">
        <f>(D20/D$40)*100</f>
        <v>27.622355343992091</v>
      </c>
      <c r="K63" s="44">
        <f>(E20/E$40)*100</f>
        <v>27.580675810111423</v>
      </c>
      <c r="L63" s="44">
        <f>(F20/F$40)*100</f>
        <v>27.274954994711809</v>
      </c>
    </row>
    <row r="64" spans="1:12" x14ac:dyDescent="0.2">
      <c r="A64" t="str">
        <f>A21</f>
        <v>Wholesale and retail trade</v>
      </c>
      <c r="B64" s="40">
        <f t="shared" si="22"/>
        <v>-0.7950333547784072</v>
      </c>
      <c r="C64" s="44">
        <f t="shared" si="22"/>
        <v>-2.7434741355847558</v>
      </c>
      <c r="D64" s="40">
        <f t="shared" si="22"/>
        <v>0.36039946747925544</v>
      </c>
      <c r="E64" s="40">
        <f t="shared" si="22"/>
        <v>0.18408872569248835</v>
      </c>
      <c r="F64" s="44">
        <f t="shared" si="18"/>
        <v>0.24282453066923892</v>
      </c>
      <c r="H64" s="40">
        <f t="shared" ref="H64:L66" si="23">(B21/B$20)*100</f>
        <v>59.676301659304784</v>
      </c>
      <c r="I64" s="40">
        <f t="shared" si="23"/>
        <v>55.753348260052938</v>
      </c>
      <c r="J64" s="40">
        <f t="shared" si="23"/>
        <v>55.456577628472168</v>
      </c>
      <c r="K64" s="40">
        <f t="shared" si="23"/>
        <v>54.561997203590742</v>
      </c>
      <c r="L64" s="40">
        <f t="shared" si="23"/>
        <v>53.333955630231053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5.826429094683494</v>
      </c>
      <c r="C65" s="44">
        <f t="shared" si="22"/>
        <v>-4.6649231168738092</v>
      </c>
      <c r="D65" s="40">
        <f t="shared" si="22"/>
        <v>1.6949372441682264</v>
      </c>
      <c r="E65" s="40">
        <f t="shared" si="22"/>
        <v>0.28136347187985855</v>
      </c>
      <c r="F65" s="44">
        <f t="shared" si="18"/>
        <v>0.75035792340925056</v>
      </c>
      <c r="H65" s="40">
        <f t="shared" si="23"/>
        <v>18.274459121074376</v>
      </c>
      <c r="I65" s="40">
        <f t="shared" si="23"/>
        <v>22.108358142853685</v>
      </c>
      <c r="J65" s="40">
        <f t="shared" si="23"/>
        <v>21.556218204389399</v>
      </c>
      <c r="K65" s="40">
        <f t="shared" si="23"/>
        <v>22.656588785993588</v>
      </c>
      <c r="L65" s="40">
        <f t="shared" si="23"/>
        <v>22.362627959799664</v>
      </c>
    </row>
    <row r="66" spans="1:12" x14ac:dyDescent="0.2">
      <c r="A66" t="str">
        <f>A23</f>
        <v>Accommodation and food</v>
      </c>
      <c r="B66" s="40">
        <f t="shared" si="22"/>
        <v>1.0075379720336564</v>
      </c>
      <c r="C66" s="44">
        <f t="shared" si="22"/>
        <v>1.5263216389432843</v>
      </c>
      <c r="D66" s="40">
        <f t="shared" si="22"/>
        <v>0.50643000725587584</v>
      </c>
      <c r="E66" s="40">
        <f t="shared" si="22"/>
        <v>1.0639023972102812</v>
      </c>
      <c r="F66" s="44">
        <f t="shared" si="18"/>
        <v>0.87773554529366749</v>
      </c>
      <c r="H66" s="40">
        <f t="shared" si="23"/>
        <v>22.049239219620848</v>
      </c>
      <c r="I66" s="40">
        <f t="shared" si="23"/>
        <v>22.138293597093377</v>
      </c>
      <c r="J66" s="40">
        <f t="shared" si="23"/>
        <v>22.98720416713844</v>
      </c>
      <c r="K66" s="40">
        <f t="shared" si="23"/>
        <v>22.781414010415681</v>
      </c>
      <c r="L66" s="40">
        <f t="shared" si="23"/>
        <v>24.303416409969277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1.0921132773690667</v>
      </c>
      <c r="C68" s="44">
        <f t="shared" si="24"/>
        <v>8.82151521131469E-2</v>
      </c>
      <c r="D68" s="44">
        <f t="shared" si="24"/>
        <v>0.40507492634356268</v>
      </c>
      <c r="E68" s="44">
        <f t="shared" si="24"/>
        <v>0.47514659505736301</v>
      </c>
      <c r="F68" s="44">
        <f t="shared" si="18"/>
        <v>0.45178394024891766</v>
      </c>
      <c r="H68" s="44">
        <f>(B25/B$40)*100</f>
        <v>29.944206273436443</v>
      </c>
      <c r="I68" s="44">
        <f>(C25/C$40)*100</f>
        <v>29.936757977645211</v>
      </c>
      <c r="J68" s="44">
        <f>(D25/D$40)*100</f>
        <v>29.968269341047222</v>
      </c>
      <c r="K68" s="44">
        <f>(E25/E$40)*100</f>
        <v>29.505941003543374</v>
      </c>
      <c r="L68" s="44">
        <f>(F25/F$40)*100</f>
        <v>29.361694002229839</v>
      </c>
    </row>
    <row r="69" spans="1:12" x14ac:dyDescent="0.2">
      <c r="A69" t="str">
        <f>A26</f>
        <v>Media</v>
      </c>
      <c r="B69" s="40">
        <f t="shared" si="24"/>
        <v>-10.883155247706998</v>
      </c>
      <c r="C69" s="44">
        <f t="shared" si="24"/>
        <v>5.5181498829038889</v>
      </c>
      <c r="D69" s="40">
        <f t="shared" si="24"/>
        <v>-0.49594779833264102</v>
      </c>
      <c r="E69" s="40">
        <f t="shared" si="24"/>
        <v>-9.2821337669102277E-2</v>
      </c>
      <c r="F69" s="44">
        <f t="shared" si="18"/>
        <v>-0.22737796627557705</v>
      </c>
      <c r="H69" s="40">
        <f t="shared" ref="H69:L71" si="25">(B26/B$25)*100</f>
        <v>4.3770962136824805</v>
      </c>
      <c r="I69" s="40">
        <f t="shared" si="25"/>
        <v>2.6433592948978357</v>
      </c>
      <c r="J69" s="40">
        <f t="shared" si="25"/>
        <v>2.7867654733326321</v>
      </c>
      <c r="K69" s="40">
        <f t="shared" si="25"/>
        <v>2.663949175850195</v>
      </c>
      <c r="L69" s="40">
        <f t="shared" si="25"/>
        <v>2.5171343615756667</v>
      </c>
    </row>
    <row r="70" spans="1:12" x14ac:dyDescent="0.2">
      <c r="A70" t="str">
        <f>A27</f>
        <v>Information technology</v>
      </c>
      <c r="B70" s="40">
        <f t="shared" si="24"/>
        <v>-1.0781545455505914</v>
      </c>
      <c r="C70" s="44">
        <f t="shared" si="24"/>
        <v>-1.1388622653215275</v>
      </c>
      <c r="D70" s="40">
        <f t="shared" si="24"/>
        <v>0.88744462148637737</v>
      </c>
      <c r="E70" s="40">
        <f t="shared" si="24"/>
        <v>0.50873742378358955</v>
      </c>
      <c r="F70" s="44">
        <f t="shared" si="18"/>
        <v>0.63481493939641087</v>
      </c>
      <c r="H70" s="40">
        <f t="shared" si="25"/>
        <v>7.4849476704246989</v>
      </c>
      <c r="I70" s="40">
        <f t="shared" si="25"/>
        <v>6.8625971624126283</v>
      </c>
      <c r="J70" s="40">
        <f t="shared" si="25"/>
        <v>6.7784620023425859</v>
      </c>
      <c r="K70" s="40">
        <f t="shared" si="25"/>
        <v>6.9428607147051364</v>
      </c>
      <c r="L70" s="40">
        <f t="shared" si="25"/>
        <v>6.9661070224688428</v>
      </c>
    </row>
    <row r="71" spans="1:12" x14ac:dyDescent="0.2">
      <c r="A71" t="str">
        <f>A28</f>
        <v>Finance and insurance</v>
      </c>
      <c r="B71" s="40">
        <f t="shared" si="24"/>
        <v>-0.88967005794815535</v>
      </c>
      <c r="C71" s="44">
        <f t="shared" si="24"/>
        <v>3.5982691869730576</v>
      </c>
      <c r="D71" s="40">
        <f t="shared" si="24"/>
        <v>-0.90340394006722669</v>
      </c>
      <c r="E71" s="40">
        <f t="shared" si="24"/>
        <v>-1.1959569666306069</v>
      </c>
      <c r="F71" s="44">
        <f t="shared" si="18"/>
        <v>-1.0985353811521104</v>
      </c>
      <c r="H71" s="40">
        <f t="shared" si="25"/>
        <v>9.1946498565482688</v>
      </c>
      <c r="I71" s="40">
        <f t="shared" si="25"/>
        <v>8.4945774765050004</v>
      </c>
      <c r="J71" s="40">
        <f t="shared" si="25"/>
        <v>8.7924789417326661</v>
      </c>
      <c r="K71" s="40">
        <f t="shared" si="25"/>
        <v>8.2343002398009091</v>
      </c>
      <c r="L71" s="40">
        <f t="shared" si="25"/>
        <v>6.9628553776785322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3.5985947008799535</v>
      </c>
      <c r="C72" s="44">
        <f t="shared" si="27"/>
        <v>2.4607403252944859</v>
      </c>
      <c r="D72" s="40">
        <f t="shared" si="27"/>
        <v>0.50664312141197598</v>
      </c>
      <c r="E72" s="40">
        <f t="shared" si="27"/>
        <v>1.4477464208049851</v>
      </c>
      <c r="F72" s="44">
        <f t="shared" si="18"/>
        <v>1.1330702504645185</v>
      </c>
      <c r="H72" s="40">
        <f t="shared" ref="H72:L72" si="28">(B29/B$25)*100</f>
        <v>5.0038388491534347</v>
      </c>
      <c r="I72" s="40">
        <f t="shared" si="28"/>
        <v>5.5188637269354226</v>
      </c>
      <c r="J72" s="40">
        <f t="shared" si="28"/>
        <v>5.6496847541623749</v>
      </c>
      <c r="K72" s="40">
        <f t="shared" si="28"/>
        <v>5.6783182873746698</v>
      </c>
      <c r="L72" s="40">
        <f t="shared" si="28"/>
        <v>6.2525516379257464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5.0788115503536124</v>
      </c>
      <c r="C73" s="44">
        <f t="shared" si="29"/>
        <v>-6.2773181874304136</v>
      </c>
      <c r="D73" s="40">
        <f t="shared" si="29"/>
        <v>0.96022373703810171</v>
      </c>
      <c r="E73" s="40">
        <f t="shared" si="29"/>
        <v>0.78971366665099296</v>
      </c>
      <c r="F73" s="44">
        <f t="shared" si="18"/>
        <v>0.84651833588695879</v>
      </c>
      <c r="H73" s="40">
        <f t="shared" ref="H73:L73" si="30">(B30/B$25)*100</f>
        <v>26.844061906493739</v>
      </c>
      <c r="I73" s="40">
        <f t="shared" si="30"/>
        <v>31.335724428245854</v>
      </c>
      <c r="J73" s="40">
        <f t="shared" si="30"/>
        <v>29.34279650697562</v>
      </c>
      <c r="K73" s="40">
        <f t="shared" si="30"/>
        <v>30.163011565751901</v>
      </c>
      <c r="L73" s="40">
        <f t="shared" si="30"/>
        <v>31.120769700451241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-0.18169859171628389</v>
      </c>
      <c r="C74" s="44">
        <f t="shared" si="31"/>
        <v>-5.0830661614688406</v>
      </c>
      <c r="D74" s="40">
        <f t="shared" si="31"/>
        <v>1.0217130250485651</v>
      </c>
      <c r="E74" s="40">
        <f t="shared" si="31"/>
        <v>0.61899827020313047</v>
      </c>
      <c r="F74" s="44">
        <f t="shared" si="18"/>
        <v>0.75305782845909164</v>
      </c>
      <c r="H74" s="40">
        <f>(B31/B$25)*100</f>
        <v>27.931062350991986</v>
      </c>
      <c r="I74" s="40">
        <f t="shared" ref="I74:L74" si="32">(C31/C$25)*100</f>
        <v>26.54966551754821</v>
      </c>
      <c r="J74" s="40">
        <f t="shared" si="32"/>
        <v>25.177917715231139</v>
      </c>
      <c r="K74" s="40">
        <f t="shared" si="32"/>
        <v>25.960624164201146</v>
      </c>
      <c r="L74" s="40">
        <f t="shared" si="32"/>
        <v>26.334709862961279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3.5128437132023071</v>
      </c>
      <c r="C75" s="44">
        <f t="shared" si="33"/>
        <v>20.759557555621111</v>
      </c>
      <c r="D75" s="40">
        <f t="shared" si="33"/>
        <v>-1.2783961932712029</v>
      </c>
      <c r="E75" s="40">
        <f t="shared" si="33"/>
        <v>0.38223041448912642</v>
      </c>
      <c r="F75" s="44">
        <f t="shared" si="18"/>
        <v>-0.17439257722181578</v>
      </c>
      <c r="H75" s="40">
        <f t="shared" ref="H75:L75" si="34">(B32/B$25)*100</f>
        <v>8.3686911544833702</v>
      </c>
      <c r="I75" s="40">
        <f t="shared" si="34"/>
        <v>9.1995248762859951</v>
      </c>
      <c r="J75" s="40">
        <f t="shared" si="34"/>
        <v>11.099514084588726</v>
      </c>
      <c r="K75" s="40">
        <f t="shared" si="34"/>
        <v>10.199682538479923</v>
      </c>
      <c r="L75" s="40">
        <f t="shared" si="34"/>
        <v>10.105750714458631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-2.3578806456783674</v>
      </c>
      <c r="C76" s="44">
        <f t="shared" si="35"/>
        <v>10.492505353318847</v>
      </c>
      <c r="D76" s="40">
        <f t="shared" si="35"/>
        <v>-1.4912019750568106E-2</v>
      </c>
      <c r="E76" s="40">
        <f t="shared" si="35"/>
        <v>5.4691399018236275E-2</v>
      </c>
      <c r="F76" s="44">
        <f t="shared" si="18"/>
        <v>3.1484877362064623E-2</v>
      </c>
      <c r="H76" s="40">
        <f t="shared" ref="H76:L76" si="36">(B33/B$25)*100</f>
        <v>10.795651998222034</v>
      </c>
      <c r="I76" s="40">
        <f t="shared" si="36"/>
        <v>9.3956875171690815</v>
      </c>
      <c r="J76" s="40">
        <f t="shared" si="36"/>
        <v>10.372380521634245</v>
      </c>
      <c r="K76" s="40">
        <f t="shared" si="36"/>
        <v>10.15725331383611</v>
      </c>
      <c r="L76" s="40">
        <f t="shared" si="36"/>
        <v>9.7401213224800713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1.7061521043805872</v>
      </c>
      <c r="C78" s="44">
        <f t="shared" ref="C78:C83" si="38">IF(AND(D$5-C$5 &lt;&gt; 0,C35&lt;&gt;0,D35&lt;&gt;0),(EXP(LN(D35/C35)/(D$5-C$5))-1)*100,0)</f>
        <v>-1.3709066818092808</v>
      </c>
      <c r="D78" s="44">
        <f t="shared" si="37"/>
        <v>0.92615119218466546</v>
      </c>
      <c r="E78" s="44">
        <f t="shared" si="37"/>
        <v>0.69693599516915672</v>
      </c>
      <c r="F78" s="44">
        <f t="shared" si="18"/>
        <v>0.77328316073943526</v>
      </c>
      <c r="H78" s="44">
        <f>(B35/B$40)*100</f>
        <v>23.896921362426919</v>
      </c>
      <c r="I78" s="44">
        <f>(C35/C$40)*100</f>
        <v>24.476747553136022</v>
      </c>
      <c r="J78" s="44">
        <f>(D35/D$40)*100</f>
        <v>24.145305333739607</v>
      </c>
      <c r="K78" s="44">
        <f>(E35/E$40)*100</f>
        <v>24.396119065982589</v>
      </c>
      <c r="L78" s="44">
        <f>(F35/F$40)*100</f>
        <v>24.818095891762422</v>
      </c>
    </row>
    <row r="79" spans="1:12" x14ac:dyDescent="0.2">
      <c r="A79" t="str">
        <f>A36</f>
        <v>Public admin. and defence</v>
      </c>
      <c r="B79" s="40">
        <f t="shared" si="37"/>
        <v>-1.6276815920754917</v>
      </c>
      <c r="C79" s="44">
        <f t="shared" si="38"/>
        <v>2.1125960701166013</v>
      </c>
      <c r="D79" s="40">
        <f t="shared" si="37"/>
        <v>1.4276361925303682</v>
      </c>
      <c r="E79" s="40">
        <f t="shared" si="37"/>
        <v>0.34684337680870314</v>
      </c>
      <c r="F79" s="44">
        <f t="shared" si="18"/>
        <v>0.70582191561325835</v>
      </c>
      <c r="H79" s="40">
        <f>(B36/B$35)*100</f>
        <v>14.281518838642407</v>
      </c>
      <c r="I79" s="40">
        <f t="shared" ref="I79:L81" si="39">(C36/C$35)*100</f>
        <v>12.499053568048517</v>
      </c>
      <c r="J79" s="40">
        <f t="shared" si="39"/>
        <v>12.940510404321953</v>
      </c>
      <c r="K79" s="40">
        <f t="shared" si="39"/>
        <v>13.265217291700088</v>
      </c>
      <c r="L79" s="40">
        <f t="shared" si="39"/>
        <v>12.811174941868423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1.7653780683752229</v>
      </c>
      <c r="C80" s="44">
        <f t="shared" si="38"/>
        <v>0.84823873579085163</v>
      </c>
      <c r="D80" s="40">
        <f t="shared" si="40"/>
        <v>-0.3750072306799912</v>
      </c>
      <c r="E80" s="40">
        <f t="shared" si="40"/>
        <v>0.21202661851871252</v>
      </c>
      <c r="F80" s="44">
        <f t="shared" si="18"/>
        <v>1.5965331969569618E-2</v>
      </c>
      <c r="H80" s="40">
        <f>(B37/B$35)*100</f>
        <v>35.343024816069409</v>
      </c>
      <c r="I80" s="40">
        <f t="shared" si="39"/>
        <v>35.425421162218363</v>
      </c>
      <c r="J80" s="40">
        <f t="shared" si="39"/>
        <v>36.22248984037271</v>
      </c>
      <c r="K80" s="40">
        <f t="shared" si="39"/>
        <v>33.946988614235643</v>
      </c>
      <c r="L80" s="40">
        <f t="shared" si="39"/>
        <v>32.347233620571707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2.5535952660335814</v>
      </c>
      <c r="C81" s="44">
        <f t="shared" si="38"/>
        <v>-3.7166275920975766</v>
      </c>
      <c r="D81" s="40">
        <f t="shared" si="40"/>
        <v>1.6891066945282196</v>
      </c>
      <c r="E81" s="40">
        <f t="shared" si="40"/>
        <v>1.0820193885527241</v>
      </c>
      <c r="F81" s="44">
        <f t="shared" si="18"/>
        <v>1.2839780481683327</v>
      </c>
      <c r="H81" s="40">
        <f>(B38/B$35)*100</f>
        <v>50.375456345288185</v>
      </c>
      <c r="I81" s="40">
        <f t="shared" si="39"/>
        <v>52.075525269733127</v>
      </c>
      <c r="J81" s="40">
        <f t="shared" si="39"/>
        <v>50.836999755305335</v>
      </c>
      <c r="K81" s="40">
        <f t="shared" si="39"/>
        <v>52.787794094064253</v>
      </c>
      <c r="L81" s="40">
        <f t="shared" si="39"/>
        <v>54.84159143755987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1.0984006459009432</v>
      </c>
      <c r="C83" s="206">
        <f t="shared" si="38"/>
        <v>-1.7026698326205736E-2</v>
      </c>
      <c r="D83" s="43">
        <f>IF(AND(E$5-D$5 &lt;&gt; 0,D40&lt;&gt;0,E40&lt;&gt;0),(EXP(LN(E40/D40)/(E$5-D$5))-1)*100,0)</f>
        <v>0.71777042348430964</v>
      </c>
      <c r="E83" s="43">
        <f>IF(AND(F$5-E$5 &lt;&gt; 0,E40&lt;&gt;0,F40&lt;&gt;0),(EXP(LN(F40/E40)/(F$5-E$5))-1)*100,0)</f>
        <v>0.5243988525019283</v>
      </c>
      <c r="F83" s="206">
        <f t="shared" si="18"/>
        <v>0.58881475638516978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-4.5572700587635744</v>
      </c>
      <c r="C89" s="44">
        <f>IF(AND(F$5-D$5 &lt;&gt; 0,D7&lt;&gt;0,F7&lt;&gt;0),(EXP(LN(F7/D7)/(F$5-D$5))-1)*100,0)</f>
        <v>0.37469058710279946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-6.7584052250254771</v>
      </c>
      <c r="C90" s="44">
        <f t="shared" ref="C90:C122" si="43">IF(AND(F$5-D$5 &lt;&gt; 0,D8&lt;&gt;0,F8&lt;&gt;0),(EXP(LN(F8/D8)/(F$5-D$5))-1)*100,0)</f>
        <v>0.15843004117086501</v>
      </c>
    </row>
    <row r="91" spans="1:12" x14ac:dyDescent="0.2">
      <c r="A91" s="30" t="str">
        <f t="shared" si="41"/>
        <v>Mining and quarrying</v>
      </c>
      <c r="B91" s="44">
        <f t="shared" si="42"/>
        <v>-0.54512663719683552</v>
      </c>
      <c r="C91" s="44">
        <f t="shared" si="43"/>
        <v>-5.4236543258699088</v>
      </c>
    </row>
    <row r="92" spans="1:12" x14ac:dyDescent="0.2">
      <c r="A92" s="30" t="str">
        <f t="shared" si="41"/>
        <v>Electricity and gas</v>
      </c>
      <c r="B92" s="44">
        <f t="shared" si="42"/>
        <v>-2.1932448154279083</v>
      </c>
      <c r="C92" s="44">
        <f t="shared" si="43"/>
        <v>-0.72314107921901405</v>
      </c>
    </row>
    <row r="93" spans="1:12" x14ac:dyDescent="0.2">
      <c r="A93" s="30" t="str">
        <f t="shared" si="41"/>
        <v>Water and sewerage</v>
      </c>
      <c r="B93" s="44">
        <f t="shared" si="42"/>
        <v>-2.7567926648895291</v>
      </c>
      <c r="C93" s="44">
        <f t="shared" si="43"/>
        <v>0.93708677017971809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-0.75727798409565006</v>
      </c>
      <c r="C95" s="44">
        <f t="shared" si="43"/>
        <v>-1.2099102133905637</v>
      </c>
    </row>
    <row r="96" spans="1:12" x14ac:dyDescent="0.2">
      <c r="A96" s="30" t="str">
        <f t="shared" si="41"/>
        <v>Food drink and tobacco</v>
      </c>
      <c r="B96" s="44">
        <f t="shared" si="42"/>
        <v>-2.5443586182203992</v>
      </c>
      <c r="C96" s="44">
        <f t="shared" si="43"/>
        <v>0.99854981072380333</v>
      </c>
    </row>
    <row r="97" spans="1:3" x14ac:dyDescent="0.2">
      <c r="A97" s="30" t="str">
        <f t="shared" si="41"/>
        <v>Engineering</v>
      </c>
      <c r="B97" s="44">
        <f t="shared" si="42"/>
        <v>-1.6792788976250583</v>
      </c>
      <c r="C97" s="44">
        <f t="shared" si="43"/>
        <v>-1.2659450783266024</v>
      </c>
    </row>
    <row r="98" spans="1:3" x14ac:dyDescent="0.2">
      <c r="A98" s="30" t="str">
        <f t="shared" si="41"/>
        <v>Rest of manufacturing</v>
      </c>
      <c r="B98" s="44">
        <f t="shared" si="42"/>
        <v>-0.30882042435257384</v>
      </c>
      <c r="C98" s="44">
        <f t="shared" si="43"/>
        <v>-1.4671330534190563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4.138680098695291</v>
      </c>
      <c r="C100" s="44">
        <f t="shared" si="43"/>
        <v>1.5920073748604935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0.2721321975923896</v>
      </c>
      <c r="C102" s="44">
        <f t="shared" si="43"/>
        <v>0.50397679984015564</v>
      </c>
    </row>
    <row r="103" spans="1:3" x14ac:dyDescent="0.2">
      <c r="A103" s="30" t="str">
        <f t="shared" si="41"/>
        <v>Wholesale and retail trade</v>
      </c>
      <c r="B103" s="44">
        <f t="shared" si="42"/>
        <v>-1.1878195688797777</v>
      </c>
      <c r="C103" s="44">
        <f t="shared" si="43"/>
        <v>0.24282453066923892</v>
      </c>
    </row>
    <row r="104" spans="1:3" x14ac:dyDescent="0.2">
      <c r="A104" s="30" t="str">
        <f t="shared" si="41"/>
        <v>Transport and storage</v>
      </c>
      <c r="B104" s="44">
        <f t="shared" si="42"/>
        <v>3.6396309395033022</v>
      </c>
      <c r="C104" s="44">
        <f t="shared" si="43"/>
        <v>0.75035792340925056</v>
      </c>
    </row>
    <row r="105" spans="1:3" x14ac:dyDescent="0.2">
      <c r="A105" s="30" t="str">
        <f t="shared" si="41"/>
        <v>Accommodation and food</v>
      </c>
      <c r="B105" s="44">
        <f t="shared" si="42"/>
        <v>1.1110821984416264</v>
      </c>
      <c r="C105" s="44">
        <f t="shared" si="43"/>
        <v>0.87773554529366749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0.8905313279166327</v>
      </c>
      <c r="C107" s="44">
        <f t="shared" si="43"/>
        <v>0.45178394024891766</v>
      </c>
    </row>
    <row r="108" spans="1:3" x14ac:dyDescent="0.2">
      <c r="A108" s="30" t="str">
        <f t="shared" si="41"/>
        <v>Media</v>
      </c>
      <c r="B108" s="44">
        <f t="shared" si="42"/>
        <v>-7.8207278000551161</v>
      </c>
      <c r="C108" s="44">
        <f t="shared" si="43"/>
        <v>-0.22737796627557705</v>
      </c>
    </row>
    <row r="109" spans="1:3" x14ac:dyDescent="0.2">
      <c r="A109" s="30" t="str">
        <f t="shared" si="41"/>
        <v>Information technology</v>
      </c>
      <c r="B109" s="44">
        <f t="shared" si="42"/>
        <v>-1.0902990710786375</v>
      </c>
      <c r="C109" s="44">
        <f t="shared" si="43"/>
        <v>0.63481493939641087</v>
      </c>
    </row>
    <row r="110" spans="1:3" x14ac:dyDescent="0.2">
      <c r="A110" s="30" t="str">
        <f t="shared" si="41"/>
        <v>Finance and insurance</v>
      </c>
      <c r="B110" s="44">
        <f t="shared" si="42"/>
        <v>-7.9119488999745968E-3</v>
      </c>
      <c r="C110" s="44">
        <f t="shared" si="43"/>
        <v>-1.0985353811521104</v>
      </c>
    </row>
    <row r="111" spans="1:3" x14ac:dyDescent="0.2">
      <c r="A111" s="30" t="str">
        <f t="shared" si="41"/>
        <v>Real estate</v>
      </c>
      <c r="B111" s="44">
        <f t="shared" si="42"/>
        <v>3.3700173944587686</v>
      </c>
      <c r="C111" s="44">
        <f t="shared" si="43"/>
        <v>1.1330702504645185</v>
      </c>
    </row>
    <row r="112" spans="1:3" x14ac:dyDescent="0.2">
      <c r="A112" s="30" t="str">
        <f t="shared" si="41"/>
        <v>Professional services</v>
      </c>
      <c r="B112" s="44">
        <f t="shared" si="42"/>
        <v>2.7025113111817989</v>
      </c>
      <c r="C112" s="44">
        <f t="shared" si="43"/>
        <v>0.84651833588695879</v>
      </c>
    </row>
    <row r="113" spans="1:3" x14ac:dyDescent="0.2">
      <c r="A113" s="30" t="str">
        <f t="shared" si="41"/>
        <v>Support services</v>
      </c>
      <c r="B113" s="44">
        <f t="shared" si="42"/>
        <v>-1.1818133151313193</v>
      </c>
      <c r="C113" s="44">
        <f t="shared" si="43"/>
        <v>0.75305782845909164</v>
      </c>
    </row>
    <row r="114" spans="1:3" x14ac:dyDescent="0.2">
      <c r="A114" s="30" t="str">
        <f t="shared" si="41"/>
        <v>Arts and entertainment</v>
      </c>
      <c r="B114" s="44">
        <f t="shared" si="42"/>
        <v>6.7529031243248827</v>
      </c>
      <c r="C114" s="44">
        <f t="shared" si="43"/>
        <v>-0.17439257722181578</v>
      </c>
    </row>
    <row r="115" spans="1:3" x14ac:dyDescent="0.2">
      <c r="A115" s="30" t="str">
        <f t="shared" si="41"/>
        <v>Other services</v>
      </c>
      <c r="B115" s="44">
        <f t="shared" si="42"/>
        <v>8.6688917489907702E-2</v>
      </c>
      <c r="C115" s="44">
        <f t="shared" si="43"/>
        <v>3.1484877362064623E-2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1.0831546577402484</v>
      </c>
      <c r="C117" s="44">
        <f t="shared" si="43"/>
        <v>0.77328316073943526</v>
      </c>
    </row>
    <row r="118" spans="1:3" x14ac:dyDescent="0.2">
      <c r="A118" s="30" t="str">
        <f t="shared" si="41"/>
        <v>Public admin. and defence</v>
      </c>
      <c r="B118" s="44">
        <f t="shared" si="42"/>
        <v>-0.8907501537189555</v>
      </c>
      <c r="C118" s="44">
        <f t="shared" si="43"/>
        <v>0.70582191561325835</v>
      </c>
    </row>
    <row r="119" spans="1:3" x14ac:dyDescent="0.2">
      <c r="A119" s="30" t="str">
        <f t="shared" si="41"/>
        <v>Education</v>
      </c>
      <c r="B119" s="44">
        <f t="shared" si="42"/>
        <v>1.5812853613416999</v>
      </c>
      <c r="C119" s="44">
        <f t="shared" si="43"/>
        <v>1.5965331969569618E-2</v>
      </c>
    </row>
    <row r="120" spans="1:3" x14ac:dyDescent="0.2">
      <c r="A120" s="30" t="str">
        <f t="shared" si="41"/>
        <v>Health and social work</v>
      </c>
      <c r="B120" s="44">
        <f t="shared" si="42"/>
        <v>1.267705712417655</v>
      </c>
      <c r="C120" s="44">
        <f t="shared" si="43"/>
        <v>1.2839780481683327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0.87432408040102327</v>
      </c>
      <c r="C122" s="206">
        <f t="shared" si="43"/>
        <v>0.58881475638516978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Essex Southend-on-Sea and Thurrock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294.66738605248224</v>
      </c>
      <c r="C9" s="299" t="str">
        <f>CONCATENATE("(",ROUND((B9/$H11)*100,1),")")</f>
        <v>(34.1)</v>
      </c>
      <c r="D9" s="249">
        <f>SUM(D30,D51,D72,D93,D114,D135,D156,D177,D198,D219,D240,D261,D282,D303,D324,D345,D366,D387,D408,D429,D450,D471)</f>
        <v>73.593261697229011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77.665803051511489</v>
      </c>
      <c r="G9" s="299" t="str">
        <f>CONCATENATE("(",ROUND((F9/$H11)*100,1),")")</f>
        <v>(9)</v>
      </c>
      <c r="H9" s="249">
        <f>SUM(H30,H51,H72,H93,H114,H135,H156,H177,H198,H219,H240,H261,H282,H303,H324,H345,H366,H387,H408,H429,H450,H471)</f>
        <v>445.92645080122264</v>
      </c>
      <c r="I9" s="299" t="str">
        <f>CONCATENATE("(",ROUND((H9/$H11)*100,1),")")</f>
        <v>(51.7)</v>
      </c>
      <c r="K9" s="249">
        <f>B14-B9</f>
        <v>9.7799905675374248</v>
      </c>
      <c r="L9" s="249">
        <f>D14-D9</f>
        <v>2.5394212459196552</v>
      </c>
      <c r="M9" s="249">
        <f>F14-F9</f>
        <v>5.5702837783091326</v>
      </c>
      <c r="N9" s="249">
        <f>SUM(K9:M9)</f>
        <v>17.889695591766213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181.17999038142136</v>
      </c>
      <c r="C10" s="299" t="str">
        <f>CONCATENATE("(",ROUND((B10/$H11)*100,1),")")</f>
        <v>(21)</v>
      </c>
      <c r="D10" s="249">
        <f t="shared" ref="D10" si="1">SUM(D31,D52,D73,D94,D115,D136,D157,D178,D199,D220,D241,D262,D283,D304,D325,D346,D367,D388,D409,D430,D451,D472)</f>
        <v>189.85240265001011</v>
      </c>
      <c r="E10" s="299" t="str">
        <f>CONCATENATE("(",ROUND((D10/$H11)*100,1),")")</f>
        <v>(22)</v>
      </c>
      <c r="F10" s="249">
        <f t="shared" ref="F10" si="2">SUM(F31,F52,F73,F94,F115,F136,F157,F178,F199,F220,F241,F262,F283,F304,F325,F346,F367,F388,F409,F430,F451,F472)</f>
        <v>46.244156167345992</v>
      </c>
      <c r="G10" s="299" t="str">
        <f>CONCATENATE("(",ROUND((F10/$H11)*100,1),")")</f>
        <v>(5.4)</v>
      </c>
      <c r="H10" s="249">
        <f t="shared" ref="H10" si="3">SUM(H31,H52,H73,H94,H115,H136,H157,H178,H199,H220,H241,H262,H283,H304,H325,H346,H367,H388,H409,H430,H451,H472)</f>
        <v>417.2765491987775</v>
      </c>
      <c r="I10" s="299" t="str">
        <f>CONCATENATE("(",ROUND((H10/$H11)*100,1),")")</f>
        <v>(48.3)</v>
      </c>
      <c r="K10" s="249">
        <f t="shared" ref="K10:K11" si="4">B15-B10</f>
        <v>9.3769103117633392</v>
      </c>
      <c r="L10" s="249">
        <f t="shared" ref="L10:L11" si="5">D15-D10</f>
        <v>2.7374575915778507</v>
      </c>
      <c r="M10" s="249">
        <f t="shared" ref="M10:M11" si="6">F15-F10</f>
        <v>1.4229365048920357</v>
      </c>
      <c r="N10" s="249">
        <f t="shared" ref="N10:N11" si="7">SUM(K10:M10)</f>
        <v>13.537304408233226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475.84737643390361</v>
      </c>
      <c r="C11" s="299" t="str">
        <f>CONCATENATE("(",ROUND((B11/$H11)*100,1),")")</f>
        <v>(55.1)</v>
      </c>
      <c r="D11" s="249">
        <f t="shared" ref="D11" si="8">SUM(D32,D53,D74,D95,D116,D137,D158,D179,D200,D221,D242,D263,D284,D305,D326,D347,D368,D389,D410,D431,D452,D473)</f>
        <v>263.44566434723913</v>
      </c>
      <c r="E11" s="299" t="str">
        <f>CONCATENATE("(",ROUND((D11/$H11)*100,1),")")</f>
        <v>(30.5)</v>
      </c>
      <c r="F11" s="249">
        <f t="shared" ref="F11" si="9">SUM(F32,F53,F74,F95,F116,F137,F158,F179,F200,F221,F242,F263,F284,F305,F326,F347,F368,F389,F410,F431,F452,F473)</f>
        <v>123.90995921885748</v>
      </c>
      <c r="G11" s="299" t="str">
        <f>CONCATENATE("(",ROUND((F11/$H11)*100,1),")")</f>
        <v>(14.4)</v>
      </c>
      <c r="H11" s="249">
        <f t="shared" ref="H11" si="10">SUM(H32,H53,H74,H95,H116,H137,H158,H179,H200,H221,H242,H263,H284,H305,H326,H347,H368,H389,H410,H431,H452,H473)</f>
        <v>863.2030000000002</v>
      </c>
      <c r="I11" s="299" t="str">
        <f>CONCATENATE("(",ROUND((H11/$H11)*100,1),")")</f>
        <v>(100)</v>
      </c>
      <c r="K11" s="249">
        <f t="shared" si="4"/>
        <v>19.156900879300792</v>
      </c>
      <c r="L11" s="249">
        <f t="shared" si="5"/>
        <v>5.2768788374975202</v>
      </c>
      <c r="M11" s="249">
        <f t="shared" si="6"/>
        <v>6.9932202832011825</v>
      </c>
      <c r="N11" s="249">
        <f t="shared" si="7"/>
        <v>31.426999999999495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304.44737662001967</v>
      </c>
      <c r="C14" s="299" t="str">
        <f>CONCATENATE("(",ROUND((B14/$H16)*100,1),")")</f>
        <v>(34)</v>
      </c>
      <c r="D14" s="249">
        <f t="shared" ref="D14" si="11">SUM(D35,D56,D77,D98,D119,D140,D161,D182,D203,D224,D245,D266,D287,D308,D329,D350,D371,D392,D413,D434,D455,D476)</f>
        <v>76.132682943148666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83.236086829820621</v>
      </c>
      <c r="G14" s="299" t="str">
        <f>CONCATENATE("(",ROUND((F14/$H16)*100,1),")")</f>
        <v>(9.3)</v>
      </c>
      <c r="H14" s="249">
        <f t="shared" ref="H14" si="13">SUM(H35,H56,H77,H98,H119,H140,H161,H182,H203,H224,H245,H266,H287,H308,H329,H350,H371,H392,H413,H434,H455,H476)</f>
        <v>463.81614639298897</v>
      </c>
      <c r="I14" s="299" t="str">
        <f>CONCATENATE("(",ROUND((H14/$H16)*100,1),")")</f>
        <v>(51.8)</v>
      </c>
      <c r="K14" s="249">
        <f>B19-B14</f>
        <v>9.8873333879517418</v>
      </c>
      <c r="L14" s="249">
        <f>D19-D14</f>
        <v>5.3015506319072045</v>
      </c>
      <c r="M14" s="249">
        <f>F19-F14</f>
        <v>8.5660367684877912</v>
      </c>
      <c r="N14" s="249">
        <f>SUM(K14:M14)</f>
        <v>23.754920788346737</v>
      </c>
    </row>
    <row r="15" spans="1:17" x14ac:dyDescent="0.2">
      <c r="A15" s="282" t="s">
        <v>365</v>
      </c>
      <c r="B15" s="249">
        <f t="shared" si="0"/>
        <v>190.5569006931847</v>
      </c>
      <c r="C15" s="299" t="str">
        <f>CONCATENATE("(",ROUND((B15/$H16)*100,1),")")</f>
        <v>(21.3)</v>
      </c>
      <c r="D15" s="249">
        <f t="shared" ref="D15" si="14">SUM(D36,D57,D78,D99,D120,D141,D162,D183,D204,D225,D246,D267,D288,D309,D330,D351,D372,D393,D414,D435,D456,D477)</f>
        <v>192.58986024158796</v>
      </c>
      <c r="E15" s="299" t="str">
        <f>CONCATENATE("(",ROUND((D15/$H16)*100,1),")")</f>
        <v>(21.5)</v>
      </c>
      <c r="F15" s="249">
        <f t="shared" ref="F15" si="15">SUM(F36,F57,F78,F99,F120,F141,F162,F183,F204,F225,F246,F267,F288,F309,F330,F351,F372,F393,F414,F435,F456,F477)</f>
        <v>47.667092672238027</v>
      </c>
      <c r="G15" s="299" t="str">
        <f>CONCATENATE("(",ROUND((F15/$H16)*100,1),")")</f>
        <v>(5.3)</v>
      </c>
      <c r="H15" s="249">
        <f t="shared" ref="H15" si="16">SUM(H36,H57,H78,H99,H120,H141,H162,H183,H204,H225,H246,H267,H288,H309,H330,H351,H372,H393,H414,H435,H456,H477)</f>
        <v>430.81385360701063</v>
      </c>
      <c r="I15" s="299" t="str">
        <f>CONCATENATE("(",ROUND((H15/$H16)*100,1),")")</f>
        <v>(48.2)</v>
      </c>
      <c r="K15" s="249">
        <f t="shared" ref="K15:K16" si="17">B20-B15</f>
        <v>16.509044582056646</v>
      </c>
      <c r="L15" s="249">
        <f t="shared" ref="L15:L16" si="18">D20-D15</f>
        <v>3.9482709067088706</v>
      </c>
      <c r="M15" s="249">
        <f t="shared" ref="M15:M16" si="19">F20-F15</f>
        <v>3.8247637228883349</v>
      </c>
      <c r="N15" s="249">
        <f t="shared" ref="N15:N16" si="20">SUM(K15:M15)</f>
        <v>24.282079211653851</v>
      </c>
    </row>
    <row r="16" spans="1:17" x14ac:dyDescent="0.2">
      <c r="A16" s="282" t="s">
        <v>363</v>
      </c>
      <c r="B16" s="249">
        <f t="shared" si="0"/>
        <v>495.0042773132044</v>
      </c>
      <c r="C16" s="299" t="str">
        <f>CONCATENATE("(",ROUND((B16/$H16)*100,1),")")</f>
        <v>(55.3)</v>
      </c>
      <c r="D16" s="249">
        <f t="shared" ref="D16" si="21">SUM(D37,D58,D79,D100,D121,D142,D163,D184,D205,D226,D247,D268,D289,D310,D331,D352,D373,D394,D415,D436,D457,D478)</f>
        <v>268.72254318473665</v>
      </c>
      <c r="E16" s="299" t="str">
        <f>CONCATENATE("(",ROUND((D16/$H16)*100,1),")")</f>
        <v>(30)</v>
      </c>
      <c r="F16" s="249">
        <f t="shared" ref="F16" si="22">SUM(F37,F58,F79,F100,F121,F142,F163,F184,F205,F226,F247,F268,F289,F310,F331,F352,F373,F394,F415,F436,F457,F478)</f>
        <v>130.90317950205866</v>
      </c>
      <c r="G16" s="299" t="str">
        <f>CONCATENATE("(",ROUND((F16/$H16)*100,1),")")</f>
        <v>(14.6)</v>
      </c>
      <c r="H16" s="249">
        <f t="shared" ref="H16" si="23">SUM(H37,H58,H79,H100,H121,H142,H163,H184,H205,H226,H247,H268,H289,H310,H331,H352,H373,H394,H415,H436,H457,H478)</f>
        <v>894.62999999999954</v>
      </c>
      <c r="I16" s="299" t="str">
        <f>CONCATENATE("(",ROUND((H16/$H16)*100,1),")")</f>
        <v>(100)</v>
      </c>
      <c r="K16" s="249">
        <f t="shared" si="17"/>
        <v>26.396377970008302</v>
      </c>
      <c r="L16" s="249">
        <f t="shared" si="18"/>
        <v>9.2498215386160609</v>
      </c>
      <c r="M16" s="249">
        <f t="shared" si="19"/>
        <v>12.390800491376098</v>
      </c>
      <c r="N16" s="249">
        <f t="shared" si="20"/>
        <v>48.037000000000461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314.33471000797141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81.43423357505587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91.802123598308413</v>
      </c>
      <c r="G19" s="299" t="str">
        <f>CONCATENATE("(",ROUND((F19/$H21)*100,1),")")</f>
        <v>(9.7)</v>
      </c>
      <c r="H19" s="249">
        <f t="shared" ref="H19" si="26">SUM(H40,H61,H82,H103,H124,H145,H166,H187,H208,H229,H250,H271,H292,H313,H334,H355,H376,H397,H418,H439,H460,H481)</f>
        <v>487.57106718133565</v>
      </c>
      <c r="I19" s="299" t="str">
        <f>CONCATENATE("(",ROUND((H19/$H21)*100,1),")")</f>
        <v>(51.7)</v>
      </c>
      <c r="K19" s="249">
        <f>B19-B9</f>
        <v>19.667323955489167</v>
      </c>
      <c r="L19" s="249">
        <f>D19-D9</f>
        <v>7.8409718778268598</v>
      </c>
      <c r="M19" s="249">
        <f>F19-F9</f>
        <v>14.136320546796924</v>
      </c>
      <c r="N19" s="249">
        <f>SUM(K19:M19)</f>
        <v>41.64461638011295</v>
      </c>
    </row>
    <row r="20" spans="1:14" x14ac:dyDescent="0.2">
      <c r="A20" s="282" t="s">
        <v>365</v>
      </c>
      <c r="B20" s="249">
        <f t="shared" si="0"/>
        <v>207.06594527524135</v>
      </c>
      <c r="C20" s="299" t="str">
        <f>CONCATENATE("(",ROUND((B20/$H21)*100,1),")")</f>
        <v>(22)</v>
      </c>
      <c r="D20" s="249">
        <f t="shared" ref="D20" si="27">SUM(D41,D62,D83,D104,D125,D146,D167,D188,D209,D230,D251,D272,D293,D314,D335,D356,D377,D398,D419,D440,D461,D482)</f>
        <v>196.53813114829683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51.491856395126362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455.09593281866455</v>
      </c>
      <c r="I20" s="299" t="str">
        <f>CONCATENATE("(",ROUND((H20/$H21)*100,1),")")</f>
        <v>(48.3)</v>
      </c>
      <c r="K20" s="249">
        <f t="shared" ref="K20:K21" si="30">B20-B10</f>
        <v>25.885954893819985</v>
      </c>
      <c r="L20" s="249">
        <f t="shared" ref="L20:L21" si="31">D20-D10</f>
        <v>6.6857284982867213</v>
      </c>
      <c r="M20" s="249">
        <f t="shared" ref="M20:M21" si="32">F20-F10</f>
        <v>5.2477002277803706</v>
      </c>
      <c r="N20" s="249">
        <f t="shared" ref="N20:N21" si="33">SUM(K20:M20)</f>
        <v>37.819383619887077</v>
      </c>
    </row>
    <row r="21" spans="1:14" x14ac:dyDescent="0.2">
      <c r="A21" s="282" t="s">
        <v>363</v>
      </c>
      <c r="B21" s="249">
        <f t="shared" si="0"/>
        <v>521.4006552832127</v>
      </c>
      <c r="C21" s="299" t="str">
        <f>CONCATENATE("(",ROUND((B21/$H21)*100,1),")")</f>
        <v>(55.3)</v>
      </c>
      <c r="D21" s="249">
        <f t="shared" ref="D21" si="34">SUM(D42,D63,D84,D105,D126,D147,D168,D189,D210,D231,D252,D273,D294,D315,D336,D357,D378,D399,D420,D441,D462,D483)</f>
        <v>277.97236472335271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143.29397999343476</v>
      </c>
      <c r="G21" s="299" t="str">
        <f>CONCATENATE("(",ROUND((F21/$H21)*100,1),")")</f>
        <v>(15.2)</v>
      </c>
      <c r="H21" s="249">
        <f t="shared" ref="H21" si="35">SUM(H42,H63,H84,H105,H126,H147,H168,H189,H210,H231,H252,H273,H294,H315,H336,H357,H378,H399,H420,H441,H462,H483)</f>
        <v>942.66700000000037</v>
      </c>
      <c r="I21" s="299" t="str">
        <f>CONCATENATE("(",ROUND((H21/$H21)*100,1),")")</f>
        <v>(100)</v>
      </c>
      <c r="K21" s="249">
        <f t="shared" si="30"/>
        <v>45.553278849309095</v>
      </c>
      <c r="L21" s="249">
        <f t="shared" si="31"/>
        <v>14.526700376113581</v>
      </c>
      <c r="M21" s="249">
        <f t="shared" si="32"/>
        <v>19.38402077457728</v>
      </c>
      <c r="N21" s="249">
        <f t="shared" si="33"/>
        <v>79.463999999999956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3.5695717486363003</v>
      </c>
      <c r="C30" s="299" t="str">
        <f>CONCATENATE("(",ROUND((B30/$H32)*100,1),")")</f>
        <v>(58)</v>
      </c>
      <c r="D30" s="302">
        <f>'Ind T6'!M9</f>
        <v>0.26845619620517064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3.8380279448414711</v>
      </c>
      <c r="I30" s="299" t="str">
        <f>CONCATENATE("(",ROUND((H30/$H32)*100,1),")")</f>
        <v>(62.3)</v>
      </c>
      <c r="K30" s="302">
        <f>B35-B30</f>
        <v>0.22720989253199431</v>
      </c>
      <c r="L30" s="302">
        <f>D35-D30</f>
        <v>9.847002683925965E-3</v>
      </c>
      <c r="M30" s="302">
        <f>F35-F30</f>
        <v>0</v>
      </c>
      <c r="N30" s="302">
        <f>SUM(K30:M30)</f>
        <v>0.23705689521592027</v>
      </c>
    </row>
    <row r="31" spans="1:14" x14ac:dyDescent="0.2">
      <c r="A31" s="282" t="s">
        <v>365</v>
      </c>
      <c r="B31" s="302">
        <f>'Ind T6'!L8</f>
        <v>0.90001815822661202</v>
      </c>
      <c r="C31" s="299" t="str">
        <f>CONCATENATE("(",ROUND((B31/$H32)*100,1),")")</f>
        <v>(14.6)</v>
      </c>
      <c r="D31" s="302">
        <f>'Ind T6'!M8</f>
        <v>1.0074974649216215</v>
      </c>
      <c r="E31" s="299" t="str">
        <f>CONCATENATE("(",ROUND((D31/$H32)*100,1),")")</f>
        <v>(16.4)</v>
      </c>
      <c r="F31" s="302">
        <f>'Ind T6'!N8</f>
        <v>0.41345643201028887</v>
      </c>
      <c r="G31" s="299" t="str">
        <f>CONCATENATE("(",ROUND((F31/$H32)*100,1),")")</f>
        <v>(6.7)</v>
      </c>
      <c r="H31" s="302">
        <f t="shared" ref="H31" si="36">SUM(B31,D31,F31)</f>
        <v>2.3209720551585225</v>
      </c>
      <c r="I31" s="299" t="str">
        <f>CONCATENATE("(",ROUND((H31/$H32)*100,1),")")</f>
        <v>(37.7)</v>
      </c>
      <c r="K31" s="302">
        <f t="shared" ref="K31:K32" si="37">B36-B31</f>
        <v>2.6126487114491059E-2</v>
      </c>
      <c r="L31" s="302">
        <f t="shared" ref="L31:L32" si="38">D36-D31</f>
        <v>-2.2179099768284694E-3</v>
      </c>
      <c r="M31" s="302">
        <f t="shared" ref="M31:M32" si="39">F36-F31</f>
        <v>1.8034527646427823E-2</v>
      </c>
      <c r="N31" s="302">
        <f t="shared" ref="N31:N32" si="40">SUM(K31:M31)</f>
        <v>4.1943104784090413E-2</v>
      </c>
    </row>
    <row r="32" spans="1:14" x14ac:dyDescent="0.2">
      <c r="A32" s="282" t="s">
        <v>363</v>
      </c>
      <c r="B32" s="302">
        <f>SUM(B30:B31)</f>
        <v>4.4695899068629128</v>
      </c>
      <c r="C32" s="299" t="str">
        <f>CONCATENATE("(",ROUND((B32/$H32)*100,1),")")</f>
        <v>(72.6)</v>
      </c>
      <c r="D32" s="302">
        <f>SUM(D30:D31)</f>
        <v>1.2759536611267921</v>
      </c>
      <c r="E32" s="299" t="str">
        <f>CONCATENATE("(",ROUND((D32/$H32)*100,1),")")</f>
        <v>(20.7)</v>
      </c>
      <c r="F32" s="302">
        <f>SUM(F30:F31)</f>
        <v>0.41345643201028887</v>
      </c>
      <c r="G32" s="299" t="str">
        <f>CONCATENATE("(",ROUND((F32/$H32)*100,1),")")</f>
        <v>(6.7)</v>
      </c>
      <c r="H32" s="302">
        <f>SUM(H30:H31)</f>
        <v>6.1589999999999936</v>
      </c>
      <c r="I32" s="299" t="str">
        <f>CONCATENATE("(",ROUND((H32/$H32)*100,1),")")</f>
        <v>(100)</v>
      </c>
      <c r="K32" s="302">
        <f t="shared" si="37"/>
        <v>0.25333637964648492</v>
      </c>
      <c r="L32" s="302">
        <f t="shared" si="38"/>
        <v>7.6290927070974401E-3</v>
      </c>
      <c r="M32" s="302">
        <f t="shared" si="39"/>
        <v>1.8034527646427823E-2</v>
      </c>
      <c r="N32" s="302">
        <f t="shared" si="40"/>
        <v>0.27900000000001018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3.7967816411682946</v>
      </c>
      <c r="C35" s="299" t="str">
        <f>CONCATENATE("(",ROUND((B35/$H37)*100,1),")")</f>
        <v>(59)</v>
      </c>
      <c r="D35" s="302">
        <f>'Ind T6'!R9</f>
        <v>0.2783031988890966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4.0750848400573911</v>
      </c>
      <c r="I35" s="299" t="str">
        <f>CONCATENATE("(",ROUND((H35/$H37)*100,1),")")</f>
        <v>(63.3)</v>
      </c>
      <c r="K35" s="302">
        <f>B40-B35</f>
        <v>7.798860212721781E-2</v>
      </c>
      <c r="L35" s="302">
        <f>D40-D35</f>
        <v>-1.4966948983290485E-2</v>
      </c>
      <c r="M35" s="302">
        <f>F40-F35</f>
        <v>0</v>
      </c>
      <c r="N35" s="302">
        <f>SUM(K35:M35)</f>
        <v>6.3021653143927325E-2</v>
      </c>
    </row>
    <row r="36" spans="1:14" x14ac:dyDescent="0.2">
      <c r="A36" s="282" t="s">
        <v>365</v>
      </c>
      <c r="B36" s="302">
        <f>'Ind T6'!Q8</f>
        <v>0.92614464534110308</v>
      </c>
      <c r="C36" s="299" t="str">
        <f>CONCATENATE("(",ROUND((B36/$H37)*100,1),")")</f>
        <v>(14.4)</v>
      </c>
      <c r="D36" s="302">
        <f>'Ind T6'!R8</f>
        <v>1.005279554944793</v>
      </c>
      <c r="E36" s="299" t="str">
        <f>CONCATENATE("(",ROUND((D36/$H37)*100,1),")")</f>
        <v>(15.6)</v>
      </c>
      <c r="F36" s="302">
        <f>'Ind T6'!S8</f>
        <v>0.43149095965671669</v>
      </c>
      <c r="G36" s="299" t="str">
        <f>CONCATENATE("(",ROUND((F36/$H37)*100,1),")")</f>
        <v>(6.7)</v>
      </c>
      <c r="H36" s="302">
        <f t="shared" ref="H36" si="41">SUM(B36,D36,F36)</f>
        <v>2.362915159942613</v>
      </c>
      <c r="I36" s="299" t="str">
        <f>CONCATENATE("(",ROUND((H36/$H37)*100,1),")")</f>
        <v>(36.7)</v>
      </c>
      <c r="K36" s="302">
        <f t="shared" ref="K36:K37" si="42">B41-B36</f>
        <v>-5.505350250215757E-2</v>
      </c>
      <c r="L36" s="302">
        <f t="shared" ref="L36:L37" si="43">D41-D36</f>
        <v>-0.125959154288942</v>
      </c>
      <c r="M36" s="302">
        <f t="shared" ref="M36:M37" si="44">F41-F36</f>
        <v>-1.3008996352831093E-2</v>
      </c>
      <c r="N36" s="302">
        <f t="shared" ref="N36:N37" si="45">SUM(K36:M36)</f>
        <v>-0.19402165314393066</v>
      </c>
    </row>
    <row r="37" spans="1:14" x14ac:dyDescent="0.2">
      <c r="A37" s="282" t="s">
        <v>363</v>
      </c>
      <c r="B37" s="302">
        <f>SUM(B35:B36)</f>
        <v>4.7229262865093977</v>
      </c>
      <c r="C37" s="299" t="str">
        <f>CONCATENATE("(",ROUND((B37/$H37)*100,1),")")</f>
        <v>(73.4)</v>
      </c>
      <c r="D37" s="302">
        <f>SUM(D35:D36)</f>
        <v>1.2835827538338895</v>
      </c>
      <c r="E37" s="299" t="str">
        <f>CONCATENATE("(",ROUND((D37/$H37)*100,1),")")</f>
        <v>(19.9)</v>
      </c>
      <c r="F37" s="302">
        <f>SUM(F35:F36)</f>
        <v>0.43149095965671669</v>
      </c>
      <c r="G37" s="299" t="str">
        <f>CONCATENATE("(",ROUND((F37/$H37)*100,1),")")</f>
        <v>(6.7)</v>
      </c>
      <c r="H37" s="302">
        <f>SUM(H35:H36)</f>
        <v>6.4380000000000042</v>
      </c>
      <c r="I37" s="299" t="str">
        <f>CONCATENATE("(",ROUND((H37/$H37)*100,1),")")</f>
        <v>(100)</v>
      </c>
      <c r="K37" s="302">
        <f t="shared" si="42"/>
        <v>2.2935099625060573E-2</v>
      </c>
      <c r="L37" s="302">
        <f t="shared" si="43"/>
        <v>-0.14092610327223243</v>
      </c>
      <c r="M37" s="302">
        <f t="shared" si="44"/>
        <v>-1.3008996352831093E-2</v>
      </c>
      <c r="N37" s="302">
        <f t="shared" si="45"/>
        <v>-0.13100000000000295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3.8747702432955125</v>
      </c>
      <c r="C40" s="299" t="str">
        <f>CONCATENATE("(",ROUND((B40/$H42)*100,1),")")</f>
        <v>(61.4)</v>
      </c>
      <c r="D40" s="302">
        <f>'Ind T6'!W9</f>
        <v>0.26333624990580612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4.1381064932013185</v>
      </c>
      <c r="I40" s="299" t="str">
        <f>CONCATENATE("(",ROUND((H40/$H42)*100,1),")")</f>
        <v>(65.6)</v>
      </c>
      <c r="K40" s="302">
        <f>B40-B30</f>
        <v>0.30519849465921212</v>
      </c>
      <c r="L40" s="302">
        <f>D40-D30</f>
        <v>-5.1199462993645195E-3</v>
      </c>
      <c r="M40" s="302">
        <f>F40-F30</f>
        <v>0</v>
      </c>
      <c r="N40" s="302">
        <f>SUM(K40:M40)</f>
        <v>0.3000785483598476</v>
      </c>
    </row>
    <row r="41" spans="1:14" x14ac:dyDescent="0.2">
      <c r="A41" s="282" t="s">
        <v>365</v>
      </c>
      <c r="B41" s="302">
        <f>'Ind T6'!V8</f>
        <v>0.87109114283894551</v>
      </c>
      <c r="C41" s="299" t="str">
        <f>CONCATENATE("(",ROUND((B41/$H42)*100,1),")")</f>
        <v>(13.8)</v>
      </c>
      <c r="D41" s="302">
        <f>'Ind T6'!W8</f>
        <v>0.87932040065585104</v>
      </c>
      <c r="E41" s="299" t="str">
        <f>CONCATENATE("(",ROUND((D41/$H42)*100,1),")")</f>
        <v>(13.9)</v>
      </c>
      <c r="F41" s="302">
        <f>'Ind T6'!X8</f>
        <v>0.4184819633038856</v>
      </c>
      <c r="G41" s="299" t="str">
        <f>CONCATENATE("(",ROUND((F41/$H42)*100,1),")")</f>
        <v>(6.6)</v>
      </c>
      <c r="H41" s="302">
        <f t="shared" ref="H41" si="46">SUM(B41,D41,F41)</f>
        <v>2.1688935067986819</v>
      </c>
      <c r="I41" s="299" t="str">
        <f>CONCATENATE("(",ROUND((H41/$H42)*100,1),")")</f>
        <v>(34.4)</v>
      </c>
      <c r="K41" s="302">
        <f t="shared" ref="K41:K42" si="47">B41-B31</f>
        <v>-2.892701538766651E-2</v>
      </c>
      <c r="L41" s="302">
        <f t="shared" ref="L41:L42" si="48">D41-D31</f>
        <v>-0.12817706426577047</v>
      </c>
      <c r="M41" s="302">
        <f t="shared" ref="M41:M42" si="49">F41-F31</f>
        <v>5.02553129359673E-3</v>
      </c>
      <c r="N41" s="302">
        <f t="shared" ref="N41:N42" si="50">SUM(K41:M41)</f>
        <v>-0.15207854835984025</v>
      </c>
    </row>
    <row r="42" spans="1:14" x14ac:dyDescent="0.2">
      <c r="A42" s="282" t="s">
        <v>363</v>
      </c>
      <c r="B42" s="302">
        <f>SUM(B40:B41)</f>
        <v>4.7458613861344583</v>
      </c>
      <c r="C42" s="299" t="str">
        <f>CONCATENATE("(",ROUND((B42/$H42)*100,1),")")</f>
        <v>(75.2)</v>
      </c>
      <c r="D42" s="302">
        <f>SUM(D40:D41)</f>
        <v>1.1426566505616571</v>
      </c>
      <c r="E42" s="299" t="str">
        <f>CONCATENATE("(",ROUND((D42/$H42)*100,1),")")</f>
        <v>(18.1)</v>
      </c>
      <c r="F42" s="302">
        <f>SUM(F40:F41)</f>
        <v>0.4184819633038856</v>
      </c>
      <c r="G42" s="299" t="str">
        <f>CONCATENATE("(",ROUND((F42/$H42)*100,1),")")</f>
        <v>(6.6)</v>
      </c>
      <c r="H42" s="302">
        <f>SUM(H40:H41)</f>
        <v>6.3070000000000004</v>
      </c>
      <c r="I42" s="299" t="str">
        <f>CONCATENATE("(",ROUND((H42/$H42)*100,1),")")</f>
        <v>(100)</v>
      </c>
      <c r="K42" s="302">
        <f t="shared" si="47"/>
        <v>0.27627147927154549</v>
      </c>
      <c r="L42" s="302">
        <f t="shared" si="48"/>
        <v>-0.13329701056513499</v>
      </c>
      <c r="M42" s="302">
        <f t="shared" si="49"/>
        <v>5.02553129359673E-3</v>
      </c>
      <c r="N42" s="302">
        <f t="shared" si="50"/>
        <v>0.14800000000000724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0.23468901776086884</v>
      </c>
      <c r="C51" s="299" t="str">
        <f>CONCATENATE("(",ROUND((B51/$H53)*100,1),")")</f>
        <v>(59.1)</v>
      </c>
      <c r="D51" s="302">
        <f>'Ind T6'!M18</f>
        <v>7.1946357375681337E-4</v>
      </c>
      <c r="E51" s="299" t="str">
        <f>CONCATENATE("(",ROUND((D51/$H53)*100,1),")")</f>
        <v>(0.2)</v>
      </c>
      <c r="F51" s="302">
        <f>'Ind T6'!N18</f>
        <v>0.12417941282982786</v>
      </c>
      <c r="G51" s="299" t="str">
        <f>CONCATENATE("(",ROUND((F51/$H53)*100,1),")")</f>
        <v>(31.3)</v>
      </c>
      <c r="H51" s="302">
        <f>SUM(B51,D51,F51)</f>
        <v>0.35958789416445353</v>
      </c>
      <c r="I51" s="299" t="str">
        <f>CONCATENATE("(",ROUND((H51/$H53)*100,1),")")</f>
        <v>(90.6)</v>
      </c>
      <c r="K51" s="302">
        <f>B56-B51</f>
        <v>-6.5645746241854958E-2</v>
      </c>
      <c r="L51" s="302">
        <f>D56-D51</f>
        <v>-1.7547879010606246E-4</v>
      </c>
      <c r="M51" s="302">
        <f>F56-F51</f>
        <v>-3.4693915923166022E-2</v>
      </c>
      <c r="N51" s="302">
        <f>SUM(K51:M51)</f>
        <v>-0.10051514095512704</v>
      </c>
    </row>
    <row r="52" spans="1:14" x14ac:dyDescent="0.2">
      <c r="A52" s="282" t="s">
        <v>365</v>
      </c>
      <c r="B52" s="302">
        <f>'Ind T6'!L17</f>
        <v>3.0649148242146901E-2</v>
      </c>
      <c r="C52" s="299" t="str">
        <f>CONCATENATE("(",ROUND((B52/$H53)*100,1),")")</f>
        <v>(7.7)</v>
      </c>
      <c r="D52" s="302">
        <f>'Ind T6'!M17</f>
        <v>6.7629575933994147E-3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3.7412105835546314E-2</v>
      </c>
      <c r="I52" s="299" t="str">
        <f>CONCATENATE("(",ROUND((H52/$H53)*100,1),")")</f>
        <v>(9.4)</v>
      </c>
      <c r="K52" s="302">
        <f t="shared" ref="K52:K53" si="52">B57-B52</f>
        <v>-8.6177645043555573E-3</v>
      </c>
      <c r="L52" s="302">
        <f t="shared" ref="L52:L53" si="53">D57-D52</f>
        <v>-1.8670945405167422E-3</v>
      </c>
      <c r="M52" s="302">
        <f t="shared" ref="M52:M53" si="54">F57-F52</f>
        <v>0</v>
      </c>
      <c r="N52" s="302">
        <f t="shared" ref="N52:N53" si="55">SUM(K52:M52)</f>
        <v>-1.0484859044872299E-2</v>
      </c>
    </row>
    <row r="53" spans="1:14" x14ac:dyDescent="0.2">
      <c r="A53" s="282" t="s">
        <v>363</v>
      </c>
      <c r="B53" s="302">
        <f>SUM(B51:B52)</f>
        <v>0.26533816600301574</v>
      </c>
      <c r="C53" s="299" t="str">
        <f>CONCATENATE("(",ROUND((B53/$H53)*100,1),")")</f>
        <v>(66.8)</v>
      </c>
      <c r="D53" s="302">
        <f>SUM(D51:D52)</f>
        <v>7.4824211671562276E-3</v>
      </c>
      <c r="E53" s="299" t="str">
        <f>CONCATENATE("(",ROUND((D53/$H53)*100,1),")")</f>
        <v>(1.9)</v>
      </c>
      <c r="F53" s="302">
        <f>SUM(F51:F52)</f>
        <v>0.12417941282982786</v>
      </c>
      <c r="G53" s="299" t="str">
        <f>CONCATENATE("(",ROUND((F53/$H53)*100,1),")")</f>
        <v>(31.3)</v>
      </c>
      <c r="H53" s="302">
        <f>SUM(H51:H52)</f>
        <v>0.39699999999999985</v>
      </c>
      <c r="I53" s="299" t="str">
        <f>CONCATENATE("(",ROUND((H53/$H53)*100,1),")")</f>
        <v>(100)</v>
      </c>
      <c r="K53" s="302">
        <f t="shared" si="52"/>
        <v>-7.4263510746210515E-2</v>
      </c>
      <c r="L53" s="302">
        <f t="shared" si="53"/>
        <v>-2.0425733306228041E-3</v>
      </c>
      <c r="M53" s="302">
        <f t="shared" si="54"/>
        <v>-3.4693915923166022E-2</v>
      </c>
      <c r="N53" s="302">
        <f t="shared" si="55"/>
        <v>-0.11099999999999934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0.16904327151901388</v>
      </c>
      <c r="C56" s="299" t="str">
        <f>CONCATENATE("(",ROUND((B56/$H58)*100,1),")")</f>
        <v>(59.1)</v>
      </c>
      <c r="D56" s="302">
        <f>'Ind T6'!R18</f>
        <v>5.4398478365075091E-4</v>
      </c>
      <c r="E56" s="299" t="str">
        <f>CONCATENATE("(",ROUND((D56/$H58)*100,1),")")</f>
        <v>(0.2)</v>
      </c>
      <c r="F56" s="302">
        <f>'Ind T6'!S18</f>
        <v>8.9485496906661841E-2</v>
      </c>
      <c r="G56" s="299" t="str">
        <f>CONCATENATE("(",ROUND((F56/$H58)*100,1),")")</f>
        <v>(31.3)</v>
      </c>
      <c r="H56" s="302">
        <f>SUM(B56,D56,F56)</f>
        <v>0.25907275320932649</v>
      </c>
      <c r="I56" s="299" t="str">
        <f>CONCATENATE("(",ROUND((H56/$H58)*100,1),")")</f>
        <v>(90.6)</v>
      </c>
      <c r="K56" s="302">
        <f>B61-B56</f>
        <v>-6.5277724698440731E-2</v>
      </c>
      <c r="L56" s="302">
        <f>D61-D56</f>
        <v>-1.7514990158687085E-4</v>
      </c>
      <c r="M56" s="302">
        <f>F61-F56</f>
        <v>-3.7848613420176681E-2</v>
      </c>
      <c r="N56" s="302">
        <f>SUM(K56:M56)</f>
        <v>-0.10330148802020428</v>
      </c>
    </row>
    <row r="57" spans="1:14" x14ac:dyDescent="0.2">
      <c r="A57" s="282" t="s">
        <v>365</v>
      </c>
      <c r="B57" s="302">
        <f>'Ind T6'!Q17</f>
        <v>2.2031383737791344E-2</v>
      </c>
      <c r="C57" s="299" t="str">
        <f>CONCATENATE("(",ROUND((B57/$H58)*100,1),")")</f>
        <v>(7.7)</v>
      </c>
      <c r="D57" s="302">
        <f>'Ind T6'!R17</f>
        <v>4.8958630528826725E-3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2.6927246790674014E-2</v>
      </c>
      <c r="I57" s="299" t="str">
        <f>CONCATENATE("(",ROUND((H57/$H58)*100,1),")")</f>
        <v>(9.4)</v>
      </c>
      <c r="K57" s="302">
        <f t="shared" ref="K57:K58" si="57">B62-B57</f>
        <v>-8.9992179048234717E-3</v>
      </c>
      <c r="L57" s="302">
        <f t="shared" ref="L57:L58" si="58">D62-D57</f>
        <v>-1.6992940749727633E-3</v>
      </c>
      <c r="M57" s="302">
        <f t="shared" ref="M57:M58" si="59">F62-F57</f>
        <v>0</v>
      </c>
      <c r="N57" s="302">
        <f t="shared" ref="N57:N58" si="60">SUM(K57:M57)</f>
        <v>-1.0698511979796235E-2</v>
      </c>
    </row>
    <row r="58" spans="1:14" x14ac:dyDescent="0.2">
      <c r="A58" s="282" t="s">
        <v>363</v>
      </c>
      <c r="B58" s="302">
        <f>SUM(B56:B57)</f>
        <v>0.19107465525680523</v>
      </c>
      <c r="C58" s="299" t="str">
        <f>CONCATENATE("(",ROUND((B58/$H58)*100,1),")")</f>
        <v>(66.8)</v>
      </c>
      <c r="D58" s="302">
        <f>SUM(D56:D57)</f>
        <v>5.4398478365334235E-3</v>
      </c>
      <c r="E58" s="299" t="str">
        <f>CONCATENATE("(",ROUND((D58/$H58)*100,1),")")</f>
        <v>(1.9)</v>
      </c>
      <c r="F58" s="302">
        <f>SUM(F56:F57)</f>
        <v>8.9485496906661841E-2</v>
      </c>
      <c r="G58" s="299" t="str">
        <f>CONCATENATE("(",ROUND((F58/$H58)*100,1),")")</f>
        <v>(31.3)</v>
      </c>
      <c r="H58" s="302">
        <f>SUM(H56:H57)</f>
        <v>0.28600000000000048</v>
      </c>
      <c r="I58" s="299" t="str">
        <f>CONCATENATE("(",ROUND((H58/$H58)*100,1),")")</f>
        <v>(100)</v>
      </c>
      <c r="K58" s="302">
        <f t="shared" si="57"/>
        <v>-7.4276942603264201E-2</v>
      </c>
      <c r="L58" s="302">
        <f t="shared" si="58"/>
        <v>-1.8744439765596343E-3</v>
      </c>
      <c r="M58" s="302">
        <f t="shared" si="59"/>
        <v>-3.7848613420176681E-2</v>
      </c>
      <c r="N58" s="302">
        <f t="shared" si="60"/>
        <v>-0.11400000000000052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0.10376554682057315</v>
      </c>
      <c r="C61" s="299" t="str">
        <f>CONCATENATE("(",ROUND((B61/$H63)*100,1),")")</f>
        <v>(60.3)</v>
      </c>
      <c r="D61" s="302">
        <f>'Ind T6'!W18</f>
        <v>3.6883488206388007E-4</v>
      </c>
      <c r="E61" s="299" t="str">
        <f>CONCATENATE("(",ROUND((D61/$H63)*100,1),")")</f>
        <v>(0.2)</v>
      </c>
      <c r="F61" s="302">
        <f>'Ind T6'!X18</f>
        <v>5.1636883486485159E-2</v>
      </c>
      <c r="G61" s="299" t="str">
        <f>CONCATENATE("(",ROUND((F61/$H63)*100,1),")")</f>
        <v>(30)</v>
      </c>
      <c r="H61" s="302">
        <f>SUM(B61,D61,F61)</f>
        <v>0.15577126518912218</v>
      </c>
      <c r="I61" s="299" t="str">
        <f>CONCATENATE("(",ROUND((H61/$H63)*100,1),")")</f>
        <v>(90.6)</v>
      </c>
      <c r="K61" s="302">
        <f>B61-B51</f>
        <v>-0.13092347094029569</v>
      </c>
      <c r="L61" s="302">
        <f>D61-D51</f>
        <v>-3.5062869169293331E-4</v>
      </c>
      <c r="M61" s="302">
        <f>F61-F51</f>
        <v>-7.254252934334271E-2</v>
      </c>
      <c r="N61" s="302">
        <f>SUM(K61:M61)</f>
        <v>-0.20381662897533134</v>
      </c>
    </row>
    <row r="62" spans="1:14" x14ac:dyDescent="0.2">
      <c r="A62" s="282" t="s">
        <v>365</v>
      </c>
      <c r="B62" s="302">
        <f>'Ind T6'!V17</f>
        <v>1.3032165832967872E-2</v>
      </c>
      <c r="C62" s="299" t="str">
        <f>CONCATENATE("(",ROUND((B62/$H63)*100,1),")")</f>
        <v>(7.6)</v>
      </c>
      <c r="D62" s="302">
        <f>'Ind T6'!W17</f>
        <v>3.1965689779099092E-3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1.622873481087778E-2</v>
      </c>
      <c r="I62" s="299" t="str">
        <f>CONCATENATE("(",ROUND((H62/$H63)*100,1),")")</f>
        <v>(9.4)</v>
      </c>
      <c r="K62" s="302">
        <f t="shared" ref="K62:K63" si="62">B62-B52</f>
        <v>-1.7616982409179027E-2</v>
      </c>
      <c r="L62" s="302">
        <f t="shared" ref="L62:L63" si="63">D62-D52</f>
        <v>-3.5663886154895055E-3</v>
      </c>
      <c r="M62" s="302">
        <f t="shared" ref="M62:M63" si="64">F62-F52</f>
        <v>0</v>
      </c>
      <c r="N62" s="302">
        <f t="shared" ref="N62:N63" si="65">SUM(K62:M62)</f>
        <v>-2.1183371024668534E-2</v>
      </c>
    </row>
    <row r="63" spans="1:14" x14ac:dyDescent="0.2">
      <c r="A63" s="282" t="s">
        <v>363</v>
      </c>
      <c r="B63" s="302">
        <f>SUM(B61:B62)</f>
        <v>0.11679771265354102</v>
      </c>
      <c r="C63" s="299" t="str">
        <f>CONCATENATE("(",ROUND((B63/$H63)*100,1),")")</f>
        <v>(67.9)</v>
      </c>
      <c r="D63" s="302">
        <f>SUM(D61:D62)</f>
        <v>3.5654038599737892E-3</v>
      </c>
      <c r="E63" s="299" t="str">
        <f>CONCATENATE("(",ROUND((D63/$H63)*100,1),")")</f>
        <v>(2.1)</v>
      </c>
      <c r="F63" s="302">
        <f>SUM(F61:F62)</f>
        <v>5.1636883486485159E-2</v>
      </c>
      <c r="G63" s="299" t="str">
        <f>CONCATENATE("(",ROUND((F63/$H63)*100,1),")")</f>
        <v>(30)</v>
      </c>
      <c r="H63" s="302">
        <f>SUM(H61:H62)</f>
        <v>0.17199999999999996</v>
      </c>
      <c r="I63" s="299" t="str">
        <f>CONCATENATE("(",ROUND((H63/$H63)*100,1),")")</f>
        <v>(100)</v>
      </c>
      <c r="K63" s="302">
        <f t="shared" si="62"/>
        <v>-0.14854045334947472</v>
      </c>
      <c r="L63" s="302">
        <f t="shared" si="63"/>
        <v>-3.9170173071824384E-3</v>
      </c>
      <c r="M63" s="302">
        <f t="shared" si="64"/>
        <v>-7.254252934334271E-2</v>
      </c>
      <c r="N63" s="302">
        <f t="shared" si="65"/>
        <v>-0.22499999999999987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2.3744556958546039</v>
      </c>
      <c r="C72" s="299" t="str">
        <f>CONCATENATE("(",ROUND((B72/$H74)*100,1),")")</f>
        <v>(61.9)</v>
      </c>
      <c r="D72" s="302">
        <f>'Ind T6'!M27</f>
        <v>0.21345811587061891</v>
      </c>
      <c r="E72" s="299" t="str">
        <f>CONCATENATE("(",ROUND((D72/$H74)*100,1),")")</f>
        <v>(5.6)</v>
      </c>
      <c r="F72" s="302">
        <f>'Ind T6'!N27</f>
        <v>4.8467416974778188E-2</v>
      </c>
      <c r="G72" s="299" t="str">
        <f>CONCATENATE("(",ROUND((F72/$H74)*100,1),")")</f>
        <v>(1.3)</v>
      </c>
      <c r="H72" s="302">
        <f>SUM(B72,D72,F72)</f>
        <v>2.6363812287000012</v>
      </c>
      <c r="I72" s="299" t="str">
        <f>CONCATENATE("(",ROUND((H72/$H74)*100,1),")")</f>
        <v>(68.7)</v>
      </c>
      <c r="K72" s="302">
        <f>B77-B72</f>
        <v>0.16698729479771135</v>
      </c>
      <c r="L72" s="302">
        <f>D77-D72</f>
        <v>1.7500139582003194E-2</v>
      </c>
      <c r="M72" s="302">
        <f>F77-F72</f>
        <v>4.4229257026189642E-3</v>
      </c>
      <c r="N72" s="302">
        <f>SUM(K72:M72)</f>
        <v>0.1889103600823335</v>
      </c>
    </row>
    <row r="73" spans="1:14" x14ac:dyDescent="0.2">
      <c r="A73" s="282" t="s">
        <v>365</v>
      </c>
      <c r="B73" s="302">
        <f>'Ind T6'!L26</f>
        <v>0.89748671893489318</v>
      </c>
      <c r="C73" s="299" t="str">
        <f>CONCATENATE("(",ROUND((B73/$H74)*100,1),")")</f>
        <v>(23.4)</v>
      </c>
      <c r="D73" s="302">
        <f>'Ind T6'!M26</f>
        <v>0.2770366212783914</v>
      </c>
      <c r="E73" s="299" t="str">
        <f>CONCATENATE("(",ROUND((D73/$H74)*100,1),")")</f>
        <v>(7.2)</v>
      </c>
      <c r="F73" s="302">
        <f>'Ind T6'!N26</f>
        <v>2.809543108671906E-2</v>
      </c>
      <c r="G73" s="299" t="str">
        <f>CONCATENATE("(",ROUND((F73/$H74)*100,1),")")</f>
        <v>(0.7)</v>
      </c>
      <c r="H73" s="302">
        <f t="shared" ref="H73" si="66">SUM(B73,D73,F73)</f>
        <v>1.2026187713000036</v>
      </c>
      <c r="I73" s="299" t="str">
        <f>CONCATENATE("(",ROUND((H73/$H74)*100,1),")")</f>
        <v>(31.3)</v>
      </c>
      <c r="K73" s="302">
        <f t="shared" ref="K73:K74" si="67">B78-B73</f>
        <v>0.10991078885745309</v>
      </c>
      <c r="L73" s="302">
        <f t="shared" ref="L73:L74" si="68">D78-D73</f>
        <v>2.2036275917124371E-2</v>
      </c>
      <c r="M73" s="302">
        <f t="shared" ref="M73:M74" si="69">F78-F73</f>
        <v>3.1425751430839248E-3</v>
      </c>
      <c r="N73" s="302">
        <f t="shared" ref="N73:N74" si="70">SUM(K73:M73)</f>
        <v>0.13508963991766137</v>
      </c>
    </row>
    <row r="74" spans="1:14" x14ac:dyDescent="0.2">
      <c r="A74" s="282" t="s">
        <v>363</v>
      </c>
      <c r="B74" s="302">
        <f>SUM(B72:B73)</f>
        <v>3.2719424147894971</v>
      </c>
      <c r="C74" s="299" t="str">
        <f>CONCATENATE("(",ROUND((B74/$H74)*100,1),")")</f>
        <v>(85.2)</v>
      </c>
      <c r="D74" s="302">
        <f>SUM(D72:D73)</f>
        <v>0.49049473714901032</v>
      </c>
      <c r="E74" s="299" t="str">
        <f>CONCATENATE("(",ROUND((D74/$H74)*100,1),")")</f>
        <v>(12.8)</v>
      </c>
      <c r="F74" s="302">
        <f>SUM(F72:F73)</f>
        <v>7.6562848061497241E-2</v>
      </c>
      <c r="G74" s="299" t="str">
        <f>CONCATENATE("(",ROUND((F74/$H74)*100,1),")")</f>
        <v>(2)</v>
      </c>
      <c r="H74" s="302">
        <f>SUM(H72:H73)</f>
        <v>3.8390000000000049</v>
      </c>
      <c r="I74" s="299" t="str">
        <f>CONCATENATE("(",ROUND((H74/$H74)*100,1),")")</f>
        <v>(100)</v>
      </c>
      <c r="K74" s="302">
        <f t="shared" si="67"/>
        <v>0.27689808365516466</v>
      </c>
      <c r="L74" s="302">
        <f t="shared" si="68"/>
        <v>3.9536415499127509E-2</v>
      </c>
      <c r="M74" s="302">
        <f t="shared" si="69"/>
        <v>7.5655008457028994E-3</v>
      </c>
      <c r="N74" s="302">
        <f t="shared" si="70"/>
        <v>0.32399999999999507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2.5414429906523153</v>
      </c>
      <c r="C77" s="299" t="str">
        <f>CONCATENATE("(",ROUND((B77/$H79)*100,1),")")</f>
        <v>(61)</v>
      </c>
      <c r="D77" s="302">
        <f>'Ind T6'!R27</f>
        <v>0.23095825545262211</v>
      </c>
      <c r="E77" s="299" t="str">
        <f>CONCATENATE("(",ROUND((D77/$H79)*100,1),")")</f>
        <v>(5.5)</v>
      </c>
      <c r="F77" s="302">
        <f>'Ind T6'!S27</f>
        <v>5.2890342677397152E-2</v>
      </c>
      <c r="G77" s="299" t="str">
        <f>CONCATENATE("(",ROUND((F77/$H79)*100,1),")")</f>
        <v>(1.3)</v>
      </c>
      <c r="H77" s="302">
        <f>SUM(B77,D77,F77)</f>
        <v>2.8252915887823344</v>
      </c>
      <c r="I77" s="299" t="str">
        <f>CONCATENATE("(",ROUND((H77/$H79)*100,1),")")</f>
        <v>(67.9)</v>
      </c>
      <c r="K77" s="302">
        <f>B82-B77</f>
        <v>0.11047579675299568</v>
      </c>
      <c r="L77" s="302">
        <f>D82-D77</f>
        <v>1.5481077115035269E-2</v>
      </c>
      <c r="M77" s="302">
        <f>F82-F77</f>
        <v>5.5694713565100779E-3</v>
      </c>
      <c r="N77" s="302">
        <f>SUM(K77:M77)</f>
        <v>0.13152634522454104</v>
      </c>
    </row>
    <row r="78" spans="1:14" x14ac:dyDescent="0.2">
      <c r="A78" s="282" t="s">
        <v>365</v>
      </c>
      <c r="B78" s="302">
        <f>'Ind T6'!Q26</f>
        <v>1.0073975077923463</v>
      </c>
      <c r="C78" s="299" t="str">
        <f>CONCATENATE("(",ROUND((B78/$H79)*100,1),")")</f>
        <v>(24.2)</v>
      </c>
      <c r="D78" s="302">
        <f>'Ind T6'!R26</f>
        <v>0.29907289719551577</v>
      </c>
      <c r="E78" s="299" t="str">
        <f>CONCATENATE("(",ROUND((D78/$H79)*100,1),")")</f>
        <v>(7.2)</v>
      </c>
      <c r="F78" s="302">
        <f>'Ind T6'!S26</f>
        <v>3.1238006229802984E-2</v>
      </c>
      <c r="G78" s="299" t="str">
        <f>CONCATENATE("(",ROUND((F78/$H79)*100,1),")")</f>
        <v>(0.8)</v>
      </c>
      <c r="H78" s="302">
        <f t="shared" ref="H78" si="71">SUM(B78,D78,F78)</f>
        <v>1.3377084112176649</v>
      </c>
      <c r="I78" s="299" t="str">
        <f>CONCATENATE("(",ROUND((H78/$H79)*100,1),")")</f>
        <v>(32.1)</v>
      </c>
      <c r="K78" s="302">
        <f t="shared" ref="K78:K79" si="72">B83-B78</f>
        <v>0.14034458876863698</v>
      </c>
      <c r="L78" s="302">
        <f t="shared" ref="L78:L79" si="73">D83-D78</f>
        <v>1.7631726421143579E-2</v>
      </c>
      <c r="M78" s="302">
        <f t="shared" ref="M78:M79" si="74">F83-F78</f>
        <v>3.4973395856793786E-3</v>
      </c>
      <c r="N78" s="302">
        <f t="shared" ref="N78:N79" si="75">SUM(K78:M78)</f>
        <v>0.16147365477545994</v>
      </c>
    </row>
    <row r="79" spans="1:14" x14ac:dyDescent="0.2">
      <c r="A79" s="282" t="s">
        <v>363</v>
      </c>
      <c r="B79" s="302">
        <f>SUM(B77:B78)</f>
        <v>3.5488404984446618</v>
      </c>
      <c r="C79" s="299" t="str">
        <f>CONCATENATE("(",ROUND((B79/$H79)*100,1),")")</f>
        <v>(85.2)</v>
      </c>
      <c r="D79" s="302">
        <f>SUM(D77:D78)</f>
        <v>0.53003115264813783</v>
      </c>
      <c r="E79" s="299" t="str">
        <f>CONCATENATE("(",ROUND((D79/$H79)*100,1),")")</f>
        <v>(12.7)</v>
      </c>
      <c r="F79" s="302">
        <f>SUM(F77:F78)</f>
        <v>8.412834890720014E-2</v>
      </c>
      <c r="G79" s="299" t="str">
        <f>CONCATENATE("(",ROUND((F79/$H79)*100,1),")")</f>
        <v>(2)</v>
      </c>
      <c r="H79" s="302">
        <f>SUM(H77:H78)</f>
        <v>4.1629999999999994</v>
      </c>
      <c r="I79" s="299" t="str">
        <f>CONCATENATE("(",ROUND((H79/$H79)*100,1),")")</f>
        <v>(100)</v>
      </c>
      <c r="K79" s="302">
        <f t="shared" si="72"/>
        <v>0.25082038552163244</v>
      </c>
      <c r="L79" s="302">
        <f t="shared" si="73"/>
        <v>3.3112803536178959E-2</v>
      </c>
      <c r="M79" s="302">
        <f t="shared" si="74"/>
        <v>9.0668109421894461E-3</v>
      </c>
      <c r="N79" s="302">
        <f t="shared" si="75"/>
        <v>0.29300000000000082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2.651918787405311</v>
      </c>
      <c r="C82" s="299" t="str">
        <f>CONCATENATE("(",ROUND((B82/$H84)*100,1),")")</f>
        <v>(59.5)</v>
      </c>
      <c r="D82" s="302">
        <f>'Ind T6'!W27</f>
        <v>0.24643933256765738</v>
      </c>
      <c r="E82" s="299" t="str">
        <f>CONCATENATE("(",ROUND((D82/$H84)*100,1),")")</f>
        <v>(5.5)</v>
      </c>
      <c r="F82" s="302">
        <f>'Ind T6'!X27</f>
        <v>5.845981403390723E-2</v>
      </c>
      <c r="G82" s="299" t="str">
        <f>CONCATENATE("(",ROUND((F82/$H84)*100,1),")")</f>
        <v>(1.3)</v>
      </c>
      <c r="H82" s="302">
        <f>SUM(B82,D82,F82)</f>
        <v>2.9568179340068759</v>
      </c>
      <c r="I82" s="299" t="str">
        <f>CONCATENATE("(",ROUND((H82/$H84)*100,1),")")</f>
        <v>(66.4)</v>
      </c>
      <c r="K82" s="302">
        <f>B82-B72</f>
        <v>0.27746309155070703</v>
      </c>
      <c r="L82" s="302">
        <f>D82-D72</f>
        <v>3.2981216697038462E-2</v>
      </c>
      <c r="M82" s="302">
        <f>F82-F72</f>
        <v>9.992397059129042E-3</v>
      </c>
      <c r="N82" s="302">
        <f>SUM(K82:M82)</f>
        <v>0.32043670530687451</v>
      </c>
    </row>
    <row r="83" spans="1:14" x14ac:dyDescent="0.2">
      <c r="A83" s="282" t="s">
        <v>365</v>
      </c>
      <c r="B83" s="302">
        <f>'Ind T6'!V26</f>
        <v>1.1477420965609832</v>
      </c>
      <c r="C83" s="299" t="str">
        <f>CONCATENATE("(",ROUND((B83/$H84)*100,1),")")</f>
        <v>(25.8)</v>
      </c>
      <c r="D83" s="302">
        <f>'Ind T6'!W26</f>
        <v>0.31670462361665935</v>
      </c>
      <c r="E83" s="299" t="str">
        <f>CONCATENATE("(",ROUND((D83/$H84)*100,1),")")</f>
        <v>(7.1)</v>
      </c>
      <c r="F83" s="302">
        <f>'Ind T6'!X26</f>
        <v>3.4735345815482363E-2</v>
      </c>
      <c r="G83" s="299" t="str">
        <f>CONCATENATE("(",ROUND((F83/$H84)*100,1),")")</f>
        <v>(0.8)</v>
      </c>
      <c r="H83" s="302">
        <f t="shared" ref="H83" si="76">SUM(B83,D83,F83)</f>
        <v>1.499182065993125</v>
      </c>
      <c r="I83" s="299" t="str">
        <f>CONCATENATE("(",ROUND((H83/$H84)*100,1),")")</f>
        <v>(33.6)</v>
      </c>
      <c r="K83" s="302">
        <f t="shared" ref="K83:K84" si="77">B83-B73</f>
        <v>0.25025537762609007</v>
      </c>
      <c r="L83" s="302">
        <f t="shared" ref="L83:L84" si="78">D83-D73</f>
        <v>3.9668002338267949E-2</v>
      </c>
      <c r="M83" s="302">
        <f t="shared" ref="M83:M84" si="79">F83-F73</f>
        <v>6.6399147287633034E-3</v>
      </c>
      <c r="N83" s="302">
        <f t="shared" ref="N83:N84" si="80">SUM(K83:M83)</f>
        <v>0.29656329469312132</v>
      </c>
    </row>
    <row r="84" spans="1:14" x14ac:dyDescent="0.2">
      <c r="A84" s="282" t="s">
        <v>363</v>
      </c>
      <c r="B84" s="302">
        <f>SUM(B82:B83)</f>
        <v>3.7996608839662942</v>
      </c>
      <c r="C84" s="299" t="str">
        <f>CONCATENATE("(",ROUND((B84/$H84)*100,1),")")</f>
        <v>(85.3)</v>
      </c>
      <c r="D84" s="302">
        <f>SUM(D82:D83)</f>
        <v>0.56314395618431679</v>
      </c>
      <c r="E84" s="299" t="str">
        <f>CONCATENATE("(",ROUND((D84/$H84)*100,1),")")</f>
        <v>(12.6)</v>
      </c>
      <c r="F84" s="302">
        <f>SUM(F82:F83)</f>
        <v>9.3195159849389586E-2</v>
      </c>
      <c r="G84" s="299" t="str">
        <f>CONCATENATE("(",ROUND((F84/$H84)*100,1),")")</f>
        <v>(2.1)</v>
      </c>
      <c r="H84" s="302">
        <f>SUM(H82:H83)</f>
        <v>4.4560000000000013</v>
      </c>
      <c r="I84" s="299" t="str">
        <f>CONCATENATE("(",ROUND((H84/$H84)*100,1),")")</f>
        <v>(100)</v>
      </c>
      <c r="K84" s="302">
        <f t="shared" si="77"/>
        <v>0.5277184691767971</v>
      </c>
      <c r="L84" s="302">
        <f t="shared" si="78"/>
        <v>7.2649219035306467E-2</v>
      </c>
      <c r="M84" s="302">
        <f t="shared" si="79"/>
        <v>1.6632311787892345E-2</v>
      </c>
      <c r="N84" s="302">
        <f t="shared" si="80"/>
        <v>0.616999999999996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6.7903584145736522</v>
      </c>
      <c r="C93" s="299" t="str">
        <f>CONCATENATE("(",ROUND((B93/$H95)*100,1),")")</f>
        <v>(69.9)</v>
      </c>
      <c r="D93" s="302">
        <f>'Ind T6'!M36</f>
        <v>0.58200424243670046</v>
      </c>
      <c r="E93" s="299" t="str">
        <f>CONCATENATE("(",ROUND((D93/$H95)*100,1),")")</f>
        <v>(6)</v>
      </c>
      <c r="F93" s="302">
        <f>'Ind T6'!N36</f>
        <v>0.329462592656035</v>
      </c>
      <c r="G93" s="299" t="str">
        <f>CONCATENATE("(",ROUND((F93/$H95)*100,1),")")</f>
        <v>(3.4)</v>
      </c>
      <c r="H93" s="302">
        <f>SUM(B93,D93,F93)</f>
        <v>7.7018252496663875</v>
      </c>
      <c r="I93" s="299" t="str">
        <f>CONCATENATE("(",ROUND((H93/$H95)*100,1),")")</f>
        <v>(79.2)</v>
      </c>
      <c r="K93" s="302">
        <f>B98-B93</f>
        <v>-7.0067193707163966E-3</v>
      </c>
      <c r="L93" s="302">
        <f>D98-D93</f>
        <v>1.731218262011136E-2</v>
      </c>
      <c r="M93" s="302">
        <f>F98-F93</f>
        <v>7.4642313497536028E-3</v>
      </c>
      <c r="N93" s="302">
        <f>SUM(K93:M93)</f>
        <v>1.7769694599148567E-2</v>
      </c>
    </row>
    <row r="94" spans="1:14" x14ac:dyDescent="0.2">
      <c r="A94" s="282" t="s">
        <v>365</v>
      </c>
      <c r="B94" s="302">
        <f>'Ind T6'!L35</f>
        <v>1.5161766570503414</v>
      </c>
      <c r="C94" s="299" t="str">
        <f>CONCATENATE("(",ROUND((B94/$H95)*100,1),")")</f>
        <v>(15.6)</v>
      </c>
      <c r="D94" s="302">
        <f>'Ind T6'!M35</f>
        <v>0.43928345686929599</v>
      </c>
      <c r="E94" s="299" t="str">
        <f>CONCATENATE("(",ROUND((D94/$H95)*100,1),")")</f>
        <v>(4.5)</v>
      </c>
      <c r="F94" s="302">
        <f>'Ind T6'!N35</f>
        <v>6.3714636413980993E-2</v>
      </c>
      <c r="G94" s="299" t="str">
        <f>CONCATENATE("(",ROUND((F94/$H95)*100,1),")")</f>
        <v>(0.7)</v>
      </c>
      <c r="H94" s="302">
        <f t="shared" ref="H94" si="81">SUM(B94,D94,F94)</f>
        <v>2.0191747503336184</v>
      </c>
      <c r="I94" s="299" t="str">
        <f>CONCATENATE("(",ROUND((H94/$H95)*100,1),")")</f>
        <v>(20.8)</v>
      </c>
      <c r="K94" s="302">
        <f t="shared" ref="K94:K95" si="82">B99-B94</f>
        <v>-4.9813532545025074E-2</v>
      </c>
      <c r="L94" s="302">
        <f t="shared" ref="L94:L95" si="83">D99-D94</f>
        <v>1.4381916232443781E-3</v>
      </c>
      <c r="M94" s="302">
        <f t="shared" ref="M94:M95" si="84">F99-F94</f>
        <v>6.0564632262295748E-4</v>
      </c>
      <c r="N94" s="302">
        <f t="shared" ref="N94:N95" si="85">SUM(K94:M94)</f>
        <v>-4.7769694599157739E-2</v>
      </c>
    </row>
    <row r="95" spans="1:14" x14ac:dyDescent="0.2">
      <c r="A95" s="282" t="s">
        <v>363</v>
      </c>
      <c r="B95" s="302">
        <f>SUM(B93:B94)</f>
        <v>8.3065350716239941</v>
      </c>
      <c r="C95" s="299" t="str">
        <f>CONCATENATE("(",ROUND((B95/$H95)*100,1),")")</f>
        <v>(85.4)</v>
      </c>
      <c r="D95" s="302">
        <f>SUM(D93:D94)</f>
        <v>1.0212876993059965</v>
      </c>
      <c r="E95" s="299" t="str">
        <f>CONCATENATE("(",ROUND((D95/$H95)*100,1),")")</f>
        <v>(10.5)</v>
      </c>
      <c r="F95" s="302">
        <f>SUM(F93:F94)</f>
        <v>0.39317722907001601</v>
      </c>
      <c r="G95" s="299" t="str">
        <f>CONCATENATE("(",ROUND((F95/$H95)*100,1),")")</f>
        <v>(4)</v>
      </c>
      <c r="H95" s="302">
        <f>SUM(H93:H94)</f>
        <v>9.7210000000000054</v>
      </c>
      <c r="I95" s="299" t="str">
        <f>CONCATENATE("(",ROUND((H95/$H95)*100,1),")")</f>
        <v>(100)</v>
      </c>
      <c r="K95" s="302">
        <f t="shared" si="82"/>
        <v>-5.6820251915741693E-2</v>
      </c>
      <c r="L95" s="302">
        <f t="shared" si="83"/>
        <v>1.8750374243355683E-2</v>
      </c>
      <c r="M95" s="302">
        <f t="shared" si="84"/>
        <v>8.0698776723765464E-3</v>
      </c>
      <c r="N95" s="302">
        <f t="shared" si="85"/>
        <v>-3.0000000000009464E-2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6.7833516952029358</v>
      </c>
      <c r="C98" s="299" t="str">
        <f>CONCATENATE("(",ROUND((B98/$H100)*100,1),")")</f>
        <v>(70)</v>
      </c>
      <c r="D98" s="302">
        <f>'Ind T6'!R36</f>
        <v>0.59931642505681182</v>
      </c>
      <c r="E98" s="299" t="str">
        <f>CONCATENATE("(",ROUND((D98/$H100)*100,1),")")</f>
        <v>(6.2)</v>
      </c>
      <c r="F98" s="302">
        <f>'Ind T6'!S36</f>
        <v>0.33692682400578861</v>
      </c>
      <c r="G98" s="299" t="str">
        <f>CONCATENATE("(",ROUND((F98/$H100)*100,1),")")</f>
        <v>(3.5)</v>
      </c>
      <c r="H98" s="302">
        <f>SUM(B98,D98,F98)</f>
        <v>7.7195949442655367</v>
      </c>
      <c r="I98" s="299" t="str">
        <f>CONCATENATE("(",ROUND((H98/$H100)*100,1),")")</f>
        <v>(79.7)</v>
      </c>
      <c r="K98" s="302">
        <f>B103-B98</f>
        <v>-1.1584494518991635</v>
      </c>
      <c r="L98" s="302">
        <f>D103-D98</f>
        <v>-7.183295329036532E-2</v>
      </c>
      <c r="M98" s="302">
        <f>F103-F98</f>
        <v>-4.3124202095428499E-2</v>
      </c>
      <c r="N98" s="302">
        <f>SUM(K98:M98)</f>
        <v>-1.2734066072849575</v>
      </c>
    </row>
    <row r="99" spans="1:14" x14ac:dyDescent="0.2">
      <c r="A99" s="282" t="s">
        <v>365</v>
      </c>
      <c r="B99" s="302">
        <f>'Ind T6'!Q35</f>
        <v>1.4663631245053164</v>
      </c>
      <c r="C99" s="299" t="str">
        <f>CONCATENATE("(",ROUND((B99/$H100)*100,1),")")</f>
        <v>(15.1)</v>
      </c>
      <c r="D99" s="302">
        <f>'Ind T6'!R35</f>
        <v>0.44072164849254036</v>
      </c>
      <c r="E99" s="299" t="str">
        <f>CONCATENATE("(",ROUND((D99/$H100)*100,1),")")</f>
        <v>(4.5)</v>
      </c>
      <c r="F99" s="302">
        <f>'Ind T6'!S35</f>
        <v>6.4320282736603951E-2</v>
      </c>
      <c r="G99" s="299" t="str">
        <f>CONCATENATE("(",ROUND((F99/$H100)*100,1),")")</f>
        <v>(0.7)</v>
      </c>
      <c r="H99" s="302">
        <f t="shared" ref="H99" si="86">SUM(B99,D99,F99)</f>
        <v>1.9714050557344605</v>
      </c>
      <c r="I99" s="299" t="str">
        <f>CONCATENATE("(",ROUND((H99/$H100)*100,1),")")</f>
        <v>(20.3)</v>
      </c>
      <c r="K99" s="302">
        <f t="shared" ref="K99:K100" si="87">B104-B99</f>
        <v>-0.31179822647635369</v>
      </c>
      <c r="L99" s="302">
        <f t="shared" ref="L99:L100" si="88">D104-D99</f>
        <v>-6.7739787157638065E-2</v>
      </c>
      <c r="M99" s="302">
        <f t="shared" ref="M99:M100" si="89">F104-F99</f>
        <v>-8.0553790810553236E-3</v>
      </c>
      <c r="N99" s="302">
        <f t="shared" ref="N99:N100" si="90">SUM(K99:M99)</f>
        <v>-0.38759339271504706</v>
      </c>
    </row>
    <row r="100" spans="1:14" x14ac:dyDescent="0.2">
      <c r="A100" s="282" t="s">
        <v>363</v>
      </c>
      <c r="B100" s="302">
        <f>SUM(B98:B99)</f>
        <v>8.2497148197082524</v>
      </c>
      <c r="C100" s="299" t="str">
        <f>CONCATENATE("(",ROUND((B100/$H100)*100,1),")")</f>
        <v>(85.1)</v>
      </c>
      <c r="D100" s="302">
        <f>SUM(D98:D99)</f>
        <v>1.0400380735493522</v>
      </c>
      <c r="E100" s="299" t="str">
        <f>CONCATENATE("(",ROUND((D100/$H100)*100,1),")")</f>
        <v>(10.7)</v>
      </c>
      <c r="F100" s="302">
        <f>SUM(F98:F99)</f>
        <v>0.40124710674239256</v>
      </c>
      <c r="G100" s="299" t="str">
        <f>CONCATENATE("(",ROUND((F100/$H100)*100,1),")")</f>
        <v>(4.1)</v>
      </c>
      <c r="H100" s="302">
        <f>SUM(H98:H99)</f>
        <v>9.6909999999999972</v>
      </c>
      <c r="I100" s="299" t="str">
        <f>CONCATENATE("(",ROUND((H100/$H100)*100,1),")")</f>
        <v>(100)</v>
      </c>
      <c r="K100" s="302">
        <f t="shared" si="87"/>
        <v>-1.4702476783755172</v>
      </c>
      <c r="L100" s="302">
        <f t="shared" si="88"/>
        <v>-0.13957274044800339</v>
      </c>
      <c r="M100" s="302">
        <f t="shared" si="89"/>
        <v>-5.1179581176483802E-2</v>
      </c>
      <c r="N100" s="302">
        <f t="shared" si="90"/>
        <v>-1.6610000000000045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5.6249022433037723</v>
      </c>
      <c r="C103" s="299" t="str">
        <f>CONCATENATE("(",ROUND((B103/$H105)*100,1),")")</f>
        <v>(70)</v>
      </c>
      <c r="D103" s="302">
        <f>'Ind T6'!W36</f>
        <v>0.5274834717664465</v>
      </c>
      <c r="E103" s="299" t="str">
        <f>CONCATENATE("(",ROUND((D103/$H105)*100,1),")")</f>
        <v>(6.6)</v>
      </c>
      <c r="F103" s="302">
        <f>'Ind T6'!X36</f>
        <v>0.29380262191036011</v>
      </c>
      <c r="G103" s="299" t="str">
        <f>CONCATENATE("(",ROUND((F103/$H105)*100,1),")")</f>
        <v>(3.7)</v>
      </c>
      <c r="H103" s="302">
        <f>SUM(B103,D103,F103)</f>
        <v>6.4461883369805788</v>
      </c>
      <c r="I103" s="299" t="str">
        <f>CONCATENATE("(",ROUND((H103/$H105)*100,1),")")</f>
        <v>(80.3)</v>
      </c>
      <c r="K103" s="302">
        <f>B103-B93</f>
        <v>-1.1654561712698799</v>
      </c>
      <c r="L103" s="302">
        <f>D103-D93</f>
        <v>-5.452077067025396E-2</v>
      </c>
      <c r="M103" s="302">
        <f>F103-F93</f>
        <v>-3.5659970745674896E-2</v>
      </c>
      <c r="N103" s="302">
        <f>SUM(K103:M103)</f>
        <v>-1.2556369126858087</v>
      </c>
    </row>
    <row r="104" spans="1:14" x14ac:dyDescent="0.2">
      <c r="A104" s="282" t="s">
        <v>365</v>
      </c>
      <c r="B104" s="302">
        <f>'Ind T6'!V35</f>
        <v>1.1545648980289627</v>
      </c>
      <c r="C104" s="299" t="str">
        <f>CONCATENATE("(",ROUND((B104/$H105)*100,1),")")</f>
        <v>(14.4)</v>
      </c>
      <c r="D104" s="302">
        <f>'Ind T6'!W35</f>
        <v>0.3729818613349023</v>
      </c>
      <c r="E104" s="299" t="str">
        <f>CONCATENATE("(",ROUND((D104/$H105)*100,1),")")</f>
        <v>(4.6)</v>
      </c>
      <c r="F104" s="302">
        <f>'Ind T6'!X35</f>
        <v>5.6264903655548627E-2</v>
      </c>
      <c r="G104" s="299" t="str">
        <f>CONCATENATE("(",ROUND((F104/$H105)*100,1),")")</f>
        <v>(0.7)</v>
      </c>
      <c r="H104" s="302">
        <f t="shared" ref="H104" si="91">SUM(B104,D104,F104)</f>
        <v>1.5838116630194137</v>
      </c>
      <c r="I104" s="299" t="str">
        <f>CONCATENATE("(",ROUND((H104/$H105)*100,1),")")</f>
        <v>(19.7)</v>
      </c>
      <c r="K104" s="302">
        <f t="shared" ref="K104:K105" si="92">B104-B94</f>
        <v>-0.36161175902137876</v>
      </c>
      <c r="L104" s="302">
        <f t="shared" ref="L104:L105" si="93">D104-D94</f>
        <v>-6.6301595534393687E-2</v>
      </c>
      <c r="M104" s="302">
        <f t="shared" ref="M104:M105" si="94">F104-F94</f>
        <v>-7.4497327584323661E-3</v>
      </c>
      <c r="N104" s="302">
        <f t="shared" ref="N104:N105" si="95">SUM(K104:M104)</f>
        <v>-0.43536308731420481</v>
      </c>
    </row>
    <row r="105" spans="1:14" x14ac:dyDescent="0.2">
      <c r="A105" s="282" t="s">
        <v>363</v>
      </c>
      <c r="B105" s="302">
        <f>SUM(B103:B104)</f>
        <v>6.7794671413327352</v>
      </c>
      <c r="C105" s="299" t="str">
        <f>CONCATENATE("(",ROUND((B105/$H105)*100,1),")")</f>
        <v>(84.4)</v>
      </c>
      <c r="D105" s="302">
        <f>SUM(D103:D104)</f>
        <v>0.9004653331013488</v>
      </c>
      <c r="E105" s="299" t="str">
        <f>CONCATENATE("(",ROUND((D105/$H105)*100,1),")")</f>
        <v>(11.2)</v>
      </c>
      <c r="F105" s="302">
        <f>SUM(F103:F104)</f>
        <v>0.35006752556590875</v>
      </c>
      <c r="G105" s="299" t="str">
        <f>CONCATENATE("(",ROUND((F105/$H105)*100,1),")")</f>
        <v>(4.4)</v>
      </c>
      <c r="H105" s="302">
        <f>SUM(H103:H104)</f>
        <v>8.0299999999999923</v>
      </c>
      <c r="I105" s="299" t="str">
        <f>CONCATENATE("(",ROUND((H105/$H105)*100,1),")")</f>
        <v>(100)</v>
      </c>
      <c r="K105" s="302">
        <f t="shared" si="92"/>
        <v>-1.5270679302912589</v>
      </c>
      <c r="L105" s="302">
        <f t="shared" si="93"/>
        <v>-0.1208223662046477</v>
      </c>
      <c r="M105" s="302">
        <f t="shared" si="94"/>
        <v>-4.3109703504107255E-2</v>
      </c>
      <c r="N105" s="302">
        <f t="shared" si="95"/>
        <v>-1.6910000000000138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24.114256022081928</v>
      </c>
      <c r="C114" s="299" t="str">
        <f>CONCATENATE("(",ROUND((B114/$H116)*100,1),")")</f>
        <v>(64.8)</v>
      </c>
      <c r="D114" s="302">
        <f>'Ind T6'!M45</f>
        <v>1.9480487720532875</v>
      </c>
      <c r="E114" s="299" t="str">
        <f>CONCATENATE("(",ROUND((D114/$H116)*100,1),")")</f>
        <v>(5.2)</v>
      </c>
      <c r="F114" s="302">
        <f>'Ind T6'!N45</f>
        <v>2.5828786378156319</v>
      </c>
      <c r="G114" s="299" t="str">
        <f>CONCATENATE("(",ROUND((F114/$H116)*100,1),")")</f>
        <v>(6.9)</v>
      </c>
      <c r="H114" s="302">
        <f>SUM(B114,D114,F114)</f>
        <v>28.645183431950848</v>
      </c>
      <c r="I114" s="299" t="str">
        <f>CONCATENATE("(",ROUND((H114/$H116)*100,1),")")</f>
        <v>(77)</v>
      </c>
      <c r="K114" s="302">
        <f>B119-B114</f>
        <v>-2.3656293265511117</v>
      </c>
      <c r="L114" s="302">
        <f>D119-D114</f>
        <v>-0.16608433624607599</v>
      </c>
      <c r="M114" s="302">
        <f>F119-F114</f>
        <v>-0.27347488404029363</v>
      </c>
      <c r="N114" s="302">
        <f>SUM(K114:M114)</f>
        <v>-2.8051885468374813</v>
      </c>
    </row>
    <row r="115" spans="1:14" x14ac:dyDescent="0.2">
      <c r="A115" s="282" t="s">
        <v>365</v>
      </c>
      <c r="B115" s="302">
        <f>'Ind T6'!L44</f>
        <v>5.960647777467063</v>
      </c>
      <c r="C115" s="299" t="str">
        <f>CONCATENATE("(",ROUND((B115/$H116)*100,1),")")</f>
        <v>(16)</v>
      </c>
      <c r="D115" s="302">
        <f>'Ind T6'!M44</f>
        <v>2.1820826811294665</v>
      </c>
      <c r="E115" s="299" t="str">
        <f>CONCATENATE("(",ROUND((D115/$H116)*100,1),")")</f>
        <v>(5.9)</v>
      </c>
      <c r="F115" s="302">
        <f>'Ind T6'!N44</f>
        <v>0.4270861094526523</v>
      </c>
      <c r="G115" s="299" t="str">
        <f>CONCATENATE("(",ROUND((F115/$H116)*100,1),")")</f>
        <v>(1.1)</v>
      </c>
      <c r="H115" s="302">
        <f t="shared" ref="H115" si="96">SUM(B115,D115,F115)</f>
        <v>8.5698165680491822</v>
      </c>
      <c r="I115" s="299" t="str">
        <f>CONCATENATE("(",ROUND((H115/$H116)*100,1),")")</f>
        <v>(23)</v>
      </c>
      <c r="K115" s="302">
        <f t="shared" ref="K115:K116" si="97">B120-B115</f>
        <v>-0.48962924747726433</v>
      </c>
      <c r="L115" s="302">
        <f t="shared" ref="L115:L116" si="98">D120-D115</f>
        <v>-0.19568830441354246</v>
      </c>
      <c r="M115" s="302">
        <f t="shared" ref="M115:M116" si="99">F120-F115</f>
        <v>-5.6493901271765956E-2</v>
      </c>
      <c r="N115" s="302">
        <f t="shared" ref="N115:N116" si="100">SUM(K115:M115)</f>
        <v>-0.7418114531625728</v>
      </c>
    </row>
    <row r="116" spans="1:14" x14ac:dyDescent="0.2">
      <c r="A116" s="282" t="s">
        <v>363</v>
      </c>
      <c r="B116" s="302">
        <f>SUM(B114:B115)</f>
        <v>30.074903799548991</v>
      </c>
      <c r="C116" s="299" t="str">
        <f>CONCATENATE("(",ROUND((B116/$H116)*100,1),")")</f>
        <v>(80.8)</v>
      </c>
      <c r="D116" s="302">
        <f>SUM(D114:D115)</f>
        <v>4.130131453182754</v>
      </c>
      <c r="E116" s="299" t="str">
        <f>CONCATENATE("(",ROUND((D116/$H116)*100,1),")")</f>
        <v>(11.1)</v>
      </c>
      <c r="F116" s="302">
        <f>SUM(F114:F115)</f>
        <v>3.0099647472682842</v>
      </c>
      <c r="G116" s="299" t="str">
        <f>CONCATENATE("(",ROUND((F116/$H116)*100,1),")")</f>
        <v>(8.1)</v>
      </c>
      <c r="H116" s="302">
        <f>SUM(H114:H115)</f>
        <v>37.215000000000032</v>
      </c>
      <c r="I116" s="299" t="str">
        <f>CONCATENATE("(",ROUND((H116/$H116)*100,1),")")</f>
        <v>(100)</v>
      </c>
      <c r="K116" s="302">
        <f t="shared" si="97"/>
        <v>-2.855258574028376</v>
      </c>
      <c r="L116" s="302">
        <f t="shared" si="98"/>
        <v>-0.36177264065961845</v>
      </c>
      <c r="M116" s="302">
        <f t="shared" si="99"/>
        <v>-0.32996878531205942</v>
      </c>
      <c r="N116" s="302">
        <f t="shared" si="100"/>
        <v>-3.5470000000000539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21.748626695530817</v>
      </c>
      <c r="C119" s="299" t="str">
        <f>CONCATENATE("(",ROUND((B119/$H121)*100,1),")")</f>
        <v>(64.6)</v>
      </c>
      <c r="D119" s="302">
        <f>'Ind T6'!R45</f>
        <v>1.7819644358072115</v>
      </c>
      <c r="E119" s="299" t="str">
        <f>CONCATENATE("(",ROUND((D119/$H121)*100,1),")")</f>
        <v>(5.3)</v>
      </c>
      <c r="F119" s="302">
        <f>'Ind T6'!S45</f>
        <v>2.3094037537753382</v>
      </c>
      <c r="G119" s="299" t="str">
        <f>CONCATENATE("(",ROUND((F119/$H121)*100,1),")")</f>
        <v>(6.9)</v>
      </c>
      <c r="H119" s="302">
        <f>SUM(B119,D119,F119)</f>
        <v>25.839994885113367</v>
      </c>
      <c r="I119" s="299" t="str">
        <f>CONCATENATE("(",ROUND((H119/$H121)*100,1),")")</f>
        <v>(76.7)</v>
      </c>
      <c r="K119" s="302">
        <f>B124-B119</f>
        <v>-2.6636443590516627</v>
      </c>
      <c r="L119" s="302">
        <f>D124-D119</f>
        <v>-0.17757979553902326</v>
      </c>
      <c r="M119" s="302">
        <f>F124-F119</f>
        <v>-0.22362954743848773</v>
      </c>
      <c r="N119" s="302">
        <f>SUM(K119:M119)</f>
        <v>-3.0648537020291737</v>
      </c>
    </row>
    <row r="120" spans="1:14" x14ac:dyDescent="0.2">
      <c r="A120" s="282" t="s">
        <v>365</v>
      </c>
      <c r="B120" s="302">
        <f>'Ind T6'!Q44</f>
        <v>5.4710185299897987</v>
      </c>
      <c r="C120" s="299" t="str">
        <f>CONCATENATE("(",ROUND((B120/$H121)*100,1),")")</f>
        <v>(16.2)</v>
      </c>
      <c r="D120" s="302">
        <f>'Ind T6'!R44</f>
        <v>1.986394376715924</v>
      </c>
      <c r="E120" s="299" t="str">
        <f>CONCATENATE("(",ROUND((D120/$H121)*100,1),")")</f>
        <v>(5.9)</v>
      </c>
      <c r="F120" s="302">
        <f>'Ind T6'!S44</f>
        <v>0.37059220818088634</v>
      </c>
      <c r="G120" s="299" t="str">
        <f>CONCATENATE("(",ROUND((F120/$H121)*100,1),")")</f>
        <v>(1.1)</v>
      </c>
      <c r="H120" s="302">
        <f t="shared" ref="H120" si="101">SUM(B120,D120,F120)</f>
        <v>7.8280051148866088</v>
      </c>
      <c r="I120" s="299" t="str">
        <f>CONCATENATE("(",ROUND((H120/$H121)*100,1),")")</f>
        <v>(23.3)</v>
      </c>
      <c r="K120" s="302">
        <f t="shared" ref="K120:K121" si="102">B125-B120</f>
        <v>-0.54734527881683182</v>
      </c>
      <c r="L120" s="302">
        <f t="shared" ref="L120:L121" si="103">D125-D120</f>
        <v>-0.18989895426997161</v>
      </c>
      <c r="M120" s="302">
        <f t="shared" ref="M120:M121" si="104">F125-F120</f>
        <v>-5.0902064884035814E-2</v>
      </c>
      <c r="N120" s="302">
        <f t="shared" ref="N120:N121" si="105">SUM(K120:M120)</f>
        <v>-0.78814629797083924</v>
      </c>
    </row>
    <row r="121" spans="1:14" x14ac:dyDescent="0.2">
      <c r="A121" s="282" t="s">
        <v>363</v>
      </c>
      <c r="B121" s="302">
        <f>SUM(B119:B120)</f>
        <v>27.219645225520615</v>
      </c>
      <c r="C121" s="299" t="str">
        <f>CONCATENATE("(",ROUND((B121/$H121)*100,1),")")</f>
        <v>(80.8)</v>
      </c>
      <c r="D121" s="302">
        <f>SUM(D119:D120)</f>
        <v>3.7683588125231355</v>
      </c>
      <c r="E121" s="299" t="str">
        <f>CONCATENATE("(",ROUND((D121/$H121)*100,1),")")</f>
        <v>(11.2)</v>
      </c>
      <c r="F121" s="302">
        <f>SUM(F119:F120)</f>
        <v>2.6799959619562248</v>
      </c>
      <c r="G121" s="299" t="str">
        <f>CONCATENATE("(",ROUND((F121/$H121)*100,1),")")</f>
        <v>(8)</v>
      </c>
      <c r="H121" s="302">
        <f>SUM(H119:H120)</f>
        <v>33.667999999999978</v>
      </c>
      <c r="I121" s="299" t="str">
        <f>CONCATENATE("(",ROUND((H121/$H121)*100,1),")")</f>
        <v>(100)</v>
      </c>
      <c r="K121" s="302">
        <f t="shared" si="102"/>
        <v>-3.2109896378684937</v>
      </c>
      <c r="L121" s="302">
        <f t="shared" si="103"/>
        <v>-0.36747874980899509</v>
      </c>
      <c r="M121" s="302">
        <f t="shared" si="104"/>
        <v>-0.27453161232252388</v>
      </c>
      <c r="N121" s="302">
        <f t="shared" si="105"/>
        <v>-3.8530000000000126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19.084982336479154</v>
      </c>
      <c r="C124" s="299" t="str">
        <f>CONCATENATE("(",ROUND((B124/$H126)*100,1),")")</f>
        <v>(64)</v>
      </c>
      <c r="D124" s="302">
        <f>'Ind T6'!W45</f>
        <v>1.6043846402681883</v>
      </c>
      <c r="E124" s="299" t="str">
        <f>CONCATENATE("(",ROUND((D124/$H126)*100,1),")")</f>
        <v>(5.4)</v>
      </c>
      <c r="F124" s="302">
        <f>'Ind T6'!X45</f>
        <v>2.0857742063368505</v>
      </c>
      <c r="G124" s="299" t="str">
        <f>CONCATENATE("(",ROUND((F124/$H126)*100,1),")")</f>
        <v>(7)</v>
      </c>
      <c r="H124" s="302">
        <f>SUM(B124,D124,F124)</f>
        <v>22.775141183084195</v>
      </c>
      <c r="I124" s="299" t="str">
        <f>CONCATENATE("(",ROUND((H124/$H126)*100,1),")")</f>
        <v>(76.4)</v>
      </c>
      <c r="K124" s="302">
        <f>B124-B114</f>
        <v>-5.0292736856027744</v>
      </c>
      <c r="L124" s="302">
        <f>D124-D114</f>
        <v>-0.34366413178509925</v>
      </c>
      <c r="M124" s="302">
        <f>F124-F114</f>
        <v>-0.49710443147878136</v>
      </c>
      <c r="N124" s="302">
        <f>SUM(K124:M124)</f>
        <v>-5.870042248866655</v>
      </c>
    </row>
    <row r="125" spans="1:14" x14ac:dyDescent="0.2">
      <c r="A125" s="282" t="s">
        <v>365</v>
      </c>
      <c r="B125" s="302">
        <f>'Ind T6'!V44</f>
        <v>4.9236732511729668</v>
      </c>
      <c r="C125" s="299" t="str">
        <f>CONCATENATE("(",ROUND((B125/$H126)*100,1),")")</f>
        <v>(16.5)</v>
      </c>
      <c r="D125" s="302">
        <f>'Ind T6'!W44</f>
        <v>1.7964954224459524</v>
      </c>
      <c r="E125" s="299" t="str">
        <f>CONCATENATE("(",ROUND((D125/$H126)*100,1),")")</f>
        <v>(6)</v>
      </c>
      <c r="F125" s="302">
        <f>'Ind T6'!X44</f>
        <v>0.31969014329685053</v>
      </c>
      <c r="G125" s="299" t="str">
        <f>CONCATENATE("(",ROUND((F125/$H126)*100,1),")")</f>
        <v>(1.1)</v>
      </c>
      <c r="H125" s="302">
        <f t="shared" ref="H125" si="106">SUM(B125,D125,F125)</f>
        <v>7.0398588169157694</v>
      </c>
      <c r="I125" s="299" t="str">
        <f>CONCATENATE("(",ROUND((H125/$H126)*100,1),")")</f>
        <v>(23.6)</v>
      </c>
      <c r="K125" s="302">
        <f t="shared" ref="K125:K126" si="107">B125-B115</f>
        <v>-1.0369745262940961</v>
      </c>
      <c r="L125" s="302">
        <f t="shared" ref="L125:L126" si="108">D125-D115</f>
        <v>-0.38558725868351407</v>
      </c>
      <c r="M125" s="302">
        <f t="shared" ref="M125:M126" si="109">F125-F115</f>
        <v>-0.10739596615580177</v>
      </c>
      <c r="N125" s="302">
        <f t="shared" ref="N125:N126" si="110">SUM(K125:M125)</f>
        <v>-1.5299577511334119</v>
      </c>
    </row>
    <row r="126" spans="1:14" x14ac:dyDescent="0.2">
      <c r="A126" s="282" t="s">
        <v>363</v>
      </c>
      <c r="B126" s="302">
        <f>SUM(B124:B125)</f>
        <v>24.008655587652122</v>
      </c>
      <c r="C126" s="299" t="str">
        <f>CONCATENATE("(",ROUND((B126/$H126)*100,1),")")</f>
        <v>(80.5)</v>
      </c>
      <c r="D126" s="302">
        <f>SUM(D124:D125)</f>
        <v>3.4008800627141405</v>
      </c>
      <c r="E126" s="299" t="str">
        <f>CONCATENATE("(",ROUND((D126/$H126)*100,1),")")</f>
        <v>(11.4)</v>
      </c>
      <c r="F126" s="302">
        <f>SUM(F124:F125)</f>
        <v>2.4054643496337009</v>
      </c>
      <c r="G126" s="299" t="str">
        <f>CONCATENATE("(",ROUND((F126/$H126)*100,1),")")</f>
        <v>(8.1)</v>
      </c>
      <c r="H126" s="302">
        <f>SUM(H124:H125)</f>
        <v>29.814999999999962</v>
      </c>
      <c r="I126" s="299" t="str">
        <f>CONCATENATE("(",ROUND((H126/$H126)*100,1),")")</f>
        <v>(100)</v>
      </c>
      <c r="K126" s="302">
        <f t="shared" si="107"/>
        <v>-6.0662482118968697</v>
      </c>
      <c r="L126" s="302">
        <f t="shared" si="108"/>
        <v>-0.72925139046861354</v>
      </c>
      <c r="M126" s="302">
        <f t="shared" si="109"/>
        <v>-0.6045003976345833</v>
      </c>
      <c r="N126" s="302">
        <f t="shared" si="110"/>
        <v>-7.4000000000000661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0.5041426644190562</v>
      </c>
      <c r="C135" s="299" t="str">
        <f>CONCATENATE("(",ROUND((B135/$H137)*100,1),")")</f>
        <v>(54.7)</v>
      </c>
      <c r="D135" s="302">
        <f>'Ind T6'!M54</f>
        <v>5.4359190556960363E-3</v>
      </c>
      <c r="E135" s="299" t="str">
        <f>CONCATENATE("(",ROUND((D135/$H137)*100,1),")")</f>
        <v>(0.6)</v>
      </c>
      <c r="F135" s="302">
        <f>'Ind T6'!N54</f>
        <v>0.22333861720057796</v>
      </c>
      <c r="G135" s="299" t="str">
        <f>CONCATENATE("(",ROUND((F135/$H137)*100,1),")")</f>
        <v>(24.2)</v>
      </c>
      <c r="H135" s="302">
        <f>SUM(B135,D135,F135)</f>
        <v>0.73291720067533017</v>
      </c>
      <c r="I135" s="299" t="str">
        <f>CONCATENATE("(",ROUND((H135/$H137)*100,1),")")</f>
        <v>(79.6)</v>
      </c>
      <c r="K135" s="302">
        <f>B140-B135</f>
        <v>-3.6027613768701117E-2</v>
      </c>
      <c r="L135" s="302">
        <f>D140-D135</f>
        <v>-3.0205509036868722E-4</v>
      </c>
      <c r="M135" s="302">
        <f>F140-F135</f>
        <v>-1.3783624436682518E-2</v>
      </c>
      <c r="N135" s="302">
        <f>SUM(K135:M135)</f>
        <v>-5.0113293295752322E-2</v>
      </c>
    </row>
    <row r="136" spans="1:14" x14ac:dyDescent="0.2">
      <c r="A136" s="282" t="s">
        <v>365</v>
      </c>
      <c r="B136" s="302">
        <f>'Ind T6'!L53</f>
        <v>0.15375885328736139</v>
      </c>
      <c r="C136" s="299" t="str">
        <f>CONCATENATE("(",ROUND((B136/$H137)*100,1),")")</f>
        <v>(16.7)</v>
      </c>
      <c r="D136" s="302">
        <f>'Ind T6'!M53</f>
        <v>3.4323946037309913E-2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0.18808279932467131</v>
      </c>
      <c r="I136" s="299" t="str">
        <f>CONCATENATE("(",ROUND((H136/$H137)*100,1),")")</f>
        <v>(20.4)</v>
      </c>
      <c r="K136" s="302">
        <f t="shared" ref="K136:K137" si="112">B141-B136</f>
        <v>-8.6105175411136381E-3</v>
      </c>
      <c r="L136" s="302">
        <f t="shared" ref="L136:L137" si="113">D141-D136</f>
        <v>-2.2761891631342818E-3</v>
      </c>
      <c r="M136" s="302">
        <f t="shared" ref="M136:M137" si="114">F141-F136</f>
        <v>0</v>
      </c>
      <c r="N136" s="302">
        <f t="shared" ref="N136:N137" si="115">SUM(K136:M136)</f>
        <v>-1.088670670424792E-2</v>
      </c>
    </row>
    <row r="137" spans="1:14" x14ac:dyDescent="0.2">
      <c r="A137" s="282" t="s">
        <v>363</v>
      </c>
      <c r="B137" s="302">
        <f>SUM(B135:B136)</f>
        <v>0.65790151770641758</v>
      </c>
      <c r="C137" s="299" t="str">
        <f>CONCATENATE("(",ROUND((B137/$H137)*100,1),")")</f>
        <v>(71.4)</v>
      </c>
      <c r="D137" s="302">
        <f>SUM(D135:D136)</f>
        <v>3.9759865093005949E-2</v>
      </c>
      <c r="E137" s="299" t="str">
        <f>CONCATENATE("(",ROUND((D137/$H137)*100,1),")")</f>
        <v>(4.3)</v>
      </c>
      <c r="F137" s="302">
        <f>SUM(F135:F136)</f>
        <v>0.22333861720057796</v>
      </c>
      <c r="G137" s="299" t="str">
        <f>CONCATENATE("(",ROUND((F137/$H137)*100,1),")")</f>
        <v>(24.2)</v>
      </c>
      <c r="H137" s="302">
        <f>SUM(H135:H136)</f>
        <v>0.92100000000000148</v>
      </c>
      <c r="I137" s="299" t="str">
        <f>CONCATENATE("(",ROUND((H137/$H137)*100,1),")")</f>
        <v>(100)</v>
      </c>
      <c r="K137" s="302">
        <f t="shared" si="112"/>
        <v>-4.4638131309814755E-2</v>
      </c>
      <c r="L137" s="302">
        <f t="shared" si="113"/>
        <v>-2.578244253502969E-3</v>
      </c>
      <c r="M137" s="302">
        <f t="shared" si="114"/>
        <v>-1.3783624436682518E-2</v>
      </c>
      <c r="N137" s="302">
        <f t="shared" si="115"/>
        <v>-6.1000000000000242E-2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0.46811505065035508</v>
      </c>
      <c r="C140" s="299" t="str">
        <f>CONCATENATE("(",ROUND((B140/$H142)*100,1),")")</f>
        <v>(54.4)</v>
      </c>
      <c r="D140" s="302">
        <f>'Ind T6'!R54</f>
        <v>5.1338639653273491E-3</v>
      </c>
      <c r="E140" s="299" t="str">
        <f>CONCATENATE("(",ROUND((D140/$H142)*100,1),")")</f>
        <v>(0.6)</v>
      </c>
      <c r="F140" s="302">
        <f>'Ind T6'!S54</f>
        <v>0.20955499276389544</v>
      </c>
      <c r="G140" s="299" t="str">
        <f>CONCATENATE("(",ROUND((F140/$H142)*100,1),")")</f>
        <v>(24.4)</v>
      </c>
      <c r="H140" s="302">
        <f>SUM(B140,D140,F140)</f>
        <v>0.68280390737957786</v>
      </c>
      <c r="I140" s="299" t="str">
        <f>CONCATENATE("(",ROUND((H140/$H142)*100,1),")")</f>
        <v>(79.4)</v>
      </c>
      <c r="K140" s="302">
        <f>B145-B140</f>
        <v>-2.3790480952736948E-2</v>
      </c>
      <c r="L140" s="302">
        <f>D145-D140</f>
        <v>-1.3443139480584076E-4</v>
      </c>
      <c r="M140" s="302">
        <f>F145-F140</f>
        <v>-5.8281155192131395E-3</v>
      </c>
      <c r="N140" s="302">
        <f>SUM(K140:M140)</f>
        <v>-2.9753027866755929E-2</v>
      </c>
    </row>
    <row r="141" spans="1:14" x14ac:dyDescent="0.2">
      <c r="A141" s="282" t="s">
        <v>365</v>
      </c>
      <c r="B141" s="302">
        <f>'Ind T6'!Q53</f>
        <v>0.14514833574624775</v>
      </c>
      <c r="C141" s="299" t="str">
        <f>CONCATENATE("(",ROUND((B141/$H142)*100,1),")")</f>
        <v>(16.9)</v>
      </c>
      <c r="D141" s="302">
        <f>'Ind T6'!R53</f>
        <v>3.2047756874175631E-2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0.17719609262042338</v>
      </c>
      <c r="I141" s="299" t="str">
        <f>CONCATENATE("(",ROUND((H141/$H142)*100,1),")")</f>
        <v>(20.6)</v>
      </c>
      <c r="K141" s="302">
        <f t="shared" ref="K141:K142" si="117">B146-B141</f>
        <v>-2.9769720214015416E-3</v>
      </c>
      <c r="L141" s="302">
        <f t="shared" ref="L141:L142" si="118">D146-D141</f>
        <v>-1.2700001118436839E-3</v>
      </c>
      <c r="M141" s="302">
        <f t="shared" ref="M141:M142" si="119">F146-F141</f>
        <v>0</v>
      </c>
      <c r="N141" s="302">
        <f t="shared" ref="N141:N142" si="120">SUM(K141:M141)</f>
        <v>-4.2469721332452255E-3</v>
      </c>
    </row>
    <row r="142" spans="1:14" x14ac:dyDescent="0.2">
      <c r="A142" s="282" t="s">
        <v>363</v>
      </c>
      <c r="B142" s="302">
        <f>SUM(B140:B141)</f>
        <v>0.61326338639660283</v>
      </c>
      <c r="C142" s="299" t="str">
        <f>CONCATENATE("(",ROUND((B142/$H142)*100,1),")")</f>
        <v>(71.3)</v>
      </c>
      <c r="D142" s="302">
        <f>SUM(D140:D141)</f>
        <v>3.718162083950298E-2</v>
      </c>
      <c r="E142" s="299" t="str">
        <f>CONCATENATE("(",ROUND((D142/$H142)*100,1),")")</f>
        <v>(4.3)</v>
      </c>
      <c r="F142" s="302">
        <f>SUM(F140:F141)</f>
        <v>0.20955499276389544</v>
      </c>
      <c r="G142" s="299" t="str">
        <f>CONCATENATE("(",ROUND((F142/$H142)*100,1),")")</f>
        <v>(24.4)</v>
      </c>
      <c r="H142" s="302">
        <f>SUM(H140:H141)</f>
        <v>0.86000000000000121</v>
      </c>
      <c r="I142" s="299" t="str">
        <f>CONCATENATE("(",ROUND((H142/$H142)*100,1),")")</f>
        <v>(100)</v>
      </c>
      <c r="K142" s="302">
        <f t="shared" si="117"/>
        <v>-2.6767452974138517E-2</v>
      </c>
      <c r="L142" s="302">
        <f t="shared" si="118"/>
        <v>-1.4044315066495255E-3</v>
      </c>
      <c r="M142" s="302">
        <f t="shared" si="119"/>
        <v>-5.8281155192131395E-3</v>
      </c>
      <c r="N142" s="302">
        <f t="shared" si="120"/>
        <v>-3.4000000000001182E-2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0.44432456969761813</v>
      </c>
      <c r="C145" s="299" t="str">
        <f>CONCATENATE("(",ROUND((B145/$H147)*100,1),")")</f>
        <v>(53.8)</v>
      </c>
      <c r="D145" s="302">
        <f>'Ind T6'!W54</f>
        <v>4.9994325705215083E-3</v>
      </c>
      <c r="E145" s="299" t="str">
        <f>CONCATENATE("(",ROUND((D145/$H147)*100,1),")")</f>
        <v>(0.6)</v>
      </c>
      <c r="F145" s="302">
        <f>'Ind T6'!X54</f>
        <v>0.2037268772446823</v>
      </c>
      <c r="G145" s="299" t="str">
        <f>CONCATENATE("(",ROUND((F145/$H147)*100,1),")")</f>
        <v>(24.7)</v>
      </c>
      <c r="H145" s="302">
        <f>SUM(B145,D145,F145)</f>
        <v>0.65305087951282192</v>
      </c>
      <c r="I145" s="299" t="str">
        <f>CONCATENATE("(",ROUND((H145/$H147)*100,1),")")</f>
        <v>(79.1)</v>
      </c>
      <c r="K145" s="302">
        <f>B145-B135</f>
        <v>-5.9818094721438064E-2</v>
      </c>
      <c r="L145" s="302">
        <f>D145-D135</f>
        <v>-4.3648648517452798E-4</v>
      </c>
      <c r="M145" s="302">
        <f>F145-F135</f>
        <v>-1.9611739955895657E-2</v>
      </c>
      <c r="N145" s="302">
        <f>SUM(K145:M145)</f>
        <v>-7.9866321162508247E-2</v>
      </c>
    </row>
    <row r="146" spans="1:14" x14ac:dyDescent="0.2">
      <c r="A146" s="282" t="s">
        <v>365</v>
      </c>
      <c r="B146" s="302">
        <f>'Ind T6'!V53</f>
        <v>0.14217136372484621</v>
      </c>
      <c r="C146" s="299" t="str">
        <f>CONCATENATE("(",ROUND((B146/$H147)*100,1),")")</f>
        <v>(17.2)</v>
      </c>
      <c r="D146" s="302">
        <f>'Ind T6'!W53</f>
        <v>3.0777756762331947E-2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0.17294912048717814</v>
      </c>
      <c r="I146" s="299" t="str">
        <f>CONCATENATE("(",ROUND((H146/$H147)*100,1),")")</f>
        <v>(20.9)</v>
      </c>
      <c r="K146" s="302">
        <f t="shared" ref="K146:K147" si="122">B146-B136</f>
        <v>-1.158748956251518E-2</v>
      </c>
      <c r="L146" s="302">
        <f t="shared" ref="L146:L147" si="123">D146-D136</f>
        <v>-3.5461892749779657E-3</v>
      </c>
      <c r="M146" s="302">
        <f t="shared" ref="M146:M147" si="124">F146-F136</f>
        <v>0</v>
      </c>
      <c r="N146" s="302">
        <f t="shared" ref="N146:N147" si="125">SUM(K146:M146)</f>
        <v>-1.5133678837493145E-2</v>
      </c>
    </row>
    <row r="147" spans="1:14" x14ac:dyDescent="0.2">
      <c r="A147" s="282" t="s">
        <v>363</v>
      </c>
      <c r="B147" s="302">
        <f>SUM(B145:B146)</f>
        <v>0.58649593342246431</v>
      </c>
      <c r="C147" s="299" t="str">
        <f>CONCATENATE("(",ROUND((B147/$H147)*100,1),")")</f>
        <v>(71)</v>
      </c>
      <c r="D147" s="302">
        <f>SUM(D145:D146)</f>
        <v>3.5777189332853454E-2</v>
      </c>
      <c r="E147" s="299" t="str">
        <f>CONCATENATE("(",ROUND((D147/$H147)*100,1),")")</f>
        <v>(4.3)</v>
      </c>
      <c r="F147" s="302">
        <f>SUM(F145:F146)</f>
        <v>0.2037268772446823</v>
      </c>
      <c r="G147" s="299" t="str">
        <f>CONCATENATE("(",ROUND((F147/$H147)*100,1),")")</f>
        <v>(24.7)</v>
      </c>
      <c r="H147" s="302">
        <f>SUM(H145:H146)</f>
        <v>0.82600000000000007</v>
      </c>
      <c r="I147" s="299" t="str">
        <f>CONCATENATE("(",ROUND((H147/$H147)*100,1),")")</f>
        <v>(100)</v>
      </c>
      <c r="K147" s="302">
        <f t="shared" si="122"/>
        <v>-7.1405584283953272E-2</v>
      </c>
      <c r="L147" s="302">
        <f t="shared" si="123"/>
        <v>-3.9826757601524945E-3</v>
      </c>
      <c r="M147" s="302">
        <f t="shared" si="124"/>
        <v>-1.9611739955895657E-2</v>
      </c>
      <c r="N147" s="302">
        <f t="shared" si="125"/>
        <v>-9.5000000000001417E-2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4.4327547169878159</v>
      </c>
      <c r="C156" s="299" t="str">
        <f>CONCATENATE("(",ROUND((B156/$H158)*100,1),")")</f>
        <v>(67.9)</v>
      </c>
      <c r="D156" s="302">
        <f>'Ind T6'!M63</f>
        <v>0.15879161218084925</v>
      </c>
      <c r="E156" s="299" t="str">
        <f>CONCATENATE("(",ROUND((D156/$H158)*100,1),")")</f>
        <v>(2.4)</v>
      </c>
      <c r="F156" s="302">
        <f>'Ind T6'!N63</f>
        <v>0.23285372688050046</v>
      </c>
      <c r="G156" s="299" t="str">
        <f>CONCATENATE("(",ROUND((F156/$H158)*100,1),")")</f>
        <v>(3.6)</v>
      </c>
      <c r="H156" s="302">
        <f>SUM(B156,D156,F156)</f>
        <v>4.8244000560491651</v>
      </c>
      <c r="I156" s="299" t="str">
        <f>CONCATENATE("(",ROUND((H156/$H158)*100,1),")")</f>
        <v>(73.9)</v>
      </c>
      <c r="K156" s="302">
        <f>B161-B156</f>
        <v>0.20986931537307019</v>
      </c>
      <c r="L156" s="302">
        <f>D161-D156</f>
        <v>9.3138593190377206E-3</v>
      </c>
      <c r="M156" s="302">
        <f>F161-F156</f>
        <v>3.8290669206033079E-3</v>
      </c>
      <c r="N156" s="302">
        <f>SUM(K156:M156)</f>
        <v>0.22301224161271122</v>
      </c>
    </row>
    <row r="157" spans="1:14" x14ac:dyDescent="0.2">
      <c r="A157" s="282" t="s">
        <v>365</v>
      </c>
      <c r="B157" s="302">
        <f>'Ind T6'!L62</f>
        <v>1.2517411731687613</v>
      </c>
      <c r="C157" s="299" t="str">
        <f>CONCATENATE("(",ROUND((B157/$H158)*100,1),")")</f>
        <v>(19.2)</v>
      </c>
      <c r="D157" s="302">
        <f>'Ind T6'!M62</f>
        <v>0.42578096394489345</v>
      </c>
      <c r="E157" s="299" t="str">
        <f>CONCATENATE("(",ROUND((D157/$H158)*100,1),")")</f>
        <v>(6.5)</v>
      </c>
      <c r="F157" s="302">
        <f>'Ind T6'!N62</f>
        <v>2.4077806837183732E-2</v>
      </c>
      <c r="G157" s="299" t="str">
        <f>CONCATENATE("(",ROUND((F157/$H158)*100,1),")")</f>
        <v>(0.4)</v>
      </c>
      <c r="H157" s="302">
        <f t="shared" ref="H157" si="126">SUM(B157,D157,F157)</f>
        <v>1.7015999439508385</v>
      </c>
      <c r="I157" s="299" t="str">
        <f>CONCATENATE("(",ROUND((H157/$H158)*100,1),")")</f>
        <v>(26.1)</v>
      </c>
      <c r="K157" s="302">
        <f t="shared" ref="K157:K158" si="127">B162-B157</f>
        <v>0.12010871249215094</v>
      </c>
      <c r="L157" s="302">
        <f t="shared" ref="L157:L158" si="128">D162-D157</f>
        <v>2.8467936476234246E-2</v>
      </c>
      <c r="M157" s="302">
        <f t="shared" ref="M157:M158" si="129">F162-F157</f>
        <v>1.4111094189079541E-3</v>
      </c>
      <c r="N157" s="302">
        <f t="shared" ref="N157:N158" si="130">SUM(K157:M157)</f>
        <v>0.14998775838729314</v>
      </c>
    </row>
    <row r="158" spans="1:14" x14ac:dyDescent="0.2">
      <c r="A158" s="282" t="s">
        <v>363</v>
      </c>
      <c r="B158" s="302">
        <f>SUM(B156:B157)</f>
        <v>5.684495890156577</v>
      </c>
      <c r="C158" s="299" t="str">
        <f>CONCATENATE("(",ROUND((B158/$H158)*100,1),")")</f>
        <v>(87.1)</v>
      </c>
      <c r="D158" s="302">
        <f>SUM(D156:D157)</f>
        <v>0.58457257612574276</v>
      </c>
      <c r="E158" s="299" t="str">
        <f>CONCATENATE("(",ROUND((D158/$H158)*100,1),")")</f>
        <v>(9)</v>
      </c>
      <c r="F158" s="302">
        <f>SUM(F156:F157)</f>
        <v>0.25693153371768418</v>
      </c>
      <c r="G158" s="299" t="str">
        <f>CONCATENATE("(",ROUND((F158/$H158)*100,1),")")</f>
        <v>(3.9)</v>
      </c>
      <c r="H158" s="302">
        <f>SUM(H156:H157)</f>
        <v>6.5260000000000034</v>
      </c>
      <c r="I158" s="299" t="str">
        <f>CONCATENATE("(",ROUND((H158/$H158)*100,1),")")</f>
        <v>(100)</v>
      </c>
      <c r="K158" s="302">
        <f t="shared" si="127"/>
        <v>0.3299780278652209</v>
      </c>
      <c r="L158" s="302">
        <f t="shared" si="128"/>
        <v>3.7781795795271966E-2</v>
      </c>
      <c r="M158" s="302">
        <f t="shared" si="129"/>
        <v>5.2401763395112932E-3</v>
      </c>
      <c r="N158" s="302">
        <f t="shared" si="130"/>
        <v>0.37300000000000416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4.6426240323608861</v>
      </c>
      <c r="C161" s="299" t="str">
        <f>CONCATENATE("(",ROUND((B161/$H163)*100,1),")")</f>
        <v>(67.3)</v>
      </c>
      <c r="D161" s="302">
        <f>'Ind T6'!R63</f>
        <v>0.16810547149988697</v>
      </c>
      <c r="E161" s="299" t="str">
        <f>CONCATENATE("(",ROUND((D161/$H163)*100,1),")")</f>
        <v>(2.4)</v>
      </c>
      <c r="F161" s="302">
        <f>'Ind T6'!S63</f>
        <v>0.23668279380110377</v>
      </c>
      <c r="G161" s="299" t="str">
        <f>CONCATENATE("(",ROUND((F161/$H163)*100,1),")")</f>
        <v>(3.4)</v>
      </c>
      <c r="H161" s="302">
        <f>SUM(B161,D161,F161)</f>
        <v>5.0474122976618769</v>
      </c>
      <c r="I161" s="299" t="str">
        <f>CONCATENATE("(",ROUND((H161/$H163)*100,1),")")</f>
        <v>(73.2)</v>
      </c>
      <c r="K161" s="302">
        <f>B166-B161</f>
        <v>0.31655202707357155</v>
      </c>
      <c r="L161" s="302">
        <f>D166-D161</f>
        <v>1.4004349750377676E-2</v>
      </c>
      <c r="M161" s="302">
        <f>F166-F161</f>
        <v>-1.206352754252793E-3</v>
      </c>
      <c r="N161" s="302">
        <f>SUM(K161:M161)</f>
        <v>0.32935002406969643</v>
      </c>
    </row>
    <row r="162" spans="1:14" x14ac:dyDescent="0.2">
      <c r="A162" s="282" t="s">
        <v>365</v>
      </c>
      <c r="B162" s="302">
        <f>'Ind T6'!Q62</f>
        <v>1.3718498856609123</v>
      </c>
      <c r="C162" s="299" t="str">
        <f>CONCATENATE("(",ROUND((B162/$H163)*100,1),")")</f>
        <v>(19.9)</v>
      </c>
      <c r="D162" s="302">
        <f>'Ind T6'!R62</f>
        <v>0.4542489004211277</v>
      </c>
      <c r="E162" s="299" t="str">
        <f>CONCATENATE("(",ROUND((D162/$H163)*100,1),")")</f>
        <v>(6.6)</v>
      </c>
      <c r="F162" s="302">
        <f>'Ind T6'!S62</f>
        <v>2.5488916256091686E-2</v>
      </c>
      <c r="G162" s="299" t="str">
        <f>CONCATENATE("(",ROUND((F162/$H163)*100,1),")")</f>
        <v>(0.4)</v>
      </c>
      <c r="H162" s="302">
        <f t="shared" ref="H162" si="131">SUM(B162,D162,F162)</f>
        <v>1.8515877023381315</v>
      </c>
      <c r="I162" s="299" t="str">
        <f>CONCATENATE("(",ROUND((H162/$H163)*100,1),")")</f>
        <v>(26.8)</v>
      </c>
      <c r="K162" s="302">
        <f t="shared" ref="K162:K163" si="132">B167-B162</f>
        <v>0.22794268314648947</v>
      </c>
      <c r="L162" s="302">
        <f t="shared" ref="L162:L163" si="133">D167-D162</f>
        <v>4.8663652301538296E-2</v>
      </c>
      <c r="M162" s="302">
        <f t="shared" ref="M162:M163" si="134">F167-F162</f>
        <v>1.0436404822648584E-3</v>
      </c>
      <c r="N162" s="302">
        <f t="shared" ref="N162:N163" si="135">SUM(K162:M162)</f>
        <v>0.27764997593029261</v>
      </c>
    </row>
    <row r="163" spans="1:14" x14ac:dyDescent="0.2">
      <c r="A163" s="282" t="s">
        <v>363</v>
      </c>
      <c r="B163" s="302">
        <f>SUM(B161:B162)</f>
        <v>6.0144739180217979</v>
      </c>
      <c r="C163" s="299" t="str">
        <f>CONCATENATE("(",ROUND((B163/$H163)*100,1),")")</f>
        <v>(87.2)</v>
      </c>
      <c r="D163" s="302">
        <f>SUM(D161:D162)</f>
        <v>0.62235437192101473</v>
      </c>
      <c r="E163" s="299" t="str">
        <f>CONCATENATE("(",ROUND((D163/$H163)*100,1),")")</f>
        <v>(9)</v>
      </c>
      <c r="F163" s="302">
        <f>SUM(F161:F162)</f>
        <v>0.26217171005719547</v>
      </c>
      <c r="G163" s="299" t="str">
        <f>CONCATENATE("(",ROUND((F163/$H163)*100,1),")")</f>
        <v>(3.8)</v>
      </c>
      <c r="H163" s="302">
        <f>SUM(H161:H162)</f>
        <v>6.899000000000008</v>
      </c>
      <c r="I163" s="299" t="str">
        <f>CONCATENATE("(",ROUND((H163/$H163)*100,1),")")</f>
        <v>(100)</v>
      </c>
      <c r="K163" s="302">
        <f t="shared" si="132"/>
        <v>0.54449471022006168</v>
      </c>
      <c r="L163" s="302">
        <f t="shared" si="133"/>
        <v>6.2668002051915916E-2</v>
      </c>
      <c r="M163" s="302">
        <f t="shared" si="134"/>
        <v>-1.6271227198794147E-4</v>
      </c>
      <c r="N163" s="302">
        <f t="shared" si="135"/>
        <v>0.60699999999998966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4.9591760594344576</v>
      </c>
      <c r="C166" s="299" t="str">
        <f>CONCATENATE("(",ROUND((B166/$H168)*100,1),")")</f>
        <v>(66.1)</v>
      </c>
      <c r="D166" s="302">
        <f>'Ind T6'!W63</f>
        <v>0.18210982125026465</v>
      </c>
      <c r="E166" s="299" t="str">
        <f>CONCATENATE("(",ROUND((D166/$H168)*100,1),")")</f>
        <v>(2.4)</v>
      </c>
      <c r="F166" s="302">
        <f>'Ind T6'!X63</f>
        <v>0.23547644104685098</v>
      </c>
      <c r="G166" s="299" t="str">
        <f>CONCATENATE("(",ROUND((F166/$H168)*100,1),")")</f>
        <v>(3.1)</v>
      </c>
      <c r="H166" s="302">
        <f>SUM(B166,D166,F166)</f>
        <v>5.3767623217315732</v>
      </c>
      <c r="I166" s="299" t="str">
        <f>CONCATENATE("(",ROUND((H166/$H168)*100,1),")")</f>
        <v>(71.6)</v>
      </c>
      <c r="K166" s="302">
        <f>B166-B156</f>
        <v>0.52642134244664174</v>
      </c>
      <c r="L166" s="302">
        <f>D166-D156</f>
        <v>2.3318209069415397E-2</v>
      </c>
      <c r="M166" s="302">
        <f>F166-F156</f>
        <v>2.6227141663505149E-3</v>
      </c>
      <c r="N166" s="302">
        <f>SUM(K166:M166)</f>
        <v>0.55236226568240765</v>
      </c>
    </row>
    <row r="167" spans="1:14" x14ac:dyDescent="0.2">
      <c r="A167" s="282" t="s">
        <v>365</v>
      </c>
      <c r="B167" s="302">
        <f>'Ind T6'!V62</f>
        <v>1.5997925688074017</v>
      </c>
      <c r="C167" s="299" t="str">
        <f>CONCATENATE("(",ROUND((B167/$H168)*100,1),")")</f>
        <v>(21.3)</v>
      </c>
      <c r="D167" s="302">
        <f>'Ind T6'!W62</f>
        <v>0.502912552722666</v>
      </c>
      <c r="E167" s="299" t="str">
        <f>CONCATENATE("(",ROUND((D167/$H168)*100,1),")")</f>
        <v>(6.7)</v>
      </c>
      <c r="F167" s="302">
        <f>'Ind T6'!X62</f>
        <v>2.6532556738356545E-2</v>
      </c>
      <c r="G167" s="299" t="str">
        <f>CONCATENATE("(",ROUND((F167/$H168)*100,1),")")</f>
        <v>(0.4)</v>
      </c>
      <c r="H167" s="302">
        <f t="shared" ref="H167" si="136">SUM(B167,D167,F167)</f>
        <v>2.1292376782684244</v>
      </c>
      <c r="I167" s="299" t="str">
        <f>CONCATENATE("(",ROUND((H167/$H168)*100,1),")")</f>
        <v>(28.4)</v>
      </c>
      <c r="K167" s="302">
        <f t="shared" ref="K167:K168" si="137">B167-B157</f>
        <v>0.3480513956386404</v>
      </c>
      <c r="L167" s="302">
        <f t="shared" ref="L167:L168" si="138">D167-D157</f>
        <v>7.7131588777772542E-2</v>
      </c>
      <c r="M167" s="302">
        <f t="shared" ref="M167:M168" si="139">F167-F157</f>
        <v>2.4547499011728126E-3</v>
      </c>
      <c r="N167" s="302">
        <f t="shared" ref="N167:N168" si="140">SUM(K167:M167)</f>
        <v>0.42763773431758578</v>
      </c>
    </row>
    <row r="168" spans="1:14" x14ac:dyDescent="0.2">
      <c r="A168" s="282" t="s">
        <v>363</v>
      </c>
      <c r="B168" s="302">
        <f>SUM(B166:B167)</f>
        <v>6.5589686282418596</v>
      </c>
      <c r="C168" s="299" t="str">
        <f>CONCATENATE("(",ROUND((B168/$H168)*100,1),")")</f>
        <v>(87.4)</v>
      </c>
      <c r="D168" s="302">
        <f>SUM(D166:D167)</f>
        <v>0.68502237397293064</v>
      </c>
      <c r="E168" s="299" t="str">
        <f>CONCATENATE("(",ROUND((D168/$H168)*100,1),")")</f>
        <v>(9.1)</v>
      </c>
      <c r="F168" s="302">
        <f>SUM(F166:F167)</f>
        <v>0.26200899778520753</v>
      </c>
      <c r="G168" s="299" t="str">
        <f>CONCATENATE("(",ROUND((F168/$H168)*100,1),")")</f>
        <v>(3.5)</v>
      </c>
      <c r="H168" s="302">
        <f>SUM(H166:H167)</f>
        <v>7.5059999999999976</v>
      </c>
      <c r="I168" s="299" t="str">
        <f>CONCATENATE("(",ROUND((H168/$H168)*100,1),")")</f>
        <v>(100)</v>
      </c>
      <c r="K168" s="302">
        <f t="shared" si="137"/>
        <v>0.87447273808528259</v>
      </c>
      <c r="L168" s="302">
        <f t="shared" si="138"/>
        <v>0.10044979784718788</v>
      </c>
      <c r="M168" s="302">
        <f t="shared" si="139"/>
        <v>5.0774640675233518E-3</v>
      </c>
      <c r="N168" s="302">
        <f t="shared" si="140"/>
        <v>0.97999999999999376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42.064378057185415</v>
      </c>
      <c r="C177" s="299" t="str">
        <f>CONCATENATE("(",ROUND((B177/$H179)*100,1),")")</f>
        <v>(45.3)</v>
      </c>
      <c r="D177" s="302">
        <f>'Ind T6'!M72</f>
        <v>3.2828347926829768</v>
      </c>
      <c r="E177" s="299" t="str">
        <f>CONCATENATE("(",ROUND((D177/$H179)*100,1),")")</f>
        <v>(3.5)</v>
      </c>
      <c r="F177" s="302">
        <f>'Ind T6'!N72</f>
        <v>33.343329046283856</v>
      </c>
      <c r="G177" s="299" t="str">
        <f>CONCATENATE("(",ROUND((F177/$H179)*100,1),")")</f>
        <v>(35.9)</v>
      </c>
      <c r="H177" s="302">
        <f>SUM(B177,D177,F177)</f>
        <v>78.69054189615224</v>
      </c>
      <c r="I177" s="299" t="str">
        <f>CONCATENATE("(",ROUND((H177/$H179)*100,1),")")</f>
        <v>(84.7)</v>
      </c>
      <c r="K177" s="302">
        <f>B182-B177</f>
        <v>4.3060822592088854</v>
      </c>
      <c r="L177" s="302">
        <f>D182-D177</f>
        <v>0.4488341290414799</v>
      </c>
      <c r="M177" s="302">
        <f>F182-F177</f>
        <v>4.2557247405071621</v>
      </c>
      <c r="N177" s="302">
        <f>SUM(K177:M177)</f>
        <v>9.010641128757527</v>
      </c>
    </row>
    <row r="178" spans="1:14" x14ac:dyDescent="0.2">
      <c r="A178" s="282" t="s">
        <v>365</v>
      </c>
      <c r="B178" s="302">
        <f>'Ind T6'!L71</f>
        <v>7.3829813104479847</v>
      </c>
      <c r="C178" s="299" t="str">
        <f>CONCATENATE("(",ROUND((B178/$H179)*100,1),")")</f>
        <v>(7.9)</v>
      </c>
      <c r="D178" s="302">
        <f>'Ind T6'!M71</f>
        <v>5.2513806973967094</v>
      </c>
      <c r="E178" s="299" t="str">
        <f>CONCATENATE("(",ROUND((D178/$H179)*100,1),")")</f>
        <v>(5.7)</v>
      </c>
      <c r="F178" s="302">
        <f>'Ind T6'!N71</f>
        <v>1.5530960960028162</v>
      </c>
      <c r="G178" s="299" t="str">
        <f>CONCATENATE("(",ROUND((F178/$H179)*100,1),")")</f>
        <v>(1.7)</v>
      </c>
      <c r="H178" s="302">
        <f t="shared" ref="H178" si="141">SUM(B178,D178,F178)</f>
        <v>14.18745810384751</v>
      </c>
      <c r="I178" s="299" t="str">
        <f>CONCATENATE("(",ROUND((H178/$H179)*100,1),")")</f>
        <v>(15.3)</v>
      </c>
      <c r="K178" s="302">
        <f t="shared" ref="K178:K179" si="142">B183-B178</f>
        <v>0.89541875992337339</v>
      </c>
      <c r="L178" s="302">
        <f t="shared" ref="L178:L179" si="143">D183-D178</f>
        <v>0.67583816082528703</v>
      </c>
      <c r="M178" s="302">
        <f t="shared" ref="M178:M179" si="144">F183-F178</f>
        <v>0.19610195049394052</v>
      </c>
      <c r="N178" s="302">
        <f t="shared" ref="N178:N179" si="145">SUM(K178:M178)</f>
        <v>1.7673588712426009</v>
      </c>
    </row>
    <row r="179" spans="1:14" x14ac:dyDescent="0.2">
      <c r="A179" s="282" t="s">
        <v>363</v>
      </c>
      <c r="B179" s="302">
        <f>SUM(B177:B178)</f>
        <v>49.447359367633396</v>
      </c>
      <c r="C179" s="299" t="str">
        <f>CONCATENATE("(",ROUND((B179/$H179)*100,1),")")</f>
        <v>(53.2)</v>
      </c>
      <c r="D179" s="302">
        <f>SUM(D177:D178)</f>
        <v>8.5342154900796867</v>
      </c>
      <c r="E179" s="299" t="str">
        <f>CONCATENATE("(",ROUND((D179/$H179)*100,1),")")</f>
        <v>(9.2)</v>
      </c>
      <c r="F179" s="302">
        <f>SUM(F177:F178)</f>
        <v>34.896425142286674</v>
      </c>
      <c r="G179" s="299" t="str">
        <f>CONCATENATE("(",ROUND((F179/$H179)*100,1),")")</f>
        <v>(37.6)</v>
      </c>
      <c r="H179" s="302">
        <f>SUM(H177:H178)</f>
        <v>92.877999999999744</v>
      </c>
      <c r="I179" s="299" t="str">
        <f>CONCATENATE("(",ROUND((H179/$H179)*100,1),")")</f>
        <v>(100)</v>
      </c>
      <c r="K179" s="302">
        <f t="shared" si="142"/>
        <v>5.2015010191322659</v>
      </c>
      <c r="L179" s="302">
        <f t="shared" si="143"/>
        <v>1.1246722898667674</v>
      </c>
      <c r="M179" s="302">
        <f t="shared" si="144"/>
        <v>4.4518266910011022</v>
      </c>
      <c r="N179" s="302">
        <f t="shared" si="145"/>
        <v>10.778000000000135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46.370460316394301</v>
      </c>
      <c r="C182" s="299" t="str">
        <f>CONCATENATE("(",ROUND((B182/$H184)*100,1),")")</f>
        <v>(44.7)</v>
      </c>
      <c r="D182" s="302">
        <f>'Ind T6'!R72</f>
        <v>3.7316689217244567</v>
      </c>
      <c r="E182" s="299" t="str">
        <f>CONCATENATE("(",ROUND((D182/$H184)*100,1),")")</f>
        <v>(3.6)</v>
      </c>
      <c r="F182" s="302">
        <f>'Ind T6'!S72</f>
        <v>37.599053786791018</v>
      </c>
      <c r="G182" s="299" t="str">
        <f>CONCATENATE("(",ROUND((F182/$H184)*100,1),")")</f>
        <v>(36.3)</v>
      </c>
      <c r="H182" s="302">
        <f>SUM(B182,D182,F182)</f>
        <v>87.701183024909767</v>
      </c>
      <c r="I182" s="299" t="str">
        <f>CONCATENATE("(",ROUND((H182/$H184)*100,1),")")</f>
        <v>(84.6)</v>
      </c>
      <c r="K182" s="302">
        <f>B187-B182</f>
        <v>4.7026789629036969</v>
      </c>
      <c r="L182" s="302">
        <f>D187-D182</f>
        <v>0.6670328201752298</v>
      </c>
      <c r="M182" s="302">
        <f>F187-F182</f>
        <v>6.109066916477893</v>
      </c>
      <c r="N182" s="302">
        <f>SUM(K182:M182)</f>
        <v>11.47877869955682</v>
      </c>
    </row>
    <row r="183" spans="1:14" x14ac:dyDescent="0.2">
      <c r="A183" s="282" t="s">
        <v>365</v>
      </c>
      <c r="B183" s="302">
        <f>'Ind T6'!Q71</f>
        <v>8.2784000703713581</v>
      </c>
      <c r="C183" s="299" t="str">
        <f>CONCATENATE("(",ROUND((B183/$H184)*100,1),")")</f>
        <v>(8)</v>
      </c>
      <c r="D183" s="302">
        <f>'Ind T6'!R71</f>
        <v>5.9272188582219965</v>
      </c>
      <c r="E183" s="299" t="str">
        <f>CONCATENATE("(",ROUND((D183/$H184)*100,1),")")</f>
        <v>(5.7)</v>
      </c>
      <c r="F183" s="302">
        <f>'Ind T6'!S71</f>
        <v>1.7491980464967567</v>
      </c>
      <c r="G183" s="299" t="str">
        <f>CONCATENATE("(",ROUND((F183/$H184)*100,1),")")</f>
        <v>(1.7)</v>
      </c>
      <c r="H183" s="302">
        <f t="shared" ref="H183" si="146">SUM(B183,D183,F183)</f>
        <v>15.954816975090111</v>
      </c>
      <c r="I183" s="299" t="str">
        <f>CONCATENATE("(",ROUND((H183/$H184)*100,1),")")</f>
        <v>(15.4)</v>
      </c>
      <c r="K183" s="302">
        <f t="shared" ref="K183:K184" si="147">B188-B183</f>
        <v>1.2659460197179886</v>
      </c>
      <c r="L183" s="302">
        <f t="shared" ref="L183:L184" si="148">D188-D183</f>
        <v>0.98262597697816112</v>
      </c>
      <c r="M183" s="302">
        <f t="shared" ref="M183:M184" si="149">F188-F183</f>
        <v>0.32464930374712897</v>
      </c>
      <c r="N183" s="302">
        <f t="shared" ref="N183:N184" si="150">SUM(K183:M183)</f>
        <v>2.5732213004432785</v>
      </c>
    </row>
    <row r="184" spans="1:14" x14ac:dyDescent="0.2">
      <c r="A184" s="282" t="s">
        <v>363</v>
      </c>
      <c r="B184" s="302">
        <f>SUM(B182:B183)</f>
        <v>54.648860386765662</v>
      </c>
      <c r="C184" s="299" t="str">
        <f>CONCATENATE("(",ROUND((B184/$H184)*100,1),")")</f>
        <v>(52.7)</v>
      </c>
      <c r="D184" s="302">
        <f>SUM(D182:D183)</f>
        <v>9.6588877799464541</v>
      </c>
      <c r="E184" s="299" t="str">
        <f>CONCATENATE("(",ROUND((D184/$H184)*100,1),")")</f>
        <v>(9.3)</v>
      </c>
      <c r="F184" s="302">
        <f>SUM(F182:F183)</f>
        <v>39.348251833287776</v>
      </c>
      <c r="G184" s="299" t="str">
        <f>CONCATENATE("(",ROUND((F184/$H184)*100,1),")")</f>
        <v>(38)</v>
      </c>
      <c r="H184" s="302">
        <f>SUM(H182:H183)</f>
        <v>103.65599999999988</v>
      </c>
      <c r="I184" s="299" t="str">
        <f>CONCATENATE("(",ROUND((H184/$H184)*100,1),")")</f>
        <v>(100)</v>
      </c>
      <c r="K184" s="302">
        <f t="shared" si="147"/>
        <v>5.9686249826216837</v>
      </c>
      <c r="L184" s="302">
        <f t="shared" si="148"/>
        <v>1.6496587971533891</v>
      </c>
      <c r="M184" s="302">
        <f t="shared" si="149"/>
        <v>6.4337162202250227</v>
      </c>
      <c r="N184" s="302">
        <f t="shared" si="150"/>
        <v>14.052000000000096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51.073139279297997</v>
      </c>
      <c r="C187" s="299" t="str">
        <f>CONCATENATE("(",ROUND((B187/$H189)*100,1),")")</f>
        <v>(43.4)</v>
      </c>
      <c r="D187" s="302">
        <f>'Ind T6'!W72</f>
        <v>4.3987017418996865</v>
      </c>
      <c r="E187" s="299" t="str">
        <f>CONCATENATE("(",ROUND((D187/$H189)*100,1),")")</f>
        <v>(3.7)</v>
      </c>
      <c r="F187" s="302">
        <f>'Ind T6'!X72</f>
        <v>43.708120703268911</v>
      </c>
      <c r="G187" s="299" t="str">
        <f>CONCATENATE("(",ROUND((F187/$H189)*100,1),")")</f>
        <v>(37.1)</v>
      </c>
      <c r="H187" s="302">
        <f>SUM(B187,D187,F187)</f>
        <v>99.179961724466594</v>
      </c>
      <c r="I187" s="299" t="str">
        <f>CONCATENATE("(",ROUND((H187/$H189)*100,1),")")</f>
        <v>(84.3)</v>
      </c>
      <c r="K187" s="302">
        <f>B187-B177</f>
        <v>9.0087612221125823</v>
      </c>
      <c r="L187" s="302">
        <f>D187-D177</f>
        <v>1.1158669492167097</v>
      </c>
      <c r="M187" s="302">
        <f>F187-F177</f>
        <v>10.364791656985055</v>
      </c>
      <c r="N187" s="302">
        <f>SUM(K187:M187)</f>
        <v>20.489419828314347</v>
      </c>
    </row>
    <row r="188" spans="1:14" x14ac:dyDescent="0.2">
      <c r="A188" s="282" t="s">
        <v>365</v>
      </c>
      <c r="B188" s="302">
        <f>'Ind T6'!V71</f>
        <v>9.5443460900893466</v>
      </c>
      <c r="C188" s="299" t="str">
        <f>CONCATENATE("(",ROUND((B188/$H189)*100,1),")")</f>
        <v>(8.1)</v>
      </c>
      <c r="D188" s="302">
        <f>'Ind T6'!W71</f>
        <v>6.9098448352001576</v>
      </c>
      <c r="E188" s="299" t="str">
        <f>CONCATENATE("(",ROUND((D188/$H189)*100,1),")")</f>
        <v>(5.9)</v>
      </c>
      <c r="F188" s="302">
        <f>'Ind T6'!X71</f>
        <v>2.0738473502438857</v>
      </c>
      <c r="G188" s="299" t="str">
        <f>CONCATENATE("(",ROUND((F188/$H189)*100,1),")")</f>
        <v>(1.8)</v>
      </c>
      <c r="H188" s="302">
        <f t="shared" ref="H188" si="151">SUM(B188,D188,F188)</f>
        <v>18.528038275533387</v>
      </c>
      <c r="I188" s="299" t="str">
        <f>CONCATENATE("(",ROUND((H188/$H189)*100,1),")")</f>
        <v>(15.7)</v>
      </c>
      <c r="K188" s="302">
        <f t="shared" ref="K188:K189" si="152">B188-B178</f>
        <v>2.161364779641362</v>
      </c>
      <c r="L188" s="302">
        <f t="shared" ref="L188:L189" si="153">D188-D178</f>
        <v>1.6584641378034481</v>
      </c>
      <c r="M188" s="302">
        <f t="shared" ref="M188:M189" si="154">F188-F178</f>
        <v>0.52075125424106949</v>
      </c>
      <c r="N188" s="302">
        <f t="shared" ref="N188:N189" si="155">SUM(K188:M188)</f>
        <v>4.3405801716858798</v>
      </c>
    </row>
    <row r="189" spans="1:14" x14ac:dyDescent="0.2">
      <c r="A189" s="282" t="s">
        <v>363</v>
      </c>
      <c r="B189" s="302">
        <f>SUM(B187:B188)</f>
        <v>60.617485369387346</v>
      </c>
      <c r="C189" s="299" t="str">
        <f>CONCATENATE("(",ROUND((B189/$H189)*100,1),")")</f>
        <v>(51.5)</v>
      </c>
      <c r="D189" s="302">
        <f>SUM(D187:D188)</f>
        <v>11.308546577099843</v>
      </c>
      <c r="E189" s="299" t="str">
        <f>CONCATENATE("(",ROUND((D189/$H189)*100,1),")")</f>
        <v>(9.6)</v>
      </c>
      <c r="F189" s="302">
        <f>SUM(F187:F188)</f>
        <v>45.781968053512799</v>
      </c>
      <c r="G189" s="299" t="str">
        <f>CONCATENATE("(",ROUND((F189/$H189)*100,1),")")</f>
        <v>(38.9)</v>
      </c>
      <c r="H189" s="302">
        <f>SUM(H187:H188)</f>
        <v>117.70799999999998</v>
      </c>
      <c r="I189" s="299" t="str">
        <f>CONCATENATE("(",ROUND((H189/$H189)*100,1),")")</f>
        <v>(100)</v>
      </c>
      <c r="K189" s="302">
        <f t="shared" si="152"/>
        <v>11.17012600175395</v>
      </c>
      <c r="L189" s="302">
        <f t="shared" si="153"/>
        <v>2.7743310870201565</v>
      </c>
      <c r="M189" s="302">
        <f t="shared" si="154"/>
        <v>10.885542911226125</v>
      </c>
      <c r="N189" s="302">
        <f t="shared" si="155"/>
        <v>24.830000000000233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49.868705681296817</v>
      </c>
      <c r="C198" s="299" t="str">
        <f>CONCATENATE("(",ROUND((B198/$H200)*100,1),")")</f>
        <v>(37.7)</v>
      </c>
      <c r="D198" s="302">
        <f>'Ind T6'!M81</f>
        <v>16.143379840796225</v>
      </c>
      <c r="E198" s="299" t="str">
        <f>CONCATENATE("(",ROUND((D198/$H200)*100,1),")")</f>
        <v>(12.2)</v>
      </c>
      <c r="F198" s="302">
        <f>'Ind T6'!N81</f>
        <v>4.6600689103997626</v>
      </c>
      <c r="G198" s="299" t="str">
        <f>CONCATENATE("(",ROUND((F198/$H200)*100,1),")")</f>
        <v>(3.5)</v>
      </c>
      <c r="H198" s="302">
        <f>SUM(B198,D198,F198)</f>
        <v>70.672154432492803</v>
      </c>
      <c r="I198" s="299" t="str">
        <f>CONCATENATE("(",ROUND((H198/$H200)*100,1),")")</f>
        <v>(53.4)</v>
      </c>
      <c r="K198" s="302">
        <f>B203-B198</f>
        <v>1.6098803493087175</v>
      </c>
      <c r="L198" s="302">
        <f>D203-D198</f>
        <v>0.17811228029979276</v>
      </c>
      <c r="M198" s="302">
        <f>F203-F198</f>
        <v>0.14740755263692495</v>
      </c>
      <c r="N198" s="302">
        <f>SUM(K198:M198)</f>
        <v>1.9354001822454352</v>
      </c>
    </row>
    <row r="199" spans="1:14" x14ac:dyDescent="0.2">
      <c r="A199" s="282" t="s">
        <v>365</v>
      </c>
      <c r="B199" s="302">
        <f>'Ind T6'!L80</f>
        <v>24.74003152495364</v>
      </c>
      <c r="C199" s="299" t="str">
        <f>CONCATENATE("(",ROUND((B199/$H200)*100,1),")")</f>
        <v>(18.7)</v>
      </c>
      <c r="D199" s="302">
        <f>'Ind T6'!M80</f>
        <v>33.183691951850271</v>
      </c>
      <c r="E199" s="299" t="str">
        <f>CONCATENATE("(",ROUND((D199/$H200)*100,1),")")</f>
        <v>(25.1)</v>
      </c>
      <c r="F199" s="302">
        <f>'Ind T6'!N80</f>
        <v>3.6331220907035404</v>
      </c>
      <c r="G199" s="299" t="str">
        <f>CONCATENATE("(",ROUND((F199/$H200)*100,1),")")</f>
        <v>(2.7)</v>
      </c>
      <c r="H199" s="302">
        <f t="shared" ref="H199" si="156">SUM(B199,D199,F199)</f>
        <v>61.556845567507452</v>
      </c>
      <c r="I199" s="299" t="str">
        <f>CONCATENATE("(",ROUND((H199/$H200)*100,1),")")</f>
        <v>(46.6)</v>
      </c>
      <c r="K199" s="302">
        <f t="shared" ref="K199:K200" si="157">B204-B199</f>
        <v>1.3118401386576544</v>
      </c>
      <c r="L199" s="302">
        <f t="shared" ref="L199:L200" si="158">D204-D199</f>
        <v>-0.99146128586161808</v>
      </c>
      <c r="M199" s="302">
        <f t="shared" ref="M199:M200" si="159">F204-F199</f>
        <v>0.14422096495803682</v>
      </c>
      <c r="N199" s="302">
        <f t="shared" ref="N199:N200" si="160">SUM(K199:M199)</f>
        <v>0.46459981775407311</v>
      </c>
    </row>
    <row r="200" spans="1:14" x14ac:dyDescent="0.2">
      <c r="A200" s="282" t="s">
        <v>363</v>
      </c>
      <c r="B200" s="302">
        <f>SUM(B198:B199)</f>
        <v>74.608737206250453</v>
      </c>
      <c r="C200" s="299" t="str">
        <f>CONCATENATE("(",ROUND((B200/$H200)*100,1),")")</f>
        <v>(56.4)</v>
      </c>
      <c r="D200" s="302">
        <f>SUM(D198:D199)</f>
        <v>49.327071792646493</v>
      </c>
      <c r="E200" s="299" t="str">
        <f>CONCATENATE("(",ROUND((D200/$H200)*100,1),")")</f>
        <v>(37.3)</v>
      </c>
      <c r="F200" s="302">
        <f>SUM(F198:F199)</f>
        <v>8.2931910011033025</v>
      </c>
      <c r="G200" s="299" t="str">
        <f>CONCATENATE("(",ROUND((F200/$H200)*100,1),")")</f>
        <v>(6.3)</v>
      </c>
      <c r="H200" s="302">
        <f>SUM(H198:H199)</f>
        <v>132.22900000000027</v>
      </c>
      <c r="I200" s="299" t="str">
        <f>CONCATENATE("(",ROUND((H200/$H200)*100,1),")")</f>
        <v>(100)</v>
      </c>
      <c r="K200" s="302">
        <f t="shared" si="157"/>
        <v>2.9217204879663825</v>
      </c>
      <c r="L200" s="302">
        <f t="shared" si="158"/>
        <v>-0.81334900556181822</v>
      </c>
      <c r="M200" s="302">
        <f t="shared" si="159"/>
        <v>0.29162851759496178</v>
      </c>
      <c r="N200" s="302">
        <f t="shared" si="160"/>
        <v>2.3999999999995261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51.478586030605534</v>
      </c>
      <c r="C203" s="299" t="str">
        <f>CONCATENATE("(",ROUND((B203/$H205)*100,1),")")</f>
        <v>(38.2)</v>
      </c>
      <c r="D203" s="302">
        <f>'Ind T6'!R81</f>
        <v>16.321492121096018</v>
      </c>
      <c r="E203" s="299" t="str">
        <f>CONCATENATE("(",ROUND((D203/$H205)*100,1),")")</f>
        <v>(12.1)</v>
      </c>
      <c r="F203" s="302">
        <f>'Ind T6'!S81</f>
        <v>4.8074764630366875</v>
      </c>
      <c r="G203" s="299" t="str">
        <f>CONCATENATE("(",ROUND((F203/$H205)*100,1),")")</f>
        <v>(3.6)</v>
      </c>
      <c r="H203" s="302">
        <f>SUM(B203,D203,F203)</f>
        <v>72.607554614738248</v>
      </c>
      <c r="I203" s="299" t="str">
        <f>CONCATENATE("(",ROUND((H203/$H205)*100,1),")")</f>
        <v>(53.9)</v>
      </c>
      <c r="K203" s="302">
        <f>B208-B203</f>
        <v>1.7643474592988895</v>
      </c>
      <c r="L203" s="302">
        <f>D208-D203</f>
        <v>0.21804767603175179</v>
      </c>
      <c r="M203" s="302">
        <f>F208-F203</f>
        <v>0.180987237802408</v>
      </c>
      <c r="N203" s="302">
        <f>SUM(K203:M203)</f>
        <v>2.1633823731330493</v>
      </c>
    </row>
    <row r="204" spans="1:14" x14ac:dyDescent="0.2">
      <c r="A204" s="282" t="s">
        <v>365</v>
      </c>
      <c r="B204" s="302">
        <f>'Ind T6'!Q80</f>
        <v>26.051871663611294</v>
      </c>
      <c r="C204" s="299" t="str">
        <f>CONCATENATE("(",ROUND((B204/$H205)*100,1),")")</f>
        <v>(19.4)</v>
      </c>
      <c r="D204" s="302">
        <f>'Ind T6'!R80</f>
        <v>32.192230665988653</v>
      </c>
      <c r="E204" s="299" t="str">
        <f>CONCATENATE("(",ROUND((D204/$H205)*100,1),")")</f>
        <v>(23.9)</v>
      </c>
      <c r="F204" s="302">
        <f>'Ind T6'!S80</f>
        <v>3.7773430556615772</v>
      </c>
      <c r="G204" s="299" t="str">
        <f>CONCATENATE("(",ROUND((F204/$H205)*100,1),")")</f>
        <v>(2.8)</v>
      </c>
      <c r="H204" s="302">
        <f t="shared" ref="H204" si="161">SUM(B204,D204,F204)</f>
        <v>62.021445385261522</v>
      </c>
      <c r="I204" s="299" t="str">
        <f>CONCATENATE("(",ROUND((H204/$H205)*100,1),")")</f>
        <v>(46.1)</v>
      </c>
      <c r="K204" s="302">
        <f t="shared" ref="K204:K205" si="162">B209-B204</f>
        <v>2.238890818011555</v>
      </c>
      <c r="L204" s="302">
        <f t="shared" ref="L204:L205" si="163">D209-D204</f>
        <v>-2.1654569176060683</v>
      </c>
      <c r="M204" s="302">
        <f t="shared" ref="M204:M205" si="164">F209-F204</f>
        <v>0.26218372646173949</v>
      </c>
      <c r="N204" s="302">
        <f t="shared" ref="N204:N205" si="165">SUM(K204:M204)</f>
        <v>0.33561762686722618</v>
      </c>
    </row>
    <row r="205" spans="1:14" x14ac:dyDescent="0.2">
      <c r="A205" s="282" t="s">
        <v>363</v>
      </c>
      <c r="B205" s="302">
        <f>SUM(B203:B204)</f>
        <v>77.530457694216835</v>
      </c>
      <c r="C205" s="299" t="str">
        <f>CONCATENATE("(",ROUND((B205/$H205)*100,1),")")</f>
        <v>(57.6)</v>
      </c>
      <c r="D205" s="302">
        <f>SUM(D203:D204)</f>
        <v>48.513722787084674</v>
      </c>
      <c r="E205" s="299" t="str">
        <f>CONCATENATE("(",ROUND((D205/$H205)*100,1),")")</f>
        <v>(36)</v>
      </c>
      <c r="F205" s="302">
        <f>SUM(F203:F204)</f>
        <v>8.5848195186982643</v>
      </c>
      <c r="G205" s="299" t="str">
        <f>CONCATENATE("(",ROUND((F205/$H205)*100,1),")")</f>
        <v>(6.4)</v>
      </c>
      <c r="H205" s="302">
        <f>SUM(H203:H204)</f>
        <v>134.62899999999976</v>
      </c>
      <c r="I205" s="299" t="str">
        <f>CONCATENATE("(",ROUND((H205/$H205)*100,1),")")</f>
        <v>(100)</v>
      </c>
      <c r="K205" s="302">
        <f t="shared" si="162"/>
        <v>4.0032382773104302</v>
      </c>
      <c r="L205" s="302">
        <f t="shared" si="163"/>
        <v>-1.94740924157432</v>
      </c>
      <c r="M205" s="302">
        <f t="shared" si="164"/>
        <v>0.44317096426414793</v>
      </c>
      <c r="N205" s="302">
        <f t="shared" si="165"/>
        <v>2.4990000000002581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53.242933489904424</v>
      </c>
      <c r="C208" s="299" t="str">
        <f>CONCATENATE("(",ROUND((B208/$H210)*100,1),")")</f>
        <v>(38.8)</v>
      </c>
      <c r="D208" s="302">
        <f>'Ind T6'!W81</f>
        <v>16.53953979712777</v>
      </c>
      <c r="E208" s="299" t="str">
        <f>CONCATENATE("(",ROUND((D208/$H210)*100,1),")")</f>
        <v>(12.1)</v>
      </c>
      <c r="F208" s="302">
        <f>'Ind T6'!X81</f>
        <v>4.9884637008390955</v>
      </c>
      <c r="G208" s="299" t="str">
        <f>CONCATENATE("(",ROUND((F208/$H210)*100,1),")")</f>
        <v>(3.6)</v>
      </c>
      <c r="H208" s="302">
        <f>SUM(B208,D208,F208)</f>
        <v>74.770936987871281</v>
      </c>
      <c r="I208" s="299" t="str">
        <f>CONCATENATE("(",ROUND((H208/$H210)*100,1),")")</f>
        <v>(54.5)</v>
      </c>
      <c r="K208" s="302">
        <f>B208-B198</f>
        <v>3.374227808607607</v>
      </c>
      <c r="L208" s="302">
        <f>D208-D198</f>
        <v>0.39615995633154455</v>
      </c>
      <c r="M208" s="302">
        <f>F208-F198</f>
        <v>0.32839479043933295</v>
      </c>
      <c r="N208" s="302">
        <f>SUM(K208:M208)</f>
        <v>4.0987825553784845</v>
      </c>
    </row>
    <row r="209" spans="1:14" x14ac:dyDescent="0.2">
      <c r="A209" s="282" t="s">
        <v>365</v>
      </c>
      <c r="B209" s="302">
        <f>'Ind T6'!V80</f>
        <v>28.290762481622849</v>
      </c>
      <c r="C209" s="299" t="str">
        <f>CONCATENATE("(",ROUND((B209/$H210)*100,1),")")</f>
        <v>(20.6)</v>
      </c>
      <c r="D209" s="302">
        <f>'Ind T6'!W80</f>
        <v>30.026773748382585</v>
      </c>
      <c r="E209" s="299" t="str">
        <f>CONCATENATE("(",ROUND((D209/$H210)*100,1),")")</f>
        <v>(21.9)</v>
      </c>
      <c r="F209" s="302">
        <f>'Ind T6'!X80</f>
        <v>4.0395267821233167</v>
      </c>
      <c r="G209" s="299" t="str">
        <f>CONCATENATE("(",ROUND((F209/$H210)*100,1),")")</f>
        <v>(2.9)</v>
      </c>
      <c r="H209" s="302">
        <f t="shared" ref="H209" si="166">SUM(B209,D209,F209)</f>
        <v>62.357063012128748</v>
      </c>
      <c r="I209" s="299" t="str">
        <f>CONCATENATE("(",ROUND((H209/$H210)*100,1),")")</f>
        <v>(45.5)</v>
      </c>
      <c r="K209" s="302">
        <f t="shared" ref="K209:K210" si="167">B209-B199</f>
        <v>3.5507309566692093</v>
      </c>
      <c r="L209" s="302">
        <f t="shared" ref="L209:L210" si="168">D209-D199</f>
        <v>-3.1569182034676864</v>
      </c>
      <c r="M209" s="302">
        <f t="shared" ref="M209:M210" si="169">F209-F199</f>
        <v>0.40640469141977631</v>
      </c>
      <c r="N209" s="302">
        <f t="shared" ref="N209:N210" si="170">SUM(K209:M209)</f>
        <v>0.80021744462129929</v>
      </c>
    </row>
    <row r="210" spans="1:14" x14ac:dyDescent="0.2">
      <c r="A210" s="282" t="s">
        <v>363</v>
      </c>
      <c r="B210" s="302">
        <f>SUM(B208:B209)</f>
        <v>81.533695971527266</v>
      </c>
      <c r="C210" s="299" t="str">
        <f>CONCATENATE("(",ROUND((B210/$H210)*100,1),")")</f>
        <v>(59.5)</v>
      </c>
      <c r="D210" s="302">
        <f>SUM(D208:D209)</f>
        <v>46.566313545510354</v>
      </c>
      <c r="E210" s="299" t="str">
        <f>CONCATENATE("(",ROUND((D210/$H210)*100,1),")")</f>
        <v>(34)</v>
      </c>
      <c r="F210" s="302">
        <f>SUM(F208:F209)</f>
        <v>9.0279904829624122</v>
      </c>
      <c r="G210" s="299" t="str">
        <f>CONCATENATE("(",ROUND((F210/$H210)*100,1),")")</f>
        <v>(6.6)</v>
      </c>
      <c r="H210" s="302">
        <f>SUM(H208:H209)</f>
        <v>137.12800000000004</v>
      </c>
      <c r="I210" s="299" t="str">
        <f>CONCATENATE("(",ROUND((H210/$H210)*100,1),")")</f>
        <v>(100)</v>
      </c>
      <c r="K210" s="302">
        <f t="shared" si="167"/>
        <v>6.9249587652768128</v>
      </c>
      <c r="L210" s="302">
        <f t="shared" si="168"/>
        <v>-2.7607582471361383</v>
      </c>
      <c r="M210" s="302">
        <f t="shared" si="169"/>
        <v>0.7347994818591097</v>
      </c>
      <c r="N210" s="302">
        <f t="shared" si="170"/>
        <v>4.8989999999997842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26.9358568915818</v>
      </c>
      <c r="C219" s="299" t="str">
        <f>CONCATENATE("(",ROUND((B219/$H221)*100,1),")")</f>
        <v>(52.4)</v>
      </c>
      <c r="D219" s="302">
        <f>'Ind T6'!M90</f>
        <v>3.7799387125636956</v>
      </c>
      <c r="E219" s="299" t="str">
        <f>CONCATENATE("(",ROUND((D219/$H221)*100,1),")")</f>
        <v>(7.4)</v>
      </c>
      <c r="F219" s="302">
        <f>'Ind T6'!N90</f>
        <v>8.6483981999022799</v>
      </c>
      <c r="G219" s="299" t="str">
        <f>CONCATENATE("(",ROUND((F219/$H221)*100,1),")")</f>
        <v>(16.8)</v>
      </c>
      <c r="H219" s="302">
        <f>SUM(B219,D219,F219)</f>
        <v>39.364193804047773</v>
      </c>
      <c r="I219" s="299" t="str">
        <f>CONCATENATE("(",ROUND((H219/$H221)*100,1),")")</f>
        <v>(76.6)</v>
      </c>
      <c r="K219" s="302">
        <f>B224-B219</f>
        <v>1.8779193858096406</v>
      </c>
      <c r="L219" s="302">
        <f>D224-D219</f>
        <v>0.30042252196726249</v>
      </c>
      <c r="M219" s="302">
        <f>F224-F219</f>
        <v>0.91239938609149718</v>
      </c>
      <c r="N219" s="302">
        <f>SUM(K219:M219)</f>
        <v>3.0907412938684002</v>
      </c>
    </row>
    <row r="220" spans="1:14" x14ac:dyDescent="0.2">
      <c r="A220" s="282" t="s">
        <v>365</v>
      </c>
      <c r="B220" s="302">
        <f>'Ind T6'!L89</f>
        <v>7.0207267368766368</v>
      </c>
      <c r="C220" s="299" t="str">
        <f>CONCATENATE("(",ROUND((B220/$H221)*100,1),")")</f>
        <v>(13.7)</v>
      </c>
      <c r="D220" s="302">
        <f>'Ind T6'!M89</f>
        <v>3.6102347624278375</v>
      </c>
      <c r="E220" s="299" t="str">
        <f>CONCATENATE("(",ROUND((D220/$H221)*100,1),")")</f>
        <v>(7)</v>
      </c>
      <c r="F220" s="302">
        <f>'Ind T6'!N89</f>
        <v>1.4028446966477206</v>
      </c>
      <c r="G220" s="299" t="str">
        <f>CONCATENATE("(",ROUND((F220/$H221)*100,1),")")</f>
        <v>(2.7)</v>
      </c>
      <c r="H220" s="302">
        <f t="shared" ref="H220" si="171">SUM(B220,D220,F220)</f>
        <v>12.033806195952195</v>
      </c>
      <c r="I220" s="299" t="str">
        <f>CONCATENATE("(",ROUND((H220/$H221)*100,1),")")</f>
        <v>(23.4)</v>
      </c>
      <c r="K220" s="302">
        <f t="shared" ref="K220:K221" si="172">B225-B220</f>
        <v>0.81215959755756106</v>
      </c>
      <c r="L220" s="302">
        <f t="shared" ref="L220:L221" si="173">D225-D220</f>
        <v>0.49441063012137754</v>
      </c>
      <c r="M220" s="302">
        <f t="shared" ref="M220:M221" si="174">F225-F220</f>
        <v>0.10868847845263119</v>
      </c>
      <c r="N220" s="302">
        <f t="shared" ref="N220:N221" si="175">SUM(K220:M220)</f>
        <v>1.4152587061315698</v>
      </c>
    </row>
    <row r="221" spans="1:14" x14ac:dyDescent="0.2">
      <c r="A221" s="282" t="s">
        <v>363</v>
      </c>
      <c r="B221" s="302">
        <f>SUM(B219:B220)</f>
        <v>33.956583628458439</v>
      </c>
      <c r="C221" s="299" t="str">
        <f>CONCATENATE("(",ROUND((B221/$H221)*100,1),")")</f>
        <v>(66.1)</v>
      </c>
      <c r="D221" s="302">
        <f>SUM(D219:D220)</f>
        <v>7.3901734749915331</v>
      </c>
      <c r="E221" s="299" t="str">
        <f>CONCATENATE("(",ROUND((D221/$H221)*100,1),")")</f>
        <v>(14.4)</v>
      </c>
      <c r="F221" s="302">
        <f>SUM(F219:F220)</f>
        <v>10.051242896550001</v>
      </c>
      <c r="G221" s="299" t="str">
        <f>CONCATENATE("(",ROUND((F221/$H221)*100,1),")")</f>
        <v>(19.6)</v>
      </c>
      <c r="H221" s="302">
        <f>SUM(H219:H220)</f>
        <v>51.397999999999968</v>
      </c>
      <c r="I221" s="299" t="str">
        <f>CONCATENATE("(",ROUND((H221/$H221)*100,1),")")</f>
        <v>(100)</v>
      </c>
      <c r="K221" s="302">
        <f t="shared" si="172"/>
        <v>2.6900789833672007</v>
      </c>
      <c r="L221" s="302">
        <f t="shared" si="173"/>
        <v>0.79483315208864092</v>
      </c>
      <c r="M221" s="302">
        <f t="shared" si="174"/>
        <v>1.0210878645441284</v>
      </c>
      <c r="N221" s="302">
        <f t="shared" si="175"/>
        <v>4.50599999999997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28.81377627739144</v>
      </c>
      <c r="C224" s="299" t="str">
        <f>CONCATENATE("(",ROUND((B224/$H226)*100,1),")")</f>
        <v>(51.5)</v>
      </c>
      <c r="D224" s="302">
        <f>'Ind T6'!R90</f>
        <v>4.0803612345309581</v>
      </c>
      <c r="E224" s="299" t="str">
        <f>CONCATENATE("(",ROUND((D224/$H226)*100,1),")")</f>
        <v>(7.3)</v>
      </c>
      <c r="F224" s="302">
        <f>'Ind T6'!S90</f>
        <v>9.560797585993777</v>
      </c>
      <c r="G224" s="299" t="str">
        <f>CONCATENATE("(",ROUND((F224/$H226)*100,1),")")</f>
        <v>(17.1)</v>
      </c>
      <c r="H224" s="302">
        <f>SUM(B224,D224,F224)</f>
        <v>42.45493509791617</v>
      </c>
      <c r="I224" s="299" t="str">
        <f>CONCATENATE("(",ROUND((H224/$H226)*100,1),")")</f>
        <v>(75.9)</v>
      </c>
      <c r="K224" s="302">
        <f>B229-B224</f>
        <v>-0.14763411373406754</v>
      </c>
      <c r="L224" s="302">
        <f>D229-D224</f>
        <v>0.203494072844431</v>
      </c>
      <c r="M224" s="302">
        <f>F229-F224</f>
        <v>0.64751855412020731</v>
      </c>
      <c r="N224" s="302">
        <f>SUM(K224:M224)</f>
        <v>0.70337851323057077</v>
      </c>
    </row>
    <row r="225" spans="1:14" x14ac:dyDescent="0.2">
      <c r="A225" s="282" t="s">
        <v>365</v>
      </c>
      <c r="B225" s="302">
        <f>'Ind T6'!Q89</f>
        <v>7.8328863344341979</v>
      </c>
      <c r="C225" s="299" t="str">
        <f>CONCATENATE("(",ROUND((B225/$H226)*100,1),")")</f>
        <v>(14)</v>
      </c>
      <c r="D225" s="302">
        <f>'Ind T6'!R89</f>
        <v>4.104645392549215</v>
      </c>
      <c r="E225" s="299" t="str">
        <f>CONCATENATE("(",ROUND((D225/$H226)*100,1),")")</f>
        <v>(7.3)</v>
      </c>
      <c r="F225" s="302">
        <f>'Ind T6'!S89</f>
        <v>1.5115331751003518</v>
      </c>
      <c r="G225" s="299" t="str">
        <f>CONCATENATE("(",ROUND((F225/$H226)*100,1),")")</f>
        <v>(2.7)</v>
      </c>
      <c r="H225" s="302">
        <f t="shared" ref="H225" si="176">SUM(B225,D225,F225)</f>
        <v>13.449064902083764</v>
      </c>
      <c r="I225" s="299" t="str">
        <f>CONCATENATE("(",ROUND((H225/$H226)*100,1),")")</f>
        <v>(24.1)</v>
      </c>
      <c r="K225" s="302">
        <f t="shared" ref="K225:K226" si="177">B230-B225</f>
        <v>0.46092208401378798</v>
      </c>
      <c r="L225" s="302">
        <f t="shared" ref="L225:L226" si="178">D230-D225</f>
        <v>0.40569396321222495</v>
      </c>
      <c r="M225" s="302">
        <f t="shared" ref="M225:M226" si="179">F230-F225</f>
        <v>2.3005439543495099E-2</v>
      </c>
      <c r="N225" s="302">
        <f t="shared" ref="N225:N226" si="180">SUM(K225:M225)</f>
        <v>0.88962148676950803</v>
      </c>
    </row>
    <row r="226" spans="1:14" x14ac:dyDescent="0.2">
      <c r="A226" s="282" t="s">
        <v>363</v>
      </c>
      <c r="B226" s="302">
        <f>SUM(B224:B225)</f>
        <v>36.64666261182564</v>
      </c>
      <c r="C226" s="299" t="str">
        <f>CONCATENATE("(",ROUND((B226/$H226)*100,1),")")</f>
        <v>(65.6)</v>
      </c>
      <c r="D226" s="302">
        <f>SUM(D224:D225)</f>
        <v>8.185006627080174</v>
      </c>
      <c r="E226" s="299" t="str">
        <f>CONCATENATE("(",ROUND((D226/$H226)*100,1),")")</f>
        <v>(14.6)</v>
      </c>
      <c r="F226" s="302">
        <f>SUM(F224:F225)</f>
        <v>11.072330761094129</v>
      </c>
      <c r="G226" s="299" t="str">
        <f>CONCATENATE("(",ROUND((F226/$H226)*100,1),")")</f>
        <v>(19.8)</v>
      </c>
      <c r="H226" s="302">
        <f>SUM(H224:H225)</f>
        <v>55.903999999999932</v>
      </c>
      <c r="I226" s="299" t="str">
        <f>CONCATENATE("(",ROUND((H226/$H226)*100,1),")")</f>
        <v>(100)</v>
      </c>
      <c r="K226" s="302">
        <f t="shared" si="177"/>
        <v>0.31328797027971689</v>
      </c>
      <c r="L226" s="302">
        <f t="shared" si="178"/>
        <v>0.60918803605665417</v>
      </c>
      <c r="M226" s="302">
        <f t="shared" si="179"/>
        <v>0.67052399366370175</v>
      </c>
      <c r="N226" s="302">
        <f t="shared" si="180"/>
        <v>1.5930000000000728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28.666142163657373</v>
      </c>
      <c r="C229" s="299" t="str">
        <f>CONCATENATE("(",ROUND((B229/$H231)*100,1),")")</f>
        <v>(49.9)</v>
      </c>
      <c r="D229" s="302">
        <f>'Ind T6'!W90</f>
        <v>4.2838553073753891</v>
      </c>
      <c r="E229" s="299" t="str">
        <f>CONCATENATE("(",ROUND((D229/$H231)*100,1),")")</f>
        <v>(7.5)</v>
      </c>
      <c r="F229" s="302">
        <f>'Ind T6'!X90</f>
        <v>10.208316140113984</v>
      </c>
      <c r="G229" s="299" t="str">
        <f>CONCATENATE("(",ROUND((F229/$H231)*100,1),")")</f>
        <v>(17.8)</v>
      </c>
      <c r="H229" s="302">
        <f>SUM(B229,D229,F229)</f>
        <v>43.158313611146745</v>
      </c>
      <c r="I229" s="299" t="str">
        <f>CONCATENATE("(",ROUND((H229/$H231)*100,1),")")</f>
        <v>(75.1)</v>
      </c>
      <c r="K229" s="302">
        <f>B229-B219</f>
        <v>1.730285272075573</v>
      </c>
      <c r="L229" s="302">
        <f>D229-D219</f>
        <v>0.50391659481169349</v>
      </c>
      <c r="M229" s="302">
        <f>F229-F219</f>
        <v>1.5599179402117045</v>
      </c>
      <c r="N229" s="302">
        <f>SUM(K229:M229)</f>
        <v>3.794119807098971</v>
      </c>
    </row>
    <row r="230" spans="1:14" x14ac:dyDescent="0.2">
      <c r="A230" s="282" t="s">
        <v>365</v>
      </c>
      <c r="B230" s="302">
        <f>'Ind T6'!V89</f>
        <v>8.2938084184479859</v>
      </c>
      <c r="C230" s="299" t="str">
        <f>CONCATENATE("(",ROUND((B230/$H231)*100,1),")")</f>
        <v>(14.4)</v>
      </c>
      <c r="D230" s="302">
        <f>'Ind T6'!W89</f>
        <v>4.51033935576144</v>
      </c>
      <c r="E230" s="299" t="str">
        <f>CONCATENATE("(",ROUND((D230/$H231)*100,1),")")</f>
        <v>(7.8)</v>
      </c>
      <c r="F230" s="302">
        <f>'Ind T6'!X89</f>
        <v>1.5345386146438469</v>
      </c>
      <c r="G230" s="299" t="str">
        <f>CONCATENATE("(",ROUND((F230/$H231)*100,1),")")</f>
        <v>(2.7)</v>
      </c>
      <c r="H230" s="302">
        <f t="shared" ref="H230" si="181">SUM(B230,D230,F230)</f>
        <v>14.338686388853272</v>
      </c>
      <c r="I230" s="299" t="str">
        <f>CONCATENATE("(",ROUND((H230/$H231)*100,1),")")</f>
        <v>(24.9)</v>
      </c>
      <c r="K230" s="302">
        <f t="shared" ref="K230:K231" si="182">B230-B220</f>
        <v>1.273081681571349</v>
      </c>
      <c r="L230" s="302">
        <f t="shared" ref="L230:L231" si="183">D230-D220</f>
        <v>0.90010459333360249</v>
      </c>
      <c r="M230" s="302">
        <f t="shared" ref="M230:M231" si="184">F230-F220</f>
        <v>0.13169391799612629</v>
      </c>
      <c r="N230" s="302">
        <f t="shared" ref="N230:N231" si="185">SUM(K230:M230)</f>
        <v>2.304880192901078</v>
      </c>
    </row>
    <row r="231" spans="1:14" x14ac:dyDescent="0.2">
      <c r="A231" s="282" t="s">
        <v>363</v>
      </c>
      <c r="B231" s="302">
        <f>SUM(B229:B230)</f>
        <v>36.959950582105357</v>
      </c>
      <c r="C231" s="299" t="str">
        <f>CONCATENATE("(",ROUND((B231/$H231)*100,1),")")</f>
        <v>(64.3)</v>
      </c>
      <c r="D231" s="302">
        <f>SUM(D229:D230)</f>
        <v>8.7941946631368282</v>
      </c>
      <c r="E231" s="299" t="str">
        <f>CONCATENATE("(",ROUND((D231/$H231)*100,1),")")</f>
        <v>(15.3)</v>
      </c>
      <c r="F231" s="302">
        <f>SUM(F229:F230)</f>
        <v>11.742854754757831</v>
      </c>
      <c r="G231" s="299" t="str">
        <f>CONCATENATE("(",ROUND((F231/$H231)*100,1),")")</f>
        <v>(20.4)</v>
      </c>
      <c r="H231" s="302">
        <f>SUM(H229:H230)</f>
        <v>57.497000000000014</v>
      </c>
      <c r="I231" s="299" t="str">
        <f>CONCATENATE("(",ROUND((H231/$H231)*100,1),")")</f>
        <v>(100)</v>
      </c>
      <c r="K231" s="302">
        <f t="shared" si="182"/>
        <v>3.0033669536469176</v>
      </c>
      <c r="L231" s="302">
        <f t="shared" si="183"/>
        <v>1.4040211881452951</v>
      </c>
      <c r="M231" s="302">
        <f t="shared" si="184"/>
        <v>1.6916118582078301</v>
      </c>
      <c r="N231" s="302">
        <f t="shared" si="185"/>
        <v>6.0990000000000428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9.6651791864162355</v>
      </c>
      <c r="C240" s="299" t="str">
        <f>CONCATENATE("(",ROUND((B240/$H242)*100,1),")")</f>
        <v>(17.6)</v>
      </c>
      <c r="D240" s="302">
        <f>'Ind T6'!M99</f>
        <v>11.960669383465559</v>
      </c>
      <c r="E240" s="299" t="str">
        <f>CONCATENATE("(",ROUND((D240/$H242)*100,1),")")</f>
        <v>(21.8)</v>
      </c>
      <c r="F240" s="302">
        <f>'Ind T6'!N99</f>
        <v>1.9466643808222532</v>
      </c>
      <c r="G240" s="299" t="str">
        <f>CONCATENATE("(",ROUND((F240/$H242)*100,1),")")</f>
        <v>(3.6)</v>
      </c>
      <c r="H240" s="302">
        <f>SUM(B240,D240,F240)</f>
        <v>23.572512950704049</v>
      </c>
      <c r="I240" s="299" t="str">
        <f>CONCATENATE("(",ROUND((H240/$H242)*100,1),")")</f>
        <v>(43)</v>
      </c>
      <c r="K240" s="302">
        <f>B245-B240</f>
        <v>0.27419826452897667</v>
      </c>
      <c r="L240" s="302">
        <f>D245-D240</f>
        <v>0.14213984199648344</v>
      </c>
      <c r="M240" s="302">
        <f>F245-F240</f>
        <v>9.8075375993706304E-2</v>
      </c>
      <c r="N240" s="302">
        <f>SUM(K240:M240)</f>
        <v>0.51441348251916641</v>
      </c>
    </row>
    <row r="241" spans="1:14" x14ac:dyDescent="0.2">
      <c r="A241" s="282" t="s">
        <v>365</v>
      </c>
      <c r="B241" s="302">
        <f>'Ind T6'!L98</f>
        <v>8.8044717651288895</v>
      </c>
      <c r="C241" s="299" t="str">
        <f>CONCATENATE("(",ROUND((B241/$H242)*100,1),")")</f>
        <v>(16.1)</v>
      </c>
      <c r="D241" s="302">
        <f>'Ind T6'!M98</f>
        <v>20.56639155584757</v>
      </c>
      <c r="E241" s="299" t="str">
        <f>CONCATENATE("(",ROUND((D241/$H242)*100,1),")")</f>
        <v>(37.5)</v>
      </c>
      <c r="F241" s="302">
        <f>'Ind T6'!N98</f>
        <v>1.8666237283195009</v>
      </c>
      <c r="G241" s="299" t="str">
        <f>CONCATENATE("(",ROUND((F241/$H242)*100,1),")")</f>
        <v>(3.4)</v>
      </c>
      <c r="H241" s="302">
        <f t="shared" ref="H241" si="186">SUM(B241,D241,F241)</f>
        <v>31.237487049295961</v>
      </c>
      <c r="I241" s="299" t="str">
        <f>CONCATENATE("(",ROUND((H241/$H242)*100,1),")")</f>
        <v>(57)</v>
      </c>
      <c r="K241" s="302">
        <f t="shared" ref="K241:K242" si="187">B246-B241</f>
        <v>0.23500438915630006</v>
      </c>
      <c r="L241" s="302">
        <f t="shared" ref="L241:L242" si="188">D246-D241</f>
        <v>0.54109548249110517</v>
      </c>
      <c r="M241" s="302">
        <f t="shared" ref="M241:M242" si="189">F246-F241</f>
        <v>0.11148664583342427</v>
      </c>
      <c r="N241" s="302">
        <f t="shared" ref="N241:N242" si="190">SUM(K241:M241)</f>
        <v>0.88758651748082951</v>
      </c>
    </row>
    <row r="242" spans="1:14" x14ac:dyDescent="0.2">
      <c r="A242" s="282" t="s">
        <v>363</v>
      </c>
      <c r="B242" s="302">
        <f>SUM(B240:B241)</f>
        <v>18.469650951545127</v>
      </c>
      <c r="C242" s="299" t="str">
        <f>CONCATENATE("(",ROUND((B242/$H242)*100,1),")")</f>
        <v>(33.7)</v>
      </c>
      <c r="D242" s="302">
        <f>SUM(D240:D241)</f>
        <v>32.527060939313131</v>
      </c>
      <c r="E242" s="299" t="str">
        <f>CONCATENATE("(",ROUND((D242/$H242)*100,1),")")</f>
        <v>(59.3)</v>
      </c>
      <c r="F242" s="302">
        <f>SUM(F240:F241)</f>
        <v>3.8132881091417543</v>
      </c>
      <c r="G242" s="299" t="str">
        <f>CONCATENATE("(",ROUND((F242/$H242)*100,1),")")</f>
        <v>(7)</v>
      </c>
      <c r="H242" s="302">
        <f>SUM(H240:H241)</f>
        <v>54.810000000000009</v>
      </c>
      <c r="I242" s="299" t="str">
        <f>CONCATENATE("(",ROUND((H242/$H242)*100,1),")")</f>
        <v>(100)</v>
      </c>
      <c r="K242" s="302">
        <f t="shared" si="187"/>
        <v>0.50920265368527495</v>
      </c>
      <c r="L242" s="302">
        <f t="shared" si="188"/>
        <v>0.68323532448758328</v>
      </c>
      <c r="M242" s="302">
        <f t="shared" si="189"/>
        <v>0.20956202182713035</v>
      </c>
      <c r="N242" s="302">
        <f t="shared" si="190"/>
        <v>1.4019999999999886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9.9393774509452122</v>
      </c>
      <c r="C245" s="299" t="str">
        <f>CONCATENATE("(",ROUND((B245/$H247)*100,1),")")</f>
        <v>(17.7)</v>
      </c>
      <c r="D245" s="302">
        <f>'Ind T6'!R99</f>
        <v>12.102809225462043</v>
      </c>
      <c r="E245" s="299" t="str">
        <f>CONCATENATE("(",ROUND((D245/$H247)*100,1),")")</f>
        <v>(21.5)</v>
      </c>
      <c r="F245" s="302">
        <f>'Ind T6'!S99</f>
        <v>2.0447397568159595</v>
      </c>
      <c r="G245" s="299" t="str">
        <f>CONCATENATE("(",ROUND((F245/$H247)*100,1),")")</f>
        <v>(3.6)</v>
      </c>
      <c r="H245" s="302">
        <f>SUM(B245,D245,F245)</f>
        <v>24.086926433223216</v>
      </c>
      <c r="I245" s="299" t="str">
        <f>CONCATENATE("(",ROUND((H245/$H247)*100,1),")")</f>
        <v>(42.9)</v>
      </c>
      <c r="K245" s="302">
        <f>B250-B245</f>
        <v>1.263845616211773</v>
      </c>
      <c r="L245" s="302">
        <f>D250-D245</f>
        <v>1.3121138362180691</v>
      </c>
      <c r="M245" s="302">
        <f>F250-F245</f>
        <v>0.22597094614243396</v>
      </c>
      <c r="N245" s="302">
        <f>SUM(K245:M245)</f>
        <v>2.8019303985722761</v>
      </c>
    </row>
    <row r="246" spans="1:14" x14ac:dyDescent="0.2">
      <c r="A246" s="282" t="s">
        <v>365</v>
      </c>
      <c r="B246" s="302">
        <f>'Ind T6'!Q98</f>
        <v>9.0394761542851896</v>
      </c>
      <c r="C246" s="299" t="str">
        <f>CONCATENATE("(",ROUND((B246/$H247)*100,1),")")</f>
        <v>(16.1)</v>
      </c>
      <c r="D246" s="302">
        <f>'Ind T6'!R98</f>
        <v>21.107487038338675</v>
      </c>
      <c r="E246" s="299" t="str">
        <f>CONCATENATE("(",ROUND((D246/$H247)*100,1),")")</f>
        <v>(37.5)</v>
      </c>
      <c r="F246" s="302">
        <f>'Ind T6'!S98</f>
        <v>1.9781103741529251</v>
      </c>
      <c r="G246" s="299" t="str">
        <f>CONCATENATE("(",ROUND((F246/$H247)*100,1),")")</f>
        <v>(3.5)</v>
      </c>
      <c r="H246" s="302">
        <f t="shared" ref="H246" si="191">SUM(B246,D246,F246)</f>
        <v>32.125073566776791</v>
      </c>
      <c r="I246" s="299" t="str">
        <f>CONCATENATE("(",ROUND((H246/$H247)*100,1),")")</f>
        <v>(57.1)</v>
      </c>
      <c r="K246" s="302">
        <f t="shared" ref="K246:K247" si="192">B251-B246</f>
        <v>1.0518890382668822</v>
      </c>
      <c r="L246" s="302">
        <f t="shared" ref="L246:L247" si="193">D251-D246</f>
        <v>2.2094863189553351</v>
      </c>
      <c r="M246" s="302">
        <f t="shared" ref="M246:M247" si="194">F251-F246</f>
        <v>0.21169424420566152</v>
      </c>
      <c r="N246" s="302">
        <f t="shared" ref="N246:N247" si="195">SUM(K246:M246)</f>
        <v>3.4730696014278788</v>
      </c>
    </row>
    <row r="247" spans="1:14" x14ac:dyDescent="0.2">
      <c r="A247" s="282" t="s">
        <v>363</v>
      </c>
      <c r="B247" s="302">
        <f>SUM(B245:B246)</f>
        <v>18.978853605230402</v>
      </c>
      <c r="C247" s="299" t="str">
        <f>CONCATENATE("(",ROUND((B247/$H247)*100,1),")")</f>
        <v>(33.8)</v>
      </c>
      <c r="D247" s="302">
        <f>SUM(D245:D246)</f>
        <v>33.210296263800714</v>
      </c>
      <c r="E247" s="299" t="str">
        <f>CONCATENATE("(",ROUND((D247/$H247)*100,1),")")</f>
        <v>(59.1)</v>
      </c>
      <c r="F247" s="302">
        <f>SUM(F245:F246)</f>
        <v>4.0228501309688847</v>
      </c>
      <c r="G247" s="299" t="str">
        <f>CONCATENATE("(",ROUND((F247/$H247)*100,1),")")</f>
        <v>(7.2)</v>
      </c>
      <c r="H247" s="302">
        <f>SUM(H245:H246)</f>
        <v>56.212000000000003</v>
      </c>
      <c r="I247" s="299" t="str">
        <f>CONCATENATE("(",ROUND((H247/$H247)*100,1),")")</f>
        <v>(100)</v>
      </c>
      <c r="K247" s="302">
        <f t="shared" si="192"/>
        <v>2.315734654478657</v>
      </c>
      <c r="L247" s="302">
        <f t="shared" si="193"/>
        <v>3.5216001551734095</v>
      </c>
      <c r="M247" s="302">
        <f t="shared" si="194"/>
        <v>0.43766519034809548</v>
      </c>
      <c r="N247" s="302">
        <f t="shared" si="195"/>
        <v>6.275000000000162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11.203223067156985</v>
      </c>
      <c r="C250" s="299" t="str">
        <f>CONCATENATE("(",ROUND((B250/$H252)*100,1),")")</f>
        <v>(17.9)</v>
      </c>
      <c r="D250" s="302">
        <f>'Ind T6'!W99</f>
        <v>13.414923061680112</v>
      </c>
      <c r="E250" s="299" t="str">
        <f>CONCATENATE("(",ROUND((D250/$H252)*100,1),")")</f>
        <v>(21.5)</v>
      </c>
      <c r="F250" s="302">
        <f>'Ind T6'!X99</f>
        <v>2.2707107029583935</v>
      </c>
      <c r="G250" s="299" t="str">
        <f>CONCATENATE("(",ROUND((F250/$H252)*100,1),")")</f>
        <v>(3.6)</v>
      </c>
      <c r="H250" s="302">
        <f>SUM(B250,D250,F250)</f>
        <v>26.88885683179549</v>
      </c>
      <c r="I250" s="299" t="str">
        <f>CONCATENATE("(",ROUND((H250/$H252)*100,1),")")</f>
        <v>(43)</v>
      </c>
      <c r="K250" s="302">
        <f>B250-B240</f>
        <v>1.5380438807407497</v>
      </c>
      <c r="L250" s="302">
        <f>D250-D240</f>
        <v>1.4542536782145525</v>
      </c>
      <c r="M250" s="302">
        <f>F250-F240</f>
        <v>0.32404632213614026</v>
      </c>
      <c r="N250" s="302">
        <f>SUM(K250:M250)</f>
        <v>3.3163438810914423</v>
      </c>
    </row>
    <row r="251" spans="1:14" x14ac:dyDescent="0.2">
      <c r="A251" s="282" t="s">
        <v>365</v>
      </c>
      <c r="B251" s="302">
        <f>'Ind T6'!V98</f>
        <v>10.091365192552072</v>
      </c>
      <c r="C251" s="299" t="str">
        <f>CONCATENATE("(",ROUND((B251/$H252)*100,1),")")</f>
        <v>(16.1)</v>
      </c>
      <c r="D251" s="302">
        <f>'Ind T6'!W98</f>
        <v>23.31697335729401</v>
      </c>
      <c r="E251" s="299" t="str">
        <f>CONCATENATE("(",ROUND((D251/$H252)*100,1),")")</f>
        <v>(37.3)</v>
      </c>
      <c r="F251" s="302">
        <f>'Ind T6'!X98</f>
        <v>2.1898046183585866</v>
      </c>
      <c r="G251" s="299" t="str">
        <f>CONCATENATE("(",ROUND((F251/$H252)*100,1),")")</f>
        <v>(3.5)</v>
      </c>
      <c r="H251" s="302">
        <f t="shared" ref="H251" si="196">SUM(B251,D251,F251)</f>
        <v>35.598143168204665</v>
      </c>
      <c r="I251" s="299" t="str">
        <f>CONCATENATE("(",ROUND((H251/$H252)*100,1),")")</f>
        <v>(57)</v>
      </c>
      <c r="K251" s="302">
        <f t="shared" ref="K251:K252" si="197">B251-B241</f>
        <v>1.2868934274231822</v>
      </c>
      <c r="L251" s="302">
        <f t="shared" ref="L251:L252" si="198">D251-D241</f>
        <v>2.7505818014464403</v>
      </c>
      <c r="M251" s="302">
        <f t="shared" ref="M251:M252" si="199">F251-F241</f>
        <v>0.32318089003908579</v>
      </c>
      <c r="N251" s="302">
        <f t="shared" ref="N251:N252" si="200">SUM(K251:M251)</f>
        <v>4.3606561189087083</v>
      </c>
    </row>
    <row r="252" spans="1:14" x14ac:dyDescent="0.2">
      <c r="A252" s="282" t="s">
        <v>363</v>
      </c>
      <c r="B252" s="302">
        <f>SUM(B250:B251)</f>
        <v>21.294588259709059</v>
      </c>
      <c r="C252" s="299" t="str">
        <f>CONCATENATE("(",ROUND((B252/$H252)*100,1),")")</f>
        <v>(34.1)</v>
      </c>
      <c r="D252" s="302">
        <f>SUM(D250:D251)</f>
        <v>36.731896418974124</v>
      </c>
      <c r="E252" s="299" t="str">
        <f>CONCATENATE("(",ROUND((D252/$H252)*100,1),")")</f>
        <v>(58.8)</v>
      </c>
      <c r="F252" s="302">
        <f>SUM(F250:F251)</f>
        <v>4.4605153213169801</v>
      </c>
      <c r="G252" s="299" t="str">
        <f>CONCATENATE("(",ROUND((F252/$H252)*100,1),")")</f>
        <v>(7.1)</v>
      </c>
      <c r="H252" s="302">
        <f>SUM(H250:H251)</f>
        <v>62.487000000000151</v>
      </c>
      <c r="I252" s="299" t="str">
        <f>CONCATENATE("(",ROUND((H252/$H252)*100,1),")")</f>
        <v>(100)</v>
      </c>
      <c r="K252" s="302">
        <f t="shared" si="197"/>
        <v>2.824937308163932</v>
      </c>
      <c r="L252" s="302">
        <f t="shared" si="198"/>
        <v>4.2048354796609928</v>
      </c>
      <c r="M252" s="302">
        <f t="shared" si="199"/>
        <v>0.64722721217522583</v>
      </c>
      <c r="N252" s="302">
        <f t="shared" si="200"/>
        <v>7.6770000000001506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2.205911436254762</v>
      </c>
      <c r="C261" s="299" t="str">
        <f>CONCATENATE("(",ROUND((B261/$H263)*100,1),")")</f>
        <v>(30.6)</v>
      </c>
      <c r="D261" s="302">
        <f>'Ind T6'!M108</f>
        <v>0.60005602618447063</v>
      </c>
      <c r="E261" s="299" t="str">
        <f>CONCATENATE("(",ROUND((D261/$H263)*100,1),")")</f>
        <v>(8.3)</v>
      </c>
      <c r="F261" s="302">
        <f>'Ind T6'!N108</f>
        <v>1.1596302464541979</v>
      </c>
      <c r="G261" s="299" t="str">
        <f>CONCATENATE("(",ROUND((F261/$H263)*100,1),")")</f>
        <v>(16.1)</v>
      </c>
      <c r="H261" s="302">
        <f>SUM(B261,D261,F261)</f>
        <v>3.9655977088934304</v>
      </c>
      <c r="I261" s="299" t="str">
        <f>CONCATENATE("(",ROUND((H261/$H263)*100,1),")")</f>
        <v>(55)</v>
      </c>
      <c r="K261" s="302">
        <f>B266-B261</f>
        <v>-7.4323306445302162E-2</v>
      </c>
      <c r="L261" s="302">
        <f>D266-D261</f>
        <v>1.0569745564654176E-2</v>
      </c>
      <c r="M261" s="302">
        <f>F266-F261</f>
        <v>-2.5911066970012886E-2</v>
      </c>
      <c r="N261" s="302">
        <f>SUM(K261:M261)</f>
        <v>-8.9664627850660872E-2</v>
      </c>
    </row>
    <row r="262" spans="1:14" x14ac:dyDescent="0.2">
      <c r="A262" s="282" t="s">
        <v>365</v>
      </c>
      <c r="B262" s="302">
        <f>'Ind T6'!L107</f>
        <v>1.9070400462084209</v>
      </c>
      <c r="C262" s="299" t="str">
        <f>CONCATENATE("(",ROUND((B262/$H263)*100,1),")")</f>
        <v>(26.5)</v>
      </c>
      <c r="D262" s="302">
        <f>'Ind T6'!M107</f>
        <v>0.87024316518788014</v>
      </c>
      <c r="E262" s="299" t="str">
        <f>CONCATENATE("(",ROUND((D262/$H263)*100,1),")")</f>
        <v>(12.1)</v>
      </c>
      <c r="F262" s="302">
        <f>'Ind T6'!N107</f>
        <v>0.46611907971026678</v>
      </c>
      <c r="G262" s="299" t="str">
        <f>CONCATENATE("(",ROUND((F262/$H263)*100,1),")")</f>
        <v>(6.5)</v>
      </c>
      <c r="H262" s="302">
        <f t="shared" ref="H262" si="201">SUM(B262,D262,F262)</f>
        <v>3.2434022911065679</v>
      </c>
      <c r="I262" s="299" t="str">
        <f>CONCATENATE("(",ROUND((H262/$H263)*100,1),")")</f>
        <v>(45)</v>
      </c>
      <c r="K262" s="302">
        <f t="shared" ref="K262:K263" si="202">B267-B262</f>
        <v>-5.6255740273790433E-2</v>
      </c>
      <c r="L262" s="302">
        <f t="shared" ref="L262:L263" si="203">D267-D262</f>
        <v>-1.2892836578973887E-2</v>
      </c>
      <c r="M262" s="302">
        <f t="shared" ref="M262:M263" si="204">F267-F262</f>
        <v>-1.8186795296574298E-2</v>
      </c>
      <c r="N262" s="302">
        <f t="shared" ref="N262:N263" si="205">SUM(K262:M262)</f>
        <v>-8.7335372149338619E-2</v>
      </c>
    </row>
    <row r="263" spans="1:14" x14ac:dyDescent="0.2">
      <c r="A263" s="282" t="s">
        <v>363</v>
      </c>
      <c r="B263" s="302">
        <f>SUM(B261:B262)</f>
        <v>4.112951482463183</v>
      </c>
      <c r="C263" s="299" t="str">
        <f>CONCATENATE("(",ROUND((B263/$H263)*100,1),")")</f>
        <v>(57.1)</v>
      </c>
      <c r="D263" s="302">
        <f>SUM(D261:D262)</f>
        <v>1.4702991913723507</v>
      </c>
      <c r="E263" s="299" t="str">
        <f>CONCATENATE("(",ROUND((D263/$H263)*100,1),")")</f>
        <v>(20.4)</v>
      </c>
      <c r="F263" s="302">
        <f>SUM(F261:F262)</f>
        <v>1.6257493261644647</v>
      </c>
      <c r="G263" s="299" t="str">
        <f>CONCATENATE("(",ROUND((F263/$H263)*100,1),")")</f>
        <v>(22.6)</v>
      </c>
      <c r="H263" s="302">
        <f>SUM(H261:H262)</f>
        <v>7.2089999999999979</v>
      </c>
      <c r="I263" s="299" t="str">
        <f>CONCATENATE("(",ROUND((H263/$H263)*100,1),")")</f>
        <v>(100)</v>
      </c>
      <c r="K263" s="302">
        <f t="shared" si="202"/>
        <v>-0.1305790467190926</v>
      </c>
      <c r="L263" s="302">
        <f t="shared" si="203"/>
        <v>-2.3230910143197114E-3</v>
      </c>
      <c r="M263" s="302">
        <f t="shared" si="204"/>
        <v>-4.4097862266587295E-2</v>
      </c>
      <c r="N263" s="302">
        <f t="shared" si="205"/>
        <v>-0.1769999999999996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2.1315881298094599</v>
      </c>
      <c r="C266" s="299" t="str">
        <f>CONCATENATE("(",ROUND((B266/$H268)*100,1),")")</f>
        <v>(30.3)</v>
      </c>
      <c r="D266" s="302">
        <f>'Ind T6'!R108</f>
        <v>0.6106257717491248</v>
      </c>
      <c r="E266" s="299" t="str">
        <f>CONCATENATE("(",ROUND((D266/$H268)*100,1),")")</f>
        <v>(8.7)</v>
      </c>
      <c r="F266" s="302">
        <f>'Ind T6'!S108</f>
        <v>1.133719179484185</v>
      </c>
      <c r="G266" s="299" t="str">
        <f>CONCATENATE("(",ROUND((F266/$H268)*100,1),")")</f>
        <v>(16.1)</v>
      </c>
      <c r="H266" s="302">
        <f>SUM(B266,D266,F266)</f>
        <v>3.8759330810427697</v>
      </c>
      <c r="I266" s="299" t="str">
        <f>CONCATENATE("(",ROUND((H266/$H268)*100,1),")")</f>
        <v>(55.1)</v>
      </c>
      <c r="K266" s="302">
        <f>B271-B266</f>
        <v>-5.0097473606992793E-2</v>
      </c>
      <c r="L266" s="302">
        <f>D271-D266</f>
        <v>3.2142671626222752E-2</v>
      </c>
      <c r="M266" s="302">
        <f>F271-F266</f>
        <v>-3.9480760520202995E-3</v>
      </c>
      <c r="N266" s="302">
        <f>SUM(K266:M266)</f>
        <v>-2.1902878032790341E-2</v>
      </c>
    </row>
    <row r="267" spans="1:14" x14ac:dyDescent="0.2">
      <c r="A267" s="282" t="s">
        <v>365</v>
      </c>
      <c r="B267" s="302">
        <f>'Ind T6'!Q107</f>
        <v>1.8507843059346305</v>
      </c>
      <c r="C267" s="299" t="str">
        <f>CONCATENATE("(",ROUND((B267/$H268)*100,1),")")</f>
        <v>(26.3)</v>
      </c>
      <c r="D267" s="302">
        <f>'Ind T6'!R107</f>
        <v>0.85735032860890625</v>
      </c>
      <c r="E267" s="299" t="str">
        <f>CONCATENATE("(",ROUND((D267/$H268)*100,1),")")</f>
        <v>(12.2)</v>
      </c>
      <c r="F267" s="302">
        <f>'Ind T6'!S107</f>
        <v>0.44793228441369248</v>
      </c>
      <c r="G267" s="299" t="str">
        <f>CONCATENATE("(",ROUND((F267/$H268)*100,1),")")</f>
        <v>(6.4)</v>
      </c>
      <c r="H267" s="302">
        <f t="shared" ref="H267" si="206">SUM(B267,D267,F267)</f>
        <v>3.156066918957229</v>
      </c>
      <c r="I267" s="299" t="str">
        <f>CONCATENATE("(",ROUND((H267/$H268)*100,1),")")</f>
        <v>(44.9)</v>
      </c>
      <c r="K267" s="302">
        <f t="shared" ref="K267:K268" si="207">B272-B267</f>
        <v>-8.807000276742194E-3</v>
      </c>
      <c r="L267" s="302">
        <f t="shared" ref="L267:L268" si="208">D272-D267</f>
        <v>-9.3182399854341291E-3</v>
      </c>
      <c r="M267" s="302">
        <f t="shared" ref="M267:M268" si="209">F272-F267</f>
        <v>-2.4971881705047327E-2</v>
      </c>
      <c r="N267" s="302">
        <f t="shared" ref="N267:N268" si="210">SUM(K267:M267)</f>
        <v>-4.3097121967223651E-2</v>
      </c>
    </row>
    <row r="268" spans="1:14" x14ac:dyDescent="0.2">
      <c r="A268" s="282" t="s">
        <v>363</v>
      </c>
      <c r="B268" s="302">
        <f>SUM(B266:B267)</f>
        <v>3.9823724357440904</v>
      </c>
      <c r="C268" s="299" t="str">
        <f>CONCATENATE("(",ROUND((B268/$H268)*100,1),")")</f>
        <v>(56.6)</v>
      </c>
      <c r="D268" s="302">
        <f>SUM(D266:D267)</f>
        <v>1.4679761003580309</v>
      </c>
      <c r="E268" s="299" t="str">
        <f>CONCATENATE("(",ROUND((D268/$H268)*100,1),")")</f>
        <v>(20.9)</v>
      </c>
      <c r="F268" s="302">
        <f>SUM(F266:F267)</f>
        <v>1.5816514638978774</v>
      </c>
      <c r="G268" s="299" t="str">
        <f>CONCATENATE("(",ROUND((F268/$H268)*100,1),")")</f>
        <v>(22.5)</v>
      </c>
      <c r="H268" s="302">
        <f>SUM(H266:H267)</f>
        <v>7.0319999999999983</v>
      </c>
      <c r="I268" s="299" t="str">
        <f>CONCATENATE("(",ROUND((H268/$H268)*100,1),")")</f>
        <v>(100)</v>
      </c>
      <c r="K268" s="302">
        <f t="shared" si="207"/>
        <v>-5.8904473883734987E-2</v>
      </c>
      <c r="L268" s="302">
        <f t="shared" si="208"/>
        <v>2.2824431640788845E-2</v>
      </c>
      <c r="M268" s="302">
        <f t="shared" si="209"/>
        <v>-2.8919957757067571E-2</v>
      </c>
      <c r="N268" s="302">
        <f t="shared" si="210"/>
        <v>-6.5000000000013713E-2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2.0814906562024671</v>
      </c>
      <c r="C271" s="299" t="str">
        <f>CONCATENATE("(",ROUND((B271/$H273)*100,1),")")</f>
        <v>(29.9)</v>
      </c>
      <c r="D271" s="302">
        <f>'Ind T6'!W108</f>
        <v>0.64276844337534755</v>
      </c>
      <c r="E271" s="299" t="str">
        <f>CONCATENATE("(",ROUND((D271/$H273)*100,1),")")</f>
        <v>(9.2)</v>
      </c>
      <c r="F271" s="302">
        <f>'Ind T6'!X108</f>
        <v>1.1297711034321647</v>
      </c>
      <c r="G271" s="299" t="str">
        <f>CONCATENATE("(",ROUND((F271/$H273)*100,1),")")</f>
        <v>(16.2)</v>
      </c>
      <c r="H271" s="302">
        <f>SUM(B271,D271,F271)</f>
        <v>3.8540302030099793</v>
      </c>
      <c r="I271" s="299" t="str">
        <f>CONCATENATE("(",ROUND((H271/$H273)*100,1),")")</f>
        <v>(55.3)</v>
      </c>
      <c r="K271" s="302">
        <f>B271-B261</f>
        <v>-0.12442078005229495</v>
      </c>
      <c r="L271" s="302">
        <f>D271-D261</f>
        <v>4.2712417190876928E-2</v>
      </c>
      <c r="M271" s="302">
        <f>F271-F261</f>
        <v>-2.9859143022033185E-2</v>
      </c>
      <c r="N271" s="302">
        <f>SUM(K271:M271)</f>
        <v>-0.11156750588345121</v>
      </c>
    </row>
    <row r="272" spans="1:14" x14ac:dyDescent="0.2">
      <c r="A272" s="282" t="s">
        <v>365</v>
      </c>
      <c r="B272" s="302">
        <f>'Ind T6'!V107</f>
        <v>1.8419773056578883</v>
      </c>
      <c r="C272" s="299" t="str">
        <f>CONCATENATE("(",ROUND((B272/$H273)*100,1),")")</f>
        <v>(26.4)</v>
      </c>
      <c r="D272" s="302">
        <f>'Ind T6'!W107</f>
        <v>0.84803208862347212</v>
      </c>
      <c r="E272" s="299" t="str">
        <f>CONCATENATE("(",ROUND((D272/$H273)*100,1),")")</f>
        <v>(12.2)</v>
      </c>
      <c r="F272" s="302">
        <f>'Ind T6'!X107</f>
        <v>0.42296040270864516</v>
      </c>
      <c r="G272" s="299" t="str">
        <f>CONCATENATE("(",ROUND((F272/$H273)*100,1),")")</f>
        <v>(6.1)</v>
      </c>
      <c r="H272" s="302">
        <f t="shared" ref="H272" si="211">SUM(B272,D272,F272)</f>
        <v>3.1129697969900056</v>
      </c>
      <c r="I272" s="299" t="str">
        <f>CONCATENATE("(",ROUND((H272/$H273)*100,1),")")</f>
        <v>(44.7)</v>
      </c>
      <c r="K272" s="302">
        <f t="shared" ref="K272:K273" si="212">B272-B262</f>
        <v>-6.5062740550532627E-2</v>
      </c>
      <c r="L272" s="302">
        <f t="shared" ref="L272:L273" si="213">D272-D262</f>
        <v>-2.2211076564408017E-2</v>
      </c>
      <c r="M272" s="302">
        <f t="shared" ref="M272:M273" si="214">F272-F262</f>
        <v>-4.3158677001621626E-2</v>
      </c>
      <c r="N272" s="302">
        <f t="shared" ref="N272:N273" si="215">SUM(K272:M272)</f>
        <v>-0.13043249411656227</v>
      </c>
    </row>
    <row r="273" spans="1:14" x14ac:dyDescent="0.2">
      <c r="A273" s="282" t="s">
        <v>363</v>
      </c>
      <c r="B273" s="302">
        <f>SUM(B271:B272)</f>
        <v>3.9234679618603554</v>
      </c>
      <c r="C273" s="299" t="str">
        <f>CONCATENATE("(",ROUND((B273/$H273)*100,1),")")</f>
        <v>(56.3)</v>
      </c>
      <c r="D273" s="302">
        <f>SUM(D271:D272)</f>
        <v>1.4908005319988198</v>
      </c>
      <c r="E273" s="299" t="str">
        <f>CONCATENATE("(",ROUND((D273/$H273)*100,1),")")</f>
        <v>(21.4)</v>
      </c>
      <c r="F273" s="302">
        <f>SUM(F271:F272)</f>
        <v>1.5527315061408098</v>
      </c>
      <c r="G273" s="299" t="str">
        <f>CONCATENATE("(",ROUND((F273/$H273)*100,1),")")</f>
        <v>(22.3)</v>
      </c>
      <c r="H273" s="302">
        <f>SUM(H271:H272)</f>
        <v>6.9669999999999845</v>
      </c>
      <c r="I273" s="299" t="str">
        <f>CONCATENATE("(",ROUND((H273/$H273)*100,1),")")</f>
        <v>(100)</v>
      </c>
      <c r="K273" s="302">
        <f t="shared" si="212"/>
        <v>-0.18948352060282758</v>
      </c>
      <c r="L273" s="302">
        <f t="shared" si="213"/>
        <v>2.0501340626469133E-2</v>
      </c>
      <c r="M273" s="302">
        <f t="shared" si="214"/>
        <v>-7.3017820023654867E-2</v>
      </c>
      <c r="N273" s="302">
        <f t="shared" si="215"/>
        <v>-0.24200000000001332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10.354652952068339</v>
      </c>
      <c r="C282" s="299" t="str">
        <f>CONCATENATE("(",ROUND((B282/$H284)*100,1),")")</f>
        <v>(59.1)</v>
      </c>
      <c r="D282" s="302">
        <f>'Ind T6'!M117</f>
        <v>0.96277494799241403</v>
      </c>
      <c r="E282" s="299" t="str">
        <f>CONCATENATE("(",ROUND((D282/$H284)*100,1),")")</f>
        <v>(5.5)</v>
      </c>
      <c r="F282" s="302">
        <f>'Ind T6'!N117</f>
        <v>1.0944436473341306</v>
      </c>
      <c r="G282" s="299" t="str">
        <f>CONCATENATE("(",ROUND((F282/$H284)*100,1),")")</f>
        <v>(6.2)</v>
      </c>
      <c r="H282" s="302">
        <f>SUM(B282,D282,F282)</f>
        <v>12.411871547394885</v>
      </c>
      <c r="I282" s="299" t="str">
        <f>CONCATENATE("(",ROUND((H282/$H284)*100,1),")")</f>
        <v>(70.8)</v>
      </c>
      <c r="K282" s="302">
        <f>B287-B282</f>
        <v>0.36509945592801252</v>
      </c>
      <c r="L282" s="302">
        <f>D287-D282</f>
        <v>4.8946739073492451E-2</v>
      </c>
      <c r="M282" s="302">
        <f>F287-F282</f>
        <v>7.3008361780469322E-2</v>
      </c>
      <c r="N282" s="302">
        <f>SUM(K282:M282)</f>
        <v>0.48705455678197429</v>
      </c>
    </row>
    <row r="283" spans="1:14" x14ac:dyDescent="0.2">
      <c r="A283" s="282" t="s">
        <v>365</v>
      </c>
      <c r="B283" s="302">
        <f>'Ind T6'!L116</f>
        <v>4.0152663390897914</v>
      </c>
      <c r="C283" s="299" t="str">
        <f>CONCATENATE("(",ROUND((B283/$H284)*100,1),")")</f>
        <v>(22.9)</v>
      </c>
      <c r="D283" s="302">
        <f>'Ind T6'!M116</f>
        <v>0.97053249876333703</v>
      </c>
      <c r="E283" s="299" t="str">
        <f>CONCATENATE("(",ROUND((D283/$H284)*100,1),")")</f>
        <v>(5.5)</v>
      </c>
      <c r="F283" s="302">
        <f>'Ind T6'!N116</f>
        <v>0.13732961475195588</v>
      </c>
      <c r="G283" s="299" t="str">
        <f>CONCATENATE("(",ROUND((F283/$H284)*100,1),")")</f>
        <v>(0.8)</v>
      </c>
      <c r="H283" s="302">
        <f t="shared" ref="H283" si="216">SUM(B283,D283,F283)</f>
        <v>5.1231284526050844</v>
      </c>
      <c r="I283" s="299" t="str">
        <f>CONCATENATE("(",ROUND((H283/$H284)*100,1),")")</f>
        <v>(29.2)</v>
      </c>
      <c r="K283" s="302">
        <f t="shared" ref="K283:K284" si="217">B288-B283</f>
        <v>0.26952422109308216</v>
      </c>
      <c r="L283" s="302">
        <f t="shared" ref="L283:L284" si="218">D288-D283</f>
        <v>2.7528633763985733E-2</v>
      </c>
      <c r="M283" s="302">
        <f t="shared" ref="M283:M284" si="219">F288-F283</f>
        <v>7.892588361018027E-3</v>
      </c>
      <c r="N283" s="302">
        <f t="shared" ref="N283:N284" si="220">SUM(K283:M283)</f>
        <v>0.30494544321808592</v>
      </c>
    </row>
    <row r="284" spans="1:14" x14ac:dyDescent="0.2">
      <c r="A284" s="282" t="s">
        <v>363</v>
      </c>
      <c r="B284" s="302">
        <f>SUM(B282:B283)</f>
        <v>14.36991929115813</v>
      </c>
      <c r="C284" s="299" t="str">
        <f>CONCATENATE("(",ROUND((B284/$H284)*100,1),")")</f>
        <v>(81.9)</v>
      </c>
      <c r="D284" s="302">
        <f>SUM(D282:D283)</f>
        <v>1.9333074467557512</v>
      </c>
      <c r="E284" s="299" t="str">
        <f>CONCATENATE("(",ROUND((D284/$H284)*100,1),")")</f>
        <v>(11)</v>
      </c>
      <c r="F284" s="302">
        <f>SUM(F282:F283)</f>
        <v>1.2317732620860864</v>
      </c>
      <c r="G284" s="299" t="str">
        <f>CONCATENATE("(",ROUND((F284/$H284)*100,1),")")</f>
        <v>(7)</v>
      </c>
      <c r="H284" s="302">
        <f>SUM(H282:H283)</f>
        <v>17.534999999999968</v>
      </c>
      <c r="I284" s="299" t="str">
        <f>CONCATENATE("(",ROUND((H284/$H284)*100,1),")")</f>
        <v>(100)</v>
      </c>
      <c r="K284" s="302">
        <f t="shared" si="217"/>
        <v>0.63462367702109468</v>
      </c>
      <c r="L284" s="302">
        <f t="shared" si="218"/>
        <v>7.6475372837478073E-2</v>
      </c>
      <c r="M284" s="302">
        <f t="shared" si="219"/>
        <v>8.090095014148746E-2</v>
      </c>
      <c r="N284" s="302">
        <f t="shared" si="220"/>
        <v>0.79200000000006021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10.719752407996351</v>
      </c>
      <c r="C287" s="299" t="str">
        <f>CONCATENATE("(",ROUND((B287/$H289)*100,1),")")</f>
        <v>(58.5)</v>
      </c>
      <c r="D287" s="302">
        <f>'Ind T6'!R117</f>
        <v>1.0117216870659065</v>
      </c>
      <c r="E287" s="299" t="str">
        <f>CONCATENATE("(",ROUND((D287/$H289)*100,1),")")</f>
        <v>(5.5)</v>
      </c>
      <c r="F287" s="302">
        <f>'Ind T6'!S117</f>
        <v>1.1674520091145999</v>
      </c>
      <c r="G287" s="299" t="str">
        <f>CONCATENATE("(",ROUND((F287/$H289)*100,1),")")</f>
        <v>(6.4)</v>
      </c>
      <c r="H287" s="302">
        <f>SUM(B287,D287,F287)</f>
        <v>12.898926104176857</v>
      </c>
      <c r="I287" s="299" t="str">
        <f>CONCATENATE("(",ROUND((H287/$H289)*100,1),")")</f>
        <v>(70.4)</v>
      </c>
      <c r="K287" s="302">
        <f>B292-B287</f>
        <v>0.39394999592500035</v>
      </c>
      <c r="L287" s="302">
        <f>D292-D287</f>
        <v>5.7150709384381271E-2</v>
      </c>
      <c r="M287" s="302">
        <f>F292-F287</f>
        <v>8.3463705037706726E-2</v>
      </c>
      <c r="N287" s="302">
        <f>SUM(K287:M287)</f>
        <v>0.53456441034708835</v>
      </c>
    </row>
    <row r="288" spans="1:14" x14ac:dyDescent="0.2">
      <c r="A288" s="282" t="s">
        <v>365</v>
      </c>
      <c r="B288" s="302">
        <f>'Ind T6'!Q116</f>
        <v>4.2847905601828735</v>
      </c>
      <c r="C288" s="299" t="str">
        <f>CONCATENATE("(",ROUND((B288/$H289)*100,1),")")</f>
        <v>(23.4)</v>
      </c>
      <c r="D288" s="302">
        <f>'Ind T6'!R116</f>
        <v>0.99806113252732276</v>
      </c>
      <c r="E288" s="299" t="str">
        <f>CONCATENATE("(",ROUND((D288/$H289)*100,1),")")</f>
        <v>(5.4)</v>
      </c>
      <c r="F288" s="302">
        <f>'Ind T6'!S116</f>
        <v>0.1452222031129739</v>
      </c>
      <c r="G288" s="299" t="str">
        <f>CONCATENATE("(",ROUND((F288/$H289)*100,1),")")</f>
        <v>(0.8)</v>
      </c>
      <c r="H288" s="302">
        <f t="shared" ref="H288" si="221">SUM(B288,D288,F288)</f>
        <v>5.4280738958231698</v>
      </c>
      <c r="I288" s="299" t="str">
        <f>CONCATENATE("(",ROUND((H288/$H289)*100,1),")")</f>
        <v>(29.6)</v>
      </c>
      <c r="K288" s="302">
        <f t="shared" ref="K288:K289" si="222">B293-B288</f>
        <v>0.39924299915121253</v>
      </c>
      <c r="L288" s="302">
        <f t="shared" ref="L288:L289" si="223">D293-D288</f>
        <v>1.2447839181434217E-2</v>
      </c>
      <c r="M288" s="302">
        <f t="shared" ref="M288:M289" si="224">F293-F288</f>
        <v>7.7447513202228147E-3</v>
      </c>
      <c r="N288" s="302">
        <f t="shared" ref="N288:N289" si="225">SUM(K288:M288)</f>
        <v>0.41943558965286953</v>
      </c>
    </row>
    <row r="289" spans="1:14" x14ac:dyDescent="0.2">
      <c r="A289" s="282" t="s">
        <v>363</v>
      </c>
      <c r="B289" s="302">
        <f>SUM(B287:B288)</f>
        <v>15.004542968179225</v>
      </c>
      <c r="C289" s="299" t="str">
        <f>CONCATENATE("(",ROUND((B289/$H289)*100,1),")")</f>
        <v>(81.9)</v>
      </c>
      <c r="D289" s="302">
        <f>SUM(D287:D288)</f>
        <v>2.0097828195932292</v>
      </c>
      <c r="E289" s="299" t="str">
        <f>CONCATENATE("(",ROUND((D289/$H289)*100,1),")")</f>
        <v>(11)</v>
      </c>
      <c r="F289" s="302">
        <f>SUM(F287:F288)</f>
        <v>1.3126742122275739</v>
      </c>
      <c r="G289" s="299" t="str">
        <f>CONCATENATE("(",ROUND((F289/$H289)*100,1),")")</f>
        <v>(7.2)</v>
      </c>
      <c r="H289" s="302">
        <f>SUM(H287:H288)</f>
        <v>18.327000000000027</v>
      </c>
      <c r="I289" s="299" t="str">
        <f>CONCATENATE("(",ROUND((H289/$H289)*100,1),")")</f>
        <v>(100)</v>
      </c>
      <c r="K289" s="302">
        <f t="shared" si="222"/>
        <v>0.79319299507621288</v>
      </c>
      <c r="L289" s="302">
        <f t="shared" si="223"/>
        <v>6.9598548565815488E-2</v>
      </c>
      <c r="M289" s="302">
        <f t="shared" si="224"/>
        <v>9.1208456357929402E-2</v>
      </c>
      <c r="N289" s="302">
        <f t="shared" si="225"/>
        <v>0.95399999999995777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11.113702403921351</v>
      </c>
      <c r="C292" s="299" t="str">
        <f>CONCATENATE("(",ROUND((B292/$H294)*100,1),")")</f>
        <v>(57.6)</v>
      </c>
      <c r="D292" s="302">
        <f>'Ind T6'!W117</f>
        <v>1.0688723964502878</v>
      </c>
      <c r="E292" s="299" t="str">
        <f>CONCATENATE("(",ROUND((D292/$H294)*100,1),")")</f>
        <v>(5.5)</v>
      </c>
      <c r="F292" s="302">
        <f>'Ind T6'!X117</f>
        <v>1.2509157141523066</v>
      </c>
      <c r="G292" s="299" t="str">
        <f>CONCATENATE("(",ROUND((F292/$H294)*100,1),")")</f>
        <v>(6.5)</v>
      </c>
      <c r="H292" s="302">
        <f>SUM(B292,D292,F292)</f>
        <v>13.433490514523946</v>
      </c>
      <c r="I292" s="299" t="str">
        <f>CONCATENATE("(",ROUND((H292/$H294)*100,1),")")</f>
        <v>(69.7)</v>
      </c>
      <c r="K292" s="302">
        <f>B292-B282</f>
        <v>0.75904945185301287</v>
      </c>
      <c r="L292" s="302">
        <f>D292-D282</f>
        <v>0.10609744845787372</v>
      </c>
      <c r="M292" s="302">
        <f>F292-F282</f>
        <v>0.15647206681817605</v>
      </c>
      <c r="N292" s="302">
        <f>SUM(K292:M292)</f>
        <v>1.0216189671290627</v>
      </c>
    </row>
    <row r="293" spans="1:14" x14ac:dyDescent="0.2">
      <c r="A293" s="282" t="s">
        <v>365</v>
      </c>
      <c r="B293" s="302">
        <f>'Ind T6'!V116</f>
        <v>4.684033559334086</v>
      </c>
      <c r="C293" s="299" t="str">
        <f>CONCATENATE("(",ROUND((B293/$H294)*100,1),")")</f>
        <v>(24.3)</v>
      </c>
      <c r="D293" s="302">
        <f>'Ind T6'!W116</f>
        <v>1.010508971708757</v>
      </c>
      <c r="E293" s="299" t="str">
        <f>CONCATENATE("(",ROUND((D293/$H294)*100,1),")")</f>
        <v>(5.2)</v>
      </c>
      <c r="F293" s="302">
        <f>'Ind T6'!X116</f>
        <v>0.15296695443319672</v>
      </c>
      <c r="G293" s="299" t="str">
        <f>CONCATENATE("(",ROUND((F293/$H294)*100,1),")")</f>
        <v>(0.8)</v>
      </c>
      <c r="H293" s="302">
        <f t="shared" ref="H293" si="226">SUM(B293,D293,F293)</f>
        <v>5.8475094854760394</v>
      </c>
      <c r="I293" s="299" t="str">
        <f>CONCATENATE("(",ROUND((H293/$H294)*100,1),")")</f>
        <v>(30.3)</v>
      </c>
      <c r="K293" s="302">
        <f t="shared" ref="K293:K294" si="227">B293-B283</f>
        <v>0.66876722024429469</v>
      </c>
      <c r="L293" s="302">
        <f t="shared" ref="L293:L294" si="228">D293-D283</f>
        <v>3.997647294541995E-2</v>
      </c>
      <c r="M293" s="302">
        <f t="shared" ref="M293:M294" si="229">F293-F283</f>
        <v>1.5637339681240842E-2</v>
      </c>
      <c r="N293" s="302">
        <f t="shared" ref="N293:N294" si="230">SUM(K293:M293)</f>
        <v>0.72438103287095545</v>
      </c>
    </row>
    <row r="294" spans="1:14" x14ac:dyDescent="0.2">
      <c r="A294" s="282" t="s">
        <v>363</v>
      </c>
      <c r="B294" s="302">
        <f>SUM(B292:B293)</f>
        <v>15.797735963255437</v>
      </c>
      <c r="C294" s="299" t="str">
        <f>CONCATENATE("(",ROUND((B294/$H294)*100,1),")")</f>
        <v>(81.9)</v>
      </c>
      <c r="D294" s="302">
        <f>SUM(D292:D293)</f>
        <v>2.0793813681590447</v>
      </c>
      <c r="E294" s="299" t="str">
        <f>CONCATENATE("(",ROUND((D294/$H294)*100,1),")")</f>
        <v>(10.8)</v>
      </c>
      <c r="F294" s="302">
        <f>SUM(F292:F293)</f>
        <v>1.4038826685855033</v>
      </c>
      <c r="G294" s="299" t="str">
        <f>CONCATENATE("(",ROUND((F294/$H294)*100,1),")")</f>
        <v>(7.3)</v>
      </c>
      <c r="H294" s="302">
        <f>SUM(H292:H293)</f>
        <v>19.280999999999985</v>
      </c>
      <c r="I294" s="299" t="str">
        <f>CONCATENATE("(",ROUND((H294/$H294)*100,1),")")</f>
        <v>(100)</v>
      </c>
      <c r="K294" s="302">
        <f t="shared" si="227"/>
        <v>1.4278166720973076</v>
      </c>
      <c r="L294" s="302">
        <f t="shared" si="228"/>
        <v>0.14607392140329356</v>
      </c>
      <c r="M294" s="302">
        <f t="shared" si="229"/>
        <v>0.17210940649941686</v>
      </c>
      <c r="N294" s="302">
        <f t="shared" si="230"/>
        <v>1.746000000000018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8.8843791973418007</v>
      </c>
      <c r="C303" s="299" t="str">
        <f>CONCATENATE("(",ROUND((B303/$H305)*100,1),")")</f>
        <v>(39.1)</v>
      </c>
      <c r="D303" s="302">
        <f>'Ind T6'!M126</f>
        <v>0.52692355417257641</v>
      </c>
      <c r="E303" s="299" t="str">
        <f>CONCATENATE("(",ROUND((D303/$H305)*100,1),")")</f>
        <v>(2.3)</v>
      </c>
      <c r="F303" s="302">
        <f>'Ind T6'!N126</f>
        <v>0.9648141941742725</v>
      </c>
      <c r="G303" s="299" t="str">
        <f>CONCATENATE("(",ROUND((F303/$H305)*100,1),")")</f>
        <v>(4.2)</v>
      </c>
      <c r="H303" s="302">
        <f>SUM(B303,D303,F303)</f>
        <v>10.376116945688649</v>
      </c>
      <c r="I303" s="299" t="str">
        <f>CONCATENATE("(",ROUND((H303/$H305)*100,1),")")</f>
        <v>(45.6)</v>
      </c>
      <c r="K303" s="302">
        <f>B308-B303</f>
        <v>-0.41282839171715402</v>
      </c>
      <c r="L303" s="302">
        <f>D308-D303</f>
        <v>-3.9101392671555546E-3</v>
      </c>
      <c r="M303" s="302">
        <f>F308-F303</f>
        <v>1.4797155155250596E-3</v>
      </c>
      <c r="N303" s="302">
        <f>SUM(K303:M303)</f>
        <v>-0.41525881546878451</v>
      </c>
    </row>
    <row r="304" spans="1:14" x14ac:dyDescent="0.2">
      <c r="A304" s="282" t="s">
        <v>365</v>
      </c>
      <c r="B304" s="302">
        <f>'Ind T6'!L125</f>
        <v>8.5809108004486205</v>
      </c>
      <c r="C304" s="299" t="str">
        <f>CONCATENATE("(",ROUND((B304/$H305)*100,1),")")</f>
        <v>(37.7)</v>
      </c>
      <c r="D304" s="302">
        <f>'Ind T6'!M125</f>
        <v>2.4964130838196734</v>
      </c>
      <c r="E304" s="299" t="str">
        <f>CONCATENATE("(",ROUND((D304/$H305)*100,1),")")</f>
        <v>(11)</v>
      </c>
      <c r="F304" s="302">
        <f>'Ind T6'!N125</f>
        <v>1.2915591700430467</v>
      </c>
      <c r="G304" s="299" t="str">
        <f>CONCATENATE("(",ROUND((F304/$H305)*100,1),")")</f>
        <v>(5.7)</v>
      </c>
      <c r="H304" s="302">
        <f t="shared" ref="H304" si="231">SUM(B304,D304,F304)</f>
        <v>12.36888305431134</v>
      </c>
      <c r="I304" s="299" t="str">
        <f>CONCATENATE("(",ROUND((H304/$H305)*100,1),")")</f>
        <v>(54.4)</v>
      </c>
      <c r="K304" s="302">
        <f t="shared" ref="K304:K305" si="232">B309-B304</f>
        <v>-0.43289718670757615</v>
      </c>
      <c r="L304" s="302">
        <f t="shared" ref="L304:L305" si="233">D309-D304</f>
        <v>-0.15105628433966078</v>
      </c>
      <c r="M304" s="302">
        <f t="shared" ref="M304:M305" si="234">F309-F304</f>
        <v>-9.7877134839319258E-3</v>
      </c>
      <c r="N304" s="302">
        <f t="shared" ref="N304:N305" si="235">SUM(K304:M304)</f>
        <v>-0.59374118453116886</v>
      </c>
    </row>
    <row r="305" spans="1:14" x14ac:dyDescent="0.2">
      <c r="A305" s="282" t="s">
        <v>363</v>
      </c>
      <c r="B305" s="302">
        <f>SUM(B303:B304)</f>
        <v>17.465289997790421</v>
      </c>
      <c r="C305" s="299" t="str">
        <f>CONCATENATE("(",ROUND((B305/$H305)*100,1),")")</f>
        <v>(76.8)</v>
      </c>
      <c r="D305" s="302">
        <f>SUM(D303:D304)</f>
        <v>3.0233366379922497</v>
      </c>
      <c r="E305" s="299" t="str">
        <f>CONCATENATE("(",ROUND((D305/$H305)*100,1),")")</f>
        <v>(13.3)</v>
      </c>
      <c r="F305" s="302">
        <f>SUM(F303:F304)</f>
        <v>2.2563733642173194</v>
      </c>
      <c r="G305" s="299" t="str">
        <f>CONCATENATE("(",ROUND((F305/$H305)*100,1),")")</f>
        <v>(9.9)</v>
      </c>
      <c r="H305" s="302">
        <f>SUM(H303:H304)</f>
        <v>22.74499999999999</v>
      </c>
      <c r="I305" s="299" t="str">
        <f>CONCATENATE("(",ROUND((H305/$H305)*100,1),")")</f>
        <v>(100)</v>
      </c>
      <c r="K305" s="302">
        <f t="shared" si="232"/>
        <v>-0.84572557842473017</v>
      </c>
      <c r="L305" s="302">
        <f t="shared" si="233"/>
        <v>-0.15496642360681623</v>
      </c>
      <c r="M305" s="302">
        <f t="shared" si="234"/>
        <v>-8.3079979684068661E-3</v>
      </c>
      <c r="N305" s="302">
        <f t="shared" si="235"/>
        <v>-1.0089999999999533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8.4715508056246467</v>
      </c>
      <c r="C308" s="299" t="str">
        <f>CONCATENATE("(",ROUND((B308/$H310)*100,1),")")</f>
        <v>(39)</v>
      </c>
      <c r="D308" s="302">
        <f>'Ind T6'!R126</f>
        <v>0.52301341490542086</v>
      </c>
      <c r="E308" s="299" t="str">
        <f>CONCATENATE("(",ROUND((D308/$H310)*100,1),")")</f>
        <v>(2.4)</v>
      </c>
      <c r="F308" s="302">
        <f>'Ind T6'!S126</f>
        <v>0.96629390968979756</v>
      </c>
      <c r="G308" s="299" t="str">
        <f>CONCATENATE("(",ROUND((F308/$H310)*100,1),")")</f>
        <v>(4.4)</v>
      </c>
      <c r="H308" s="302">
        <f>SUM(B308,D308,F308)</f>
        <v>9.9608581302198651</v>
      </c>
      <c r="I308" s="299" t="str">
        <f>CONCATENATE("(",ROUND((H308/$H310)*100,1),")")</f>
        <v>(45.8)</v>
      </c>
      <c r="K308" s="302">
        <f>B313-B308</f>
        <v>-0.97339254551290999</v>
      </c>
      <c r="L308" s="302">
        <f>D313-D308</f>
        <v>-2.8397074107768483E-2</v>
      </c>
      <c r="M308" s="302">
        <f>F313-F308</f>
        <v>-7.6548161579062413E-2</v>
      </c>
      <c r="N308" s="302">
        <f>SUM(K308:M308)</f>
        <v>-1.0783377811997408</v>
      </c>
    </row>
    <row r="309" spans="1:14" x14ac:dyDescent="0.2">
      <c r="A309" s="282" t="s">
        <v>365</v>
      </c>
      <c r="B309" s="302">
        <f>'Ind T6'!Q125</f>
        <v>8.1480136137410444</v>
      </c>
      <c r="C309" s="299" t="str">
        <f>CONCATENATE("(",ROUND((B309/$H310)*100,1),")")</f>
        <v>(37.5)</v>
      </c>
      <c r="D309" s="302">
        <f>'Ind T6'!R125</f>
        <v>2.3453567994800126</v>
      </c>
      <c r="E309" s="299" t="str">
        <f>CONCATENATE("(",ROUND((D309/$H310)*100,1),")")</f>
        <v>(10.8)</v>
      </c>
      <c r="F309" s="302">
        <f>'Ind T6'!S125</f>
        <v>1.2817714565591147</v>
      </c>
      <c r="G309" s="299" t="str">
        <f>CONCATENATE("(",ROUND((F309/$H310)*100,1),")")</f>
        <v>(5.9)</v>
      </c>
      <c r="H309" s="302">
        <f t="shared" ref="H309" si="236">SUM(B309,D309,F309)</f>
        <v>11.775141869780173</v>
      </c>
      <c r="I309" s="299" t="str">
        <f>CONCATENATE("(",ROUND((H309/$H310)*100,1),")")</f>
        <v>(54.2)</v>
      </c>
      <c r="K309" s="302">
        <f t="shared" ref="K309:K310" si="237">B314-B309</f>
        <v>-0.95987129330693843</v>
      </c>
      <c r="L309" s="302">
        <f t="shared" ref="L309:L310" si="238">D314-D309</f>
        <v>-0.29558777006073278</v>
      </c>
      <c r="M309" s="302">
        <f t="shared" ref="M309:M310" si="239">F314-F309</f>
        <v>-0.1302031554326335</v>
      </c>
      <c r="N309" s="302">
        <f t="shared" ref="N309:N310" si="240">SUM(K309:M309)</f>
        <v>-1.3856622188003047</v>
      </c>
    </row>
    <row r="310" spans="1:14" x14ac:dyDescent="0.2">
      <c r="A310" s="282" t="s">
        <v>363</v>
      </c>
      <c r="B310" s="302">
        <f>SUM(B308:B309)</f>
        <v>16.619564419365691</v>
      </c>
      <c r="C310" s="299" t="str">
        <f>CONCATENATE("(",ROUND((B310/$H310)*100,1),")")</f>
        <v>(76.5)</v>
      </c>
      <c r="D310" s="302">
        <f>SUM(D308:D309)</f>
        <v>2.8683702143854335</v>
      </c>
      <c r="E310" s="299" t="str">
        <f>CONCATENATE("(",ROUND((D310/$H310)*100,1),")")</f>
        <v>(13.2)</v>
      </c>
      <c r="F310" s="302">
        <f>SUM(F308:F309)</f>
        <v>2.2480653662489125</v>
      </c>
      <c r="G310" s="299" t="str">
        <f>CONCATENATE("(",ROUND((F310/$H310)*100,1),")")</f>
        <v>(10.3)</v>
      </c>
      <c r="H310" s="302">
        <f>SUM(H308:H309)</f>
        <v>21.73600000000004</v>
      </c>
      <c r="I310" s="299" t="str">
        <f>CONCATENATE("(",ROUND((H310/$H310)*100,1),")")</f>
        <v>(100)</v>
      </c>
      <c r="K310" s="302">
        <f t="shared" si="237"/>
        <v>-1.9332638388198475</v>
      </c>
      <c r="L310" s="302">
        <f t="shared" si="238"/>
        <v>-0.32398484416850115</v>
      </c>
      <c r="M310" s="302">
        <f t="shared" si="239"/>
        <v>-0.20675131701169613</v>
      </c>
      <c r="N310" s="302">
        <f t="shared" si="240"/>
        <v>-2.4640000000000448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7.4981582601117367</v>
      </c>
      <c r="C313" s="299" t="str">
        <f>CONCATENATE("(",ROUND((B313/$H315)*100,1),")")</f>
        <v>(38.9)</v>
      </c>
      <c r="D313" s="302">
        <f>'Ind T6'!W126</f>
        <v>0.49461634079765238</v>
      </c>
      <c r="E313" s="299" t="str">
        <f>CONCATENATE("(",ROUND((D313/$H315)*100,1),")")</f>
        <v>(2.6)</v>
      </c>
      <c r="F313" s="302">
        <f>'Ind T6'!X126</f>
        <v>0.88974574811073515</v>
      </c>
      <c r="G313" s="299" t="str">
        <f>CONCATENATE("(",ROUND((F313/$H315)*100,1),")")</f>
        <v>(4.6)</v>
      </c>
      <c r="H313" s="302">
        <f>SUM(B313,D313,F313)</f>
        <v>8.8825203490201243</v>
      </c>
      <c r="I313" s="299" t="str">
        <f>CONCATENATE("(",ROUND((H313/$H315)*100,1),")")</f>
        <v>(46.1)</v>
      </c>
      <c r="K313" s="302">
        <f>B313-B303</f>
        <v>-1.386220937230064</v>
      </c>
      <c r="L313" s="302">
        <f>D313-D303</f>
        <v>-3.2307213374924038E-2</v>
      </c>
      <c r="M313" s="302">
        <f>F313-F303</f>
        <v>-7.5068446063537353E-2</v>
      </c>
      <c r="N313" s="302">
        <f>SUM(K313:M313)</f>
        <v>-1.4935965966685254</v>
      </c>
    </row>
    <row r="314" spans="1:14" x14ac:dyDescent="0.2">
      <c r="A314" s="282" t="s">
        <v>365</v>
      </c>
      <c r="B314" s="302">
        <f>'Ind T6'!V125</f>
        <v>7.1881423204341059</v>
      </c>
      <c r="C314" s="299" t="str">
        <f>CONCATENATE("(",ROUND((B314/$H315)*100,1),")")</f>
        <v>(37.3)</v>
      </c>
      <c r="D314" s="302">
        <f>'Ind T6'!W125</f>
        <v>2.0497690294192799</v>
      </c>
      <c r="E314" s="299" t="str">
        <f>CONCATENATE("(",ROUND((D314/$H315)*100,1),")")</f>
        <v>(10.6)</v>
      </c>
      <c r="F314" s="302">
        <f>'Ind T6'!X125</f>
        <v>1.1515683011264812</v>
      </c>
      <c r="G314" s="299" t="str">
        <f>CONCATENATE("(",ROUND((F314/$H315)*100,1),")")</f>
        <v>(6)</v>
      </c>
      <c r="H314" s="302">
        <f t="shared" ref="H314" si="241">SUM(B314,D314,F314)</f>
        <v>10.389479650979867</v>
      </c>
      <c r="I314" s="299" t="str">
        <f>CONCATENATE("(",ROUND((H314/$H315)*100,1),")")</f>
        <v>(53.9)</v>
      </c>
      <c r="K314" s="302">
        <f t="shared" ref="K314:K315" si="242">B314-B304</f>
        <v>-1.3927684800145146</v>
      </c>
      <c r="L314" s="302">
        <f t="shared" ref="L314:L315" si="243">D314-D304</f>
        <v>-0.44664405440039356</v>
      </c>
      <c r="M314" s="302">
        <f t="shared" ref="M314:M315" si="244">F314-F304</f>
        <v>-0.13999086891656543</v>
      </c>
      <c r="N314" s="302">
        <f t="shared" ref="N314:N315" si="245">SUM(K314:M314)</f>
        <v>-1.9794034033314736</v>
      </c>
    </row>
    <row r="315" spans="1:14" x14ac:dyDescent="0.2">
      <c r="A315" s="282" t="s">
        <v>363</v>
      </c>
      <c r="B315" s="302">
        <f>SUM(B313:B314)</f>
        <v>14.686300580545844</v>
      </c>
      <c r="C315" s="299" t="str">
        <f>CONCATENATE("(",ROUND((B315/$H315)*100,1),")")</f>
        <v>(76.2)</v>
      </c>
      <c r="D315" s="302">
        <f>SUM(D313:D314)</f>
        <v>2.5443853702169323</v>
      </c>
      <c r="E315" s="299" t="str">
        <f>CONCATENATE("(",ROUND((D315/$H315)*100,1),")")</f>
        <v>(13.2)</v>
      </c>
      <c r="F315" s="302">
        <f>SUM(F313:F314)</f>
        <v>2.0413140492372164</v>
      </c>
      <c r="G315" s="299" t="str">
        <f>CONCATENATE("(",ROUND((F315/$H315)*100,1),")")</f>
        <v>(10.6)</v>
      </c>
      <c r="H315" s="302">
        <f>SUM(H313:H314)</f>
        <v>19.271999999999991</v>
      </c>
      <c r="I315" s="299" t="str">
        <f>CONCATENATE("(",ROUND((H315/$H315)*100,1),")")</f>
        <v>(100)</v>
      </c>
      <c r="K315" s="302">
        <f t="shared" si="242"/>
        <v>-2.7789894172445777</v>
      </c>
      <c r="L315" s="302">
        <f t="shared" si="243"/>
        <v>-0.47895126777531738</v>
      </c>
      <c r="M315" s="302">
        <f t="shared" si="244"/>
        <v>-0.215059314980103</v>
      </c>
      <c r="N315" s="302">
        <f t="shared" si="245"/>
        <v>-3.4729999999999981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4.6432882562133591</v>
      </c>
      <c r="C324" s="299" t="str">
        <f>CONCATENATE("(",ROUND((B324/$H326)*100,1),")")</f>
        <v>(31.8)</v>
      </c>
      <c r="D324" s="302">
        <f>'Ind T6'!M135</f>
        <v>1.1731921708179434</v>
      </c>
      <c r="E324" s="299" t="str">
        <f>CONCATENATE("(",ROUND((D324/$H326)*100,1),")")</f>
        <v>(8)</v>
      </c>
      <c r="F324" s="302">
        <f>'Ind T6'!N135</f>
        <v>0.79955871886941909</v>
      </c>
      <c r="G324" s="299" t="str">
        <f>CONCATENATE("(",ROUND((F324/$H326)*100,1),")")</f>
        <v>(5.5)</v>
      </c>
      <c r="H324" s="302">
        <f>SUM(B324,D324,F324)</f>
        <v>6.6160391459007215</v>
      </c>
      <c r="I324" s="299" t="str">
        <f>CONCATENATE("(",ROUND((H324/$H326)*100,1),")")</f>
        <v>(45.3)</v>
      </c>
      <c r="K324" s="302">
        <f>B329-B324</f>
        <v>7.835391278089876E-2</v>
      </c>
      <c r="L324" s="302">
        <f>D329-D324</f>
        <v>2.3152715146843805E-2</v>
      </c>
      <c r="M324" s="302">
        <f>F329-F324</f>
        <v>5.6101437669211274E-2</v>
      </c>
      <c r="N324" s="302">
        <f>SUM(K324:M324)</f>
        <v>0.15760806559695384</v>
      </c>
    </row>
    <row r="325" spans="1:14" x14ac:dyDescent="0.2">
      <c r="A325" s="282" t="s">
        <v>365</v>
      </c>
      <c r="B325" s="302">
        <f>'Ind T6'!L134</f>
        <v>4.6064590747321441</v>
      </c>
      <c r="C325" s="299" t="str">
        <f>CONCATENATE("(",ROUND((B325/$H326)*100,1),")")</f>
        <v>(31.5)</v>
      </c>
      <c r="D325" s="302">
        <f>'Ind T6'!M134</f>
        <v>2.3871494662027319</v>
      </c>
      <c r="E325" s="299" t="str">
        <f>CONCATENATE("(",ROUND((D325/$H326)*100,1),")")</f>
        <v>(16.3)</v>
      </c>
      <c r="F325" s="302">
        <f>'Ind T6'!N134</f>
        <v>1.0053523131644215</v>
      </c>
      <c r="G325" s="299" t="str">
        <f>CONCATENATE("(",ROUND((F325/$H326)*100,1),")")</f>
        <v>(6.9)</v>
      </c>
      <c r="H325" s="302">
        <f t="shared" ref="H325" si="246">SUM(B325,D325,F325)</f>
        <v>7.9989608540992974</v>
      </c>
      <c r="I325" s="299" t="str">
        <f>CONCATENATE("(",ROUND((H325/$H326)*100,1),")")</f>
        <v>(54.7)</v>
      </c>
      <c r="K325" s="302">
        <f t="shared" ref="K325:K326" si="247">B330-B325</f>
        <v>0.24801629599752584</v>
      </c>
      <c r="L325" s="302">
        <f t="shared" ref="L325:L326" si="248">D330-D325</f>
        <v>-6.3837544784161704E-2</v>
      </c>
      <c r="M325" s="302">
        <f t="shared" ref="M325:M326" si="249">F330-F325</f>
        <v>3.2213183189688799E-2</v>
      </c>
      <c r="N325" s="302">
        <f t="shared" ref="N325:N326" si="250">SUM(K325:M325)</f>
        <v>0.21639193440305293</v>
      </c>
    </row>
    <row r="326" spans="1:14" x14ac:dyDescent="0.2">
      <c r="A326" s="282" t="s">
        <v>363</v>
      </c>
      <c r="B326" s="302">
        <f>SUM(B324:B325)</f>
        <v>9.2497473309455032</v>
      </c>
      <c r="C326" s="299" t="str">
        <f>CONCATENATE("(",ROUND((B326/$H326)*100,1),")")</f>
        <v>(63.3)</v>
      </c>
      <c r="D326" s="302">
        <f>SUM(D324:D325)</f>
        <v>3.5603416370206755</v>
      </c>
      <c r="E326" s="299" t="str">
        <f>CONCATENATE("(",ROUND((D326/$H326)*100,1),")")</f>
        <v>(24.4)</v>
      </c>
      <c r="F326" s="302">
        <f>SUM(F324:F325)</f>
        <v>1.8049110320338406</v>
      </c>
      <c r="G326" s="299" t="str">
        <f>CONCATENATE("(",ROUND((F326/$H326)*100,1),")")</f>
        <v>(12.3)</v>
      </c>
      <c r="H326" s="302">
        <f>SUM(H324:H325)</f>
        <v>14.61500000000002</v>
      </c>
      <c r="I326" s="299" t="str">
        <f>CONCATENATE("(",ROUND((H326/$H326)*100,1),")")</f>
        <v>(100)</v>
      </c>
      <c r="K326" s="302">
        <f t="shared" si="247"/>
        <v>0.3263702087784246</v>
      </c>
      <c r="L326" s="302">
        <f t="shared" si="248"/>
        <v>-4.0684829637318121E-2</v>
      </c>
      <c r="M326" s="302">
        <f t="shared" si="249"/>
        <v>8.8314620858900073E-2</v>
      </c>
      <c r="N326" s="302">
        <f t="shared" si="250"/>
        <v>0.37400000000000655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4.7216421689942578</v>
      </c>
      <c r="C329" s="299" t="str">
        <f>CONCATENATE("(",ROUND((B329/$H331)*100,1),")")</f>
        <v>(31.5)</v>
      </c>
      <c r="D329" s="302">
        <f>'Ind T6'!R135</f>
        <v>1.1963448859647872</v>
      </c>
      <c r="E329" s="299" t="str">
        <f>CONCATENATE("(",ROUND((D329/$H331)*100,1),")")</f>
        <v>(8)</v>
      </c>
      <c r="F329" s="302">
        <f>'Ind T6'!S135</f>
        <v>0.85566015653863037</v>
      </c>
      <c r="G329" s="299" t="str">
        <f>CONCATENATE("(",ROUND((F329/$H331)*100,1),")")</f>
        <v>(5.7)</v>
      </c>
      <c r="H329" s="302">
        <f>SUM(B329,D329,F329)</f>
        <v>6.7736472114976758</v>
      </c>
      <c r="I329" s="299" t="str">
        <f>CONCATENATE("(",ROUND((H329/$H331)*100,1),")")</f>
        <v>(45.2)</v>
      </c>
      <c r="K329" s="302">
        <f>B334-B329</f>
        <v>0.63912939619511455</v>
      </c>
      <c r="L329" s="302">
        <f>D334-D329</f>
        <v>0.18666703305795562</v>
      </c>
      <c r="M329" s="302">
        <f>F334-F329</f>
        <v>0.19987866667122578</v>
      </c>
      <c r="N329" s="302">
        <f>SUM(K329:M329)</f>
        <v>1.025675095924296</v>
      </c>
    </row>
    <row r="330" spans="1:14" x14ac:dyDescent="0.2">
      <c r="A330" s="282" t="s">
        <v>365</v>
      </c>
      <c r="B330" s="302">
        <f>'Ind T6'!Q134</f>
        <v>4.8544753707296699</v>
      </c>
      <c r="C330" s="299" t="str">
        <f>CONCATENATE("(",ROUND((B330/$H331)*100,1),")")</f>
        <v>(32.4)</v>
      </c>
      <c r="D330" s="302">
        <f>'Ind T6'!R134</f>
        <v>2.3233119214185702</v>
      </c>
      <c r="E330" s="299" t="str">
        <f>CONCATENATE("(",ROUND((D330/$H331)*100,1),")")</f>
        <v>(15.5)</v>
      </c>
      <c r="F330" s="302">
        <f>'Ind T6'!S134</f>
        <v>1.0375654963541103</v>
      </c>
      <c r="G330" s="299" t="str">
        <f>CONCATENATE("(",ROUND((F330/$H331)*100,1),")")</f>
        <v>(6.9)</v>
      </c>
      <c r="H330" s="302">
        <f t="shared" ref="H330" si="251">SUM(B330,D330,F330)</f>
        <v>8.2153527885023507</v>
      </c>
      <c r="I330" s="299" t="str">
        <f>CONCATENATE("(",ROUND((H330/$H331)*100,1),")")</f>
        <v>(54.8)</v>
      </c>
      <c r="K330" s="302">
        <f t="shared" ref="K330:K331" si="252">B335-B330</f>
        <v>1.0494292440813604</v>
      </c>
      <c r="L330" s="302">
        <f t="shared" ref="L330:L331" si="253">D335-D330</f>
        <v>9.2477875901484374E-2</v>
      </c>
      <c r="M330" s="302">
        <f t="shared" ref="M330:M331" si="254">F335-F330</f>
        <v>0.14941778409283724</v>
      </c>
      <c r="N330" s="302">
        <f t="shared" ref="N330:N331" si="255">SUM(K330:M330)</f>
        <v>1.291324904075682</v>
      </c>
    </row>
    <row r="331" spans="1:14" x14ac:dyDescent="0.2">
      <c r="A331" s="282" t="s">
        <v>363</v>
      </c>
      <c r="B331" s="302">
        <f>SUM(B329:B330)</f>
        <v>9.5761175397239278</v>
      </c>
      <c r="C331" s="299" t="str">
        <f>CONCATENATE("(",ROUND((B331/$H331)*100,1),")")</f>
        <v>(63.9)</v>
      </c>
      <c r="D331" s="302">
        <f>SUM(D329:D330)</f>
        <v>3.5196568073833574</v>
      </c>
      <c r="E331" s="299" t="str">
        <f>CONCATENATE("(",ROUND((D331/$H331)*100,1),")")</f>
        <v>(23.5)</v>
      </c>
      <c r="F331" s="302">
        <f>SUM(F329:F330)</f>
        <v>1.8932256528927407</v>
      </c>
      <c r="G331" s="299" t="str">
        <f>CONCATENATE("(",ROUND((F331/$H331)*100,1),")")</f>
        <v>(12.6)</v>
      </c>
      <c r="H331" s="302">
        <f>SUM(H329:H330)</f>
        <v>14.989000000000026</v>
      </c>
      <c r="I331" s="299" t="str">
        <f>CONCATENATE("(",ROUND((H331/$H331)*100,1),")")</f>
        <v>(100)</v>
      </c>
      <c r="K331" s="302">
        <f t="shared" si="252"/>
        <v>1.6885586402764758</v>
      </c>
      <c r="L331" s="302">
        <f t="shared" si="253"/>
        <v>0.27914490895944022</v>
      </c>
      <c r="M331" s="302">
        <f t="shared" si="254"/>
        <v>0.34929645076406302</v>
      </c>
      <c r="N331" s="302">
        <f t="shared" si="255"/>
        <v>2.3169999999999789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5.3607715651893724</v>
      </c>
      <c r="C334" s="299" t="str">
        <f>CONCATENATE("(",ROUND((B334/$H336)*100,1),")")</f>
        <v>(31)</v>
      </c>
      <c r="D334" s="302">
        <f>'Ind T6'!W135</f>
        <v>1.3830119190227428</v>
      </c>
      <c r="E334" s="299" t="str">
        <f>CONCATENATE("(",ROUND((D334/$H336)*100,1),")")</f>
        <v>(8)</v>
      </c>
      <c r="F334" s="302">
        <f>'Ind T6'!X135</f>
        <v>1.0555388232098561</v>
      </c>
      <c r="G334" s="299" t="str">
        <f>CONCATENATE("(",ROUND((F334/$H336)*100,1),")")</f>
        <v>(6.1)</v>
      </c>
      <c r="H334" s="302">
        <f>SUM(B334,D334,F334)</f>
        <v>7.7993223074219715</v>
      </c>
      <c r="I334" s="299" t="str">
        <f>CONCATENATE("(",ROUND((H334/$H336)*100,1),")")</f>
        <v>(45.1)</v>
      </c>
      <c r="K334" s="302">
        <f>B334-B324</f>
        <v>0.71748330897601331</v>
      </c>
      <c r="L334" s="302">
        <f>D334-D324</f>
        <v>0.20981974820479943</v>
      </c>
      <c r="M334" s="302">
        <f>F334-F324</f>
        <v>0.25598010434043705</v>
      </c>
      <c r="N334" s="302">
        <f>SUM(K334:M334)</f>
        <v>1.1832831615212498</v>
      </c>
    </row>
    <row r="335" spans="1:14" x14ac:dyDescent="0.2">
      <c r="A335" s="282" t="s">
        <v>365</v>
      </c>
      <c r="B335" s="302">
        <f>'Ind T6'!V134</f>
        <v>5.9039046148110303</v>
      </c>
      <c r="C335" s="299" t="str">
        <f>CONCATENATE("(",ROUND((B335/$H336)*100,1),")")</f>
        <v>(34.1)</v>
      </c>
      <c r="D335" s="302">
        <f>'Ind T6'!W134</f>
        <v>2.4157897973200546</v>
      </c>
      <c r="E335" s="299" t="str">
        <f>CONCATENATE("(",ROUND((D335/$H336)*100,1),")")</f>
        <v>(14)</v>
      </c>
      <c r="F335" s="302">
        <f>'Ind T6'!X134</f>
        <v>1.1869832804469476</v>
      </c>
      <c r="G335" s="299" t="str">
        <f>CONCATENATE("(",ROUND((F335/$H336)*100,1),")")</f>
        <v>(6.9)</v>
      </c>
      <c r="H335" s="302">
        <f>SUM(B335,D335,F335)</f>
        <v>9.5066776925780321</v>
      </c>
      <c r="I335" s="299" t="str">
        <f>CONCATENATE("(",ROUND((H335/$H336)*100,1),")")</f>
        <v>(54.9)</v>
      </c>
      <c r="K335" s="302">
        <f t="shared" ref="K335:K336" si="256">B335-B325</f>
        <v>1.2974455400788862</v>
      </c>
      <c r="L335" s="302">
        <f t="shared" ref="L335:L336" si="257">D335-D325</f>
        <v>2.864033111732267E-2</v>
      </c>
      <c r="M335" s="302">
        <f t="shared" ref="M335:M336" si="258">F335-F325</f>
        <v>0.18163096728252603</v>
      </c>
      <c r="N335" s="302">
        <f t="shared" ref="N335:N336" si="259">SUM(K335:M335)</f>
        <v>1.5077168384787349</v>
      </c>
    </row>
    <row r="336" spans="1:14" x14ac:dyDescent="0.2">
      <c r="A336" s="282" t="s">
        <v>363</v>
      </c>
      <c r="B336" s="302">
        <f>SUM(B334:B335)</f>
        <v>11.264676180000404</v>
      </c>
      <c r="C336" s="299" t="str">
        <f>CONCATENATE("(",ROUND((B336/$H336)*100,1),")")</f>
        <v>(65.1)</v>
      </c>
      <c r="D336" s="302">
        <f>SUM(D334:D335)</f>
        <v>3.7988017163427976</v>
      </c>
      <c r="E336" s="299" t="str">
        <f>CONCATENATE("(",ROUND((D336/$H336)*100,1),")")</f>
        <v>(22)</v>
      </c>
      <c r="F336" s="302">
        <f>SUM(F334:F335)</f>
        <v>2.2425221036568037</v>
      </c>
      <c r="G336" s="299" t="str">
        <f>CONCATENATE("(",ROUND((F336/$H336)*100,1),")")</f>
        <v>(13)</v>
      </c>
      <c r="H336" s="302">
        <f>SUM(H334:H335)</f>
        <v>17.306000000000004</v>
      </c>
      <c r="I336" s="299" t="str">
        <f>CONCATENATE("(",ROUND((H336/$H336)*100,1),")")</f>
        <v>(100)</v>
      </c>
      <c r="K336" s="302">
        <f t="shared" si="256"/>
        <v>2.0149288490549004</v>
      </c>
      <c r="L336" s="302">
        <f t="shared" si="257"/>
        <v>0.2384600793221221</v>
      </c>
      <c r="M336" s="302">
        <f t="shared" si="258"/>
        <v>0.43761107162296309</v>
      </c>
      <c r="N336" s="302">
        <f t="shared" si="259"/>
        <v>2.6909999999999856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31.050721947225856</v>
      </c>
      <c r="C345" s="299" t="str">
        <f>CONCATENATE("(",ROUND((B345/$H347)*100,1),")")</f>
        <v>(40.9)</v>
      </c>
      <c r="D345" s="302">
        <f>'Ind T6'!M144</f>
        <v>5.0452351125047912</v>
      </c>
      <c r="E345" s="299" t="str">
        <f>CONCATENATE("(",ROUND((D345/$H347)*100,1),")")</f>
        <v>(6.6)</v>
      </c>
      <c r="F345" s="302">
        <f>'Ind T6'!N144</f>
        <v>6.8903510732332833</v>
      </c>
      <c r="G345" s="299" t="str">
        <f>CONCATENATE("(",ROUND((F345/$H347)*100,1),")")</f>
        <v>(9.1)</v>
      </c>
      <c r="H345" s="302">
        <f>SUM(B345,D345,F345)</f>
        <v>42.986308132963934</v>
      </c>
      <c r="I345" s="299" t="str">
        <f>CONCATENATE("(",ROUND((H345/$H347)*100,1),")")</f>
        <v>(56.6)</v>
      </c>
      <c r="K345" s="302">
        <f>B350-B345</f>
        <v>0.99006079401483404</v>
      </c>
      <c r="L345" s="302">
        <f>D350-D345</f>
        <v>0.37574831191268832</v>
      </c>
      <c r="M345" s="302">
        <f>F350-F345</f>
        <v>0.35924744840917011</v>
      </c>
      <c r="N345" s="302">
        <f>SUM(K345:M345)</f>
        <v>1.7250565543366925</v>
      </c>
    </row>
    <row r="346" spans="1:14" x14ac:dyDescent="0.2">
      <c r="A346" s="282" t="s">
        <v>365</v>
      </c>
      <c r="B346" s="302">
        <f>'Ind T6'!L143</f>
        <v>18.427305648794242</v>
      </c>
      <c r="C346" s="299" t="str">
        <f>CONCATENATE("(",ROUND((B346/$H347)*100,1),")")</f>
        <v>(24.3)</v>
      </c>
      <c r="D346" s="302">
        <f>'Ind T6'!M143</f>
        <v>10.95880348607627</v>
      </c>
      <c r="E346" s="299" t="str">
        <f>CONCATENATE("(",ROUND((D346/$H347)*100,1),")")</f>
        <v>(14.4)</v>
      </c>
      <c r="F346" s="302">
        <f>'Ind T6'!N143</f>
        <v>3.5335827321655655</v>
      </c>
      <c r="G346" s="299" t="str">
        <f>CONCATENATE("(",ROUND((F346/$H347)*100,1),")")</f>
        <v>(4.7)</v>
      </c>
      <c r="H346" s="302">
        <f t="shared" ref="H346" si="260">SUM(B346,D346,F346)</f>
        <v>32.919691867036079</v>
      </c>
      <c r="I346" s="299" t="str">
        <f>CONCATENATE("(",ROUND((H346/$H347)*100,1),")")</f>
        <v>(43.4)</v>
      </c>
      <c r="K346" s="302">
        <f t="shared" ref="K346:K347" si="261">B351-B346</f>
        <v>1.0564646038924543</v>
      </c>
      <c r="L346" s="302">
        <f t="shared" ref="L346:L347" si="262">D351-D346</f>
        <v>0.65024671375316601</v>
      </c>
      <c r="M346" s="302">
        <f t="shared" ref="M346:M347" si="263">F351-F346</f>
        <v>0.28323212801747699</v>
      </c>
      <c r="N346" s="302">
        <f t="shared" ref="N346:N347" si="264">SUM(K346:M346)</f>
        <v>1.9899434456630973</v>
      </c>
    </row>
    <row r="347" spans="1:14" x14ac:dyDescent="0.2">
      <c r="A347" s="282" t="s">
        <v>363</v>
      </c>
      <c r="B347" s="302">
        <f>SUM(B345:B346)</f>
        <v>49.478027596020098</v>
      </c>
      <c r="C347" s="299" t="str">
        <f>CONCATENATE("(",ROUND((B347/$H347)*100,1),")")</f>
        <v>(65.2)</v>
      </c>
      <c r="D347" s="302">
        <f>SUM(D345:D346)</f>
        <v>16.004038598581062</v>
      </c>
      <c r="E347" s="299" t="str">
        <f>CONCATENATE("(",ROUND((D347/$H347)*100,1),")")</f>
        <v>(21.1)</v>
      </c>
      <c r="F347" s="302">
        <f>SUM(F345:F346)</f>
        <v>10.42393380539885</v>
      </c>
      <c r="G347" s="299" t="str">
        <f>CONCATENATE("(",ROUND((F347/$H347)*100,1),")")</f>
        <v>(13.7)</v>
      </c>
      <c r="H347" s="302">
        <f>SUM(H345:H346)</f>
        <v>75.906000000000006</v>
      </c>
      <c r="I347" s="299" t="str">
        <f>CONCATENATE("(",ROUND((H347/$H347)*100,1),")")</f>
        <v>(100)</v>
      </c>
      <c r="K347" s="302">
        <f t="shared" si="261"/>
        <v>2.0465253979072884</v>
      </c>
      <c r="L347" s="302">
        <f t="shared" si="262"/>
        <v>1.0259950256658534</v>
      </c>
      <c r="M347" s="302">
        <f t="shared" si="263"/>
        <v>0.64247957642664666</v>
      </c>
      <c r="N347" s="302">
        <f t="shared" si="264"/>
        <v>3.7149999999997885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32.04078274124069</v>
      </c>
      <c r="C350" s="299" t="str">
        <f>CONCATENATE("(",ROUND((B350/$H352)*100,1),")")</f>
        <v>(40.2)</v>
      </c>
      <c r="D350" s="302">
        <f>'Ind T6'!R144</f>
        <v>5.4209834244174795</v>
      </c>
      <c r="E350" s="299" t="str">
        <f>CONCATENATE("(",ROUND((D350/$H352)*100,1),")")</f>
        <v>(6.8)</v>
      </c>
      <c r="F350" s="302">
        <f>'Ind T6'!S144</f>
        <v>7.2495985216424534</v>
      </c>
      <c r="G350" s="299" t="str">
        <f>CONCATENATE("(",ROUND((F350/$H352)*100,1),")")</f>
        <v>(9.1)</v>
      </c>
      <c r="H350" s="302">
        <f>SUM(B350,D350,F350)</f>
        <v>44.711364687300623</v>
      </c>
      <c r="I350" s="299" t="str">
        <f>CONCATENATE("(",ROUND((H350/$H352)*100,1),")")</f>
        <v>(56.2)</v>
      </c>
      <c r="K350" s="302">
        <f>B355-B350</f>
        <v>1.6196222106632803</v>
      </c>
      <c r="L350" s="302">
        <f>D355-D350</f>
        <v>0.72005864989008206</v>
      </c>
      <c r="M350" s="302">
        <f>F355-F350</f>
        <v>0.68676951090049698</v>
      </c>
      <c r="N350" s="302">
        <f>SUM(K350:M350)</f>
        <v>3.0264503714538593</v>
      </c>
    </row>
    <row r="351" spans="1:14" x14ac:dyDescent="0.2">
      <c r="A351" s="282" t="s">
        <v>365</v>
      </c>
      <c r="B351" s="302">
        <f>'Ind T6'!Q143</f>
        <v>19.483770252686696</v>
      </c>
      <c r="C351" s="299" t="str">
        <f>CONCATENATE("(",ROUND((B351/$H352)*100,1),")")</f>
        <v>(24.5)</v>
      </c>
      <c r="D351" s="302">
        <f>'Ind T6'!R143</f>
        <v>11.609050199829436</v>
      </c>
      <c r="E351" s="299" t="str">
        <f>CONCATENATE("(",ROUND((D351/$H352)*100,1),")")</f>
        <v>(14.6)</v>
      </c>
      <c r="F351" s="302">
        <f>'Ind T6'!S143</f>
        <v>3.8168148601830425</v>
      </c>
      <c r="G351" s="299" t="str">
        <f>CONCATENATE("(",ROUND((F351/$H352)*100,1),")")</f>
        <v>(4.8)</v>
      </c>
      <c r="H351" s="302">
        <f t="shared" ref="H351" si="265">SUM(B351,D351,F351)</f>
        <v>34.909635312699173</v>
      </c>
      <c r="I351" s="299" t="str">
        <f>CONCATENATE("(",ROUND((H351/$H352)*100,1),")")</f>
        <v>(43.8)</v>
      </c>
      <c r="K351" s="302">
        <f t="shared" ref="K351:K352" si="266">B356-B351</f>
        <v>1.7903531599181264</v>
      </c>
      <c r="L351" s="302">
        <f t="shared" ref="L351:L352" si="267">D356-D351</f>
        <v>1.0722126906547818</v>
      </c>
      <c r="M351" s="302">
        <f t="shared" ref="M351:M352" si="268">F356-F351</f>
        <v>0.62698377797340799</v>
      </c>
      <c r="N351" s="302">
        <f t="shared" ref="N351:N352" si="269">SUM(K351:M351)</f>
        <v>3.4895496285463161</v>
      </c>
    </row>
    <row r="352" spans="1:14" x14ac:dyDescent="0.2">
      <c r="A352" s="282" t="s">
        <v>363</v>
      </c>
      <c r="B352" s="302">
        <f>SUM(B350:B351)</f>
        <v>51.524552993927387</v>
      </c>
      <c r="C352" s="299" t="str">
        <f>CONCATENATE("(",ROUND((B352/$H352)*100,1),")")</f>
        <v>(64.7)</v>
      </c>
      <c r="D352" s="302">
        <f>SUM(D350:D351)</f>
        <v>17.030033624246915</v>
      </c>
      <c r="E352" s="299" t="str">
        <f>CONCATENATE("(",ROUND((D352/$H352)*100,1),")")</f>
        <v>(21.4)</v>
      </c>
      <c r="F352" s="302">
        <f>SUM(F350:F351)</f>
        <v>11.066413381825496</v>
      </c>
      <c r="G352" s="299" t="str">
        <f>CONCATENATE("(",ROUND((F352/$H352)*100,1),")")</f>
        <v>(13.9)</v>
      </c>
      <c r="H352" s="302">
        <f>SUM(H350:H351)</f>
        <v>79.620999999999796</v>
      </c>
      <c r="I352" s="299" t="str">
        <f>CONCATENATE("(",ROUND((H352/$H352)*100,1),")")</f>
        <v>(100)</v>
      </c>
      <c r="K352" s="302">
        <f t="shared" si="266"/>
        <v>3.4099753705814067</v>
      </c>
      <c r="L352" s="302">
        <f t="shared" si="267"/>
        <v>1.7922713405448647</v>
      </c>
      <c r="M352" s="302">
        <f t="shared" si="268"/>
        <v>1.3137532888739045</v>
      </c>
      <c r="N352" s="302">
        <f t="shared" si="269"/>
        <v>6.5160000000001759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33.660404951903971</v>
      </c>
      <c r="C355" s="299" t="str">
        <f>CONCATENATE("(",ROUND((B355/$H357)*100,1),")")</f>
        <v>(39.1)</v>
      </c>
      <c r="D355" s="302">
        <f>'Ind T6'!W144</f>
        <v>6.1410420743075615</v>
      </c>
      <c r="E355" s="299" t="str">
        <f>CONCATENATE("(",ROUND((D355/$H357)*100,1),")")</f>
        <v>(7.1)</v>
      </c>
      <c r="F355" s="302">
        <f>'Ind T6'!X144</f>
        <v>7.9363680325429504</v>
      </c>
      <c r="G355" s="299" t="str">
        <f>CONCATENATE("(",ROUND((F355/$H357)*100,1),")")</f>
        <v>(9.2)</v>
      </c>
      <c r="H355" s="302">
        <f>SUM(B355,D355,F355)</f>
        <v>47.737815058754485</v>
      </c>
      <c r="I355" s="299" t="str">
        <f>CONCATENATE("(",ROUND((H355/$H357)*100,1),")")</f>
        <v>(55.4)</v>
      </c>
      <c r="K355" s="302">
        <f>B355-B345</f>
        <v>2.6096830046781143</v>
      </c>
      <c r="L355" s="302">
        <f>D355-D345</f>
        <v>1.0958069618027704</v>
      </c>
      <c r="M355" s="302">
        <f>F355-F345</f>
        <v>1.0460169593096671</v>
      </c>
      <c r="N355" s="302">
        <f>SUM(K355:M355)</f>
        <v>4.7515069257905518</v>
      </c>
    </row>
    <row r="356" spans="1:14" x14ac:dyDescent="0.2">
      <c r="A356" s="282" t="s">
        <v>365</v>
      </c>
      <c r="B356" s="302">
        <f>'Ind T6'!V143</f>
        <v>21.274123412604823</v>
      </c>
      <c r="C356" s="299" t="str">
        <f>CONCATENATE("(",ROUND((B356/$H357)*100,1),")")</f>
        <v>(24.7)</v>
      </c>
      <c r="D356" s="302">
        <f>'Ind T6'!W143</f>
        <v>12.681262890484218</v>
      </c>
      <c r="E356" s="299" t="str">
        <f>CONCATENATE("(",ROUND((D356/$H357)*100,1),")")</f>
        <v>(14.7)</v>
      </c>
      <c r="F356" s="302">
        <f>'Ind T6'!X143</f>
        <v>4.4437986381564505</v>
      </c>
      <c r="G356" s="299" t="str">
        <f>CONCATENATE("(",ROUND((F356/$H357)*100,1),")")</f>
        <v>(5.2)</v>
      </c>
      <c r="H356" s="302">
        <f t="shared" ref="H356" si="270">SUM(B356,D356,F356)</f>
        <v>38.399184941245494</v>
      </c>
      <c r="I356" s="299" t="str">
        <f>CONCATENATE("(",ROUND((H356/$H357)*100,1),")")</f>
        <v>(44.6)</v>
      </c>
      <c r="K356" s="302">
        <f t="shared" ref="K356:K357" si="271">B356-B346</f>
        <v>2.8468177638105807</v>
      </c>
      <c r="L356" s="302">
        <f t="shared" ref="L356:L357" si="272">D356-D346</f>
        <v>1.7224594044079478</v>
      </c>
      <c r="M356" s="302">
        <f t="shared" ref="M356:M357" si="273">F356-F346</f>
        <v>0.91021590599088498</v>
      </c>
      <c r="N356" s="302">
        <f t="shared" ref="N356:N357" si="274">SUM(K356:M356)</f>
        <v>5.4794930742094135</v>
      </c>
    </row>
    <row r="357" spans="1:14" x14ac:dyDescent="0.2">
      <c r="A357" s="282" t="s">
        <v>363</v>
      </c>
      <c r="B357" s="302">
        <f>SUM(B355:B356)</f>
        <v>54.934528364508793</v>
      </c>
      <c r="C357" s="299" t="str">
        <f>CONCATENATE("(",ROUND((B357/$H357)*100,1),")")</f>
        <v>(63.8)</v>
      </c>
      <c r="D357" s="302">
        <f>SUM(D355:D356)</f>
        <v>18.82230496479178</v>
      </c>
      <c r="E357" s="299" t="str">
        <f>CONCATENATE("(",ROUND((D357/$H357)*100,1),")")</f>
        <v>(21.9)</v>
      </c>
      <c r="F357" s="302">
        <f>SUM(F355:F356)</f>
        <v>12.380166670699401</v>
      </c>
      <c r="G357" s="299" t="str">
        <f>CONCATENATE("(",ROUND((F357/$H357)*100,1),")")</f>
        <v>(14.4)</v>
      </c>
      <c r="H357" s="302">
        <f>SUM(H355:H356)</f>
        <v>86.136999999999972</v>
      </c>
      <c r="I357" s="299" t="str">
        <f>CONCATENATE("(",ROUND((H357/$H357)*100,1),")")</f>
        <v>(100)</v>
      </c>
      <c r="K357" s="302">
        <f t="shared" si="271"/>
        <v>5.456500768488695</v>
      </c>
      <c r="L357" s="302">
        <f t="shared" si="272"/>
        <v>2.8182663662107181</v>
      </c>
      <c r="M357" s="302">
        <f t="shared" si="273"/>
        <v>1.9562328653005512</v>
      </c>
      <c r="N357" s="302">
        <f t="shared" si="274"/>
        <v>10.230999999999964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21.870019222446572</v>
      </c>
      <c r="C366" s="299" t="str">
        <f>CONCATENATE("(",ROUND((B366/$H368)*100,1),")")</f>
        <v>(33.6)</v>
      </c>
      <c r="D366" s="302">
        <f>'Ind T6'!M153</f>
        <v>10.250487432015774</v>
      </c>
      <c r="E366" s="299" t="str">
        <f>CONCATENATE("(",ROUND((D366/$H368)*100,1),")")</f>
        <v>(15.7)</v>
      </c>
      <c r="F366" s="302">
        <f>'Ind T6'!N153</f>
        <v>4.8058671753032236</v>
      </c>
      <c r="G366" s="299" t="str">
        <f>CONCATENATE("(",ROUND((F366/$H368)*100,1),")")</f>
        <v>(7.4)</v>
      </c>
      <c r="H366" s="302">
        <f>SUM(B366,D366,F366)</f>
        <v>36.926373829765566</v>
      </c>
      <c r="I366" s="299" t="str">
        <f>CONCATENATE("(",ROUND((H366/$H368)*100,1),")")</f>
        <v>(56.7)</v>
      </c>
      <c r="K366" s="302">
        <f>B371-B366</f>
        <v>1.2038600452384642</v>
      </c>
      <c r="L366" s="302">
        <f>D371-D366</f>
        <v>0.54214424581772214</v>
      </c>
      <c r="M366" s="302">
        <f>F371-F366</f>
        <v>0.18508744101072327</v>
      </c>
      <c r="N366" s="302">
        <f>SUM(K366:M366)</f>
        <v>1.9310917320669096</v>
      </c>
    </row>
    <row r="367" spans="1:14" x14ac:dyDescent="0.2">
      <c r="A367" s="282" t="s">
        <v>365</v>
      </c>
      <c r="B367" s="302">
        <f>'Ind T6'!L152</f>
        <v>11.961513117738702</v>
      </c>
      <c r="C367" s="299" t="str">
        <f>CONCATENATE("(",ROUND((B367/$H368)*100,1),")")</f>
        <v>(18.4)</v>
      </c>
      <c r="D367" s="302">
        <f>'Ind T6'!M152</f>
        <v>12.868390302818634</v>
      </c>
      <c r="E367" s="299" t="str">
        <f>CONCATENATE("(",ROUND((D367/$H368)*100,1),")")</f>
        <v>(19.8)</v>
      </c>
      <c r="F367" s="302">
        <f>'Ind T6'!N152</f>
        <v>3.3757227496770921</v>
      </c>
      <c r="G367" s="299" t="str">
        <f>CONCATENATE("(",ROUND((F367/$H368)*100,1),")")</f>
        <v>(5.2)</v>
      </c>
      <c r="H367" s="302">
        <f t="shared" ref="H367" si="275">SUM(B367,D367,F367)</f>
        <v>28.205626170234428</v>
      </c>
      <c r="I367" s="299" t="str">
        <f>CONCATENATE("(",ROUND((H367/$H368)*100,1),")")</f>
        <v>(43.3)</v>
      </c>
      <c r="K367" s="302">
        <f t="shared" ref="K367:K368" si="276">B372-B367</f>
        <v>0.88542182400912495</v>
      </c>
      <c r="L367" s="302">
        <f t="shared" ref="L367:L368" si="277">D372-D367</f>
        <v>0.45331399212577139</v>
      </c>
      <c r="M367" s="302">
        <f t="shared" ref="M367:M368" si="278">F372-F367</f>
        <v>0.12617245179815217</v>
      </c>
      <c r="N367" s="302">
        <f t="shared" ref="N367:N368" si="279">SUM(K367:M367)</f>
        <v>1.4649082679330485</v>
      </c>
    </row>
    <row r="368" spans="1:14" x14ac:dyDescent="0.2">
      <c r="A368" s="282" t="s">
        <v>363</v>
      </c>
      <c r="B368" s="302">
        <f>SUM(B366:B367)</f>
        <v>33.831532340185277</v>
      </c>
      <c r="C368" s="299" t="str">
        <f>CONCATENATE("(",ROUND((B368/$H368)*100,1),")")</f>
        <v>(51.9)</v>
      </c>
      <c r="D368" s="302">
        <f>SUM(D366:D367)</f>
        <v>23.118877734834406</v>
      </c>
      <c r="E368" s="299" t="str">
        <f>CONCATENATE("(",ROUND((D368/$H368)*100,1),")")</f>
        <v>(35.5)</v>
      </c>
      <c r="F368" s="302">
        <f>SUM(F366:F367)</f>
        <v>8.1815899249803152</v>
      </c>
      <c r="G368" s="299" t="str">
        <f>CONCATENATE("(",ROUND((F368/$H368)*100,1),")")</f>
        <v>(12.6)</v>
      </c>
      <c r="H368" s="302">
        <f>SUM(H366:H367)</f>
        <v>65.131999999999991</v>
      </c>
      <c r="I368" s="299" t="str">
        <f>CONCATENATE("(",ROUND((H368/$H368)*100,1),")")</f>
        <v>(100)</v>
      </c>
      <c r="K368" s="302">
        <f t="shared" si="276"/>
        <v>2.0892818692475856</v>
      </c>
      <c r="L368" s="302">
        <f t="shared" si="277"/>
        <v>0.99545823794349531</v>
      </c>
      <c r="M368" s="302">
        <f t="shared" si="278"/>
        <v>0.31125989280887545</v>
      </c>
      <c r="N368" s="302">
        <f t="shared" si="279"/>
        <v>3.3959999999999564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23.073879267685037</v>
      </c>
      <c r="C371" s="299" t="str">
        <f>CONCATENATE("(",ROUND((B371/$H373)*100,1),")")</f>
        <v>(33.7)</v>
      </c>
      <c r="D371" s="302">
        <f>'Ind T6'!R153</f>
        <v>10.792631677833496</v>
      </c>
      <c r="E371" s="299" t="str">
        <f>CONCATENATE("(",ROUND((D371/$H373)*100,1),")")</f>
        <v>(15.7)</v>
      </c>
      <c r="F371" s="302">
        <f>'Ind T6'!S153</f>
        <v>4.9909546163139469</v>
      </c>
      <c r="G371" s="299" t="str">
        <f>CONCATENATE("(",ROUND((F371/$H373)*100,1),")")</f>
        <v>(7.3)</v>
      </c>
      <c r="H371" s="302">
        <f>SUM(B371,D371,F371)</f>
        <v>38.857465561832484</v>
      </c>
      <c r="I371" s="299" t="str">
        <f>CONCATENATE("(",ROUND((H371/$H373)*100,1),")")</f>
        <v>(56.7)</v>
      </c>
      <c r="K371" s="302">
        <f>B376-B371</f>
        <v>1.5478733491586922</v>
      </c>
      <c r="L371" s="302">
        <f>D376-D371</f>
        <v>0.61884991293876723</v>
      </c>
      <c r="M371" s="302">
        <f>F376-F371</f>
        <v>0.35169557627239989</v>
      </c>
      <c r="N371" s="302">
        <f>SUM(K371:M371)</f>
        <v>2.5184188383698594</v>
      </c>
    </row>
    <row r="372" spans="1:14" x14ac:dyDescent="0.2">
      <c r="A372" s="282" t="s">
        <v>365</v>
      </c>
      <c r="B372" s="302">
        <f>'Ind T6'!Q152</f>
        <v>12.846934941747827</v>
      </c>
      <c r="C372" s="299" t="str">
        <f>CONCATENATE("(",ROUND((B372/$H373)*100,1),")")</f>
        <v>(18.7)</v>
      </c>
      <c r="D372" s="302">
        <f>'Ind T6'!R152</f>
        <v>13.321704294944405</v>
      </c>
      <c r="E372" s="299" t="str">
        <f>CONCATENATE("(",ROUND((D372/$H373)*100,1),")")</f>
        <v>(19.4)</v>
      </c>
      <c r="F372" s="302">
        <f>'Ind T6'!S152</f>
        <v>3.5018952014752442</v>
      </c>
      <c r="G372" s="299" t="str">
        <f>CONCATENATE("(",ROUND((F372/$H373)*100,1),")")</f>
        <v>(5.1)</v>
      </c>
      <c r="H372" s="302">
        <f t="shared" ref="H372" si="280">SUM(B372,D372,F372)</f>
        <v>29.670534438167476</v>
      </c>
      <c r="I372" s="299" t="str">
        <f>CONCATENATE("(",ROUND((H372/$H373)*100,1),")")</f>
        <v>(43.3)</v>
      </c>
      <c r="K372" s="302">
        <f t="shared" ref="K372:K373" si="281">B377-B372</f>
        <v>1.1673537418835256</v>
      </c>
      <c r="L372" s="302">
        <f t="shared" ref="L372:L373" si="282">D377-D372</f>
        <v>0.40754949527154949</v>
      </c>
      <c r="M372" s="302">
        <f t="shared" ref="M372:M373" si="283">F377-F372</f>
        <v>0.26867792447514693</v>
      </c>
      <c r="N372" s="302">
        <f t="shared" ref="N372:N373" si="284">SUM(K372:M372)</f>
        <v>1.843581161630222</v>
      </c>
    </row>
    <row r="373" spans="1:14" x14ac:dyDescent="0.2">
      <c r="A373" s="282" t="s">
        <v>363</v>
      </c>
      <c r="B373" s="302">
        <f>SUM(B371:B372)</f>
        <v>35.920814209432862</v>
      </c>
      <c r="C373" s="299" t="str">
        <f>CONCATENATE("(",ROUND((B373/$H373)*100,1),")")</f>
        <v>(52.4)</v>
      </c>
      <c r="D373" s="302">
        <f>SUM(D371:D372)</f>
        <v>24.114335972777901</v>
      </c>
      <c r="E373" s="299" t="str">
        <f>CONCATENATE("(",ROUND((D373/$H373)*100,1),")")</f>
        <v>(35.2)</v>
      </c>
      <c r="F373" s="302">
        <f>SUM(F371:F372)</f>
        <v>8.4928498177891907</v>
      </c>
      <c r="G373" s="299" t="str">
        <f>CONCATENATE("(",ROUND((F373/$H373)*100,1),")")</f>
        <v>(12.4)</v>
      </c>
      <c r="H373" s="302">
        <f>SUM(H371:H372)</f>
        <v>68.527999999999963</v>
      </c>
      <c r="I373" s="299" t="str">
        <f>CONCATENATE("(",ROUND((H373/$H373)*100,1),")")</f>
        <v>(100)</v>
      </c>
      <c r="K373" s="302">
        <f t="shared" si="281"/>
        <v>2.7152270910422232</v>
      </c>
      <c r="L373" s="302">
        <f t="shared" si="282"/>
        <v>1.0263994082103167</v>
      </c>
      <c r="M373" s="302">
        <f t="shared" si="283"/>
        <v>0.62037350074754727</v>
      </c>
      <c r="N373" s="302">
        <f t="shared" si="284"/>
        <v>4.3620000000000871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24.621752616843729</v>
      </c>
      <c r="C376" s="299" t="str">
        <f>CONCATENATE("(",ROUND((B376/$H378)*100,1),")")</f>
        <v>(33.8)</v>
      </c>
      <c r="D376" s="302">
        <f>'Ind T6'!W153</f>
        <v>11.411481590772263</v>
      </c>
      <c r="E376" s="299" t="str">
        <f>CONCATENATE("(",ROUND((D376/$H378)*100,1),")")</f>
        <v>(15.7)</v>
      </c>
      <c r="F376" s="302">
        <f>'Ind T6'!X153</f>
        <v>5.3426501925863468</v>
      </c>
      <c r="G376" s="299" t="str">
        <f>CONCATENATE("(",ROUND((F376/$H378)*100,1),")")</f>
        <v>(7.3)</v>
      </c>
      <c r="H376" s="302">
        <f>SUM(B376,D376,F376)</f>
        <v>41.375884400202338</v>
      </c>
      <c r="I376" s="299" t="str">
        <f>CONCATENATE("(",ROUND((H376/$H378)*100,1),")")</f>
        <v>(56.8)</v>
      </c>
      <c r="K376" s="302">
        <f>B376-B366</f>
        <v>2.7517333943971565</v>
      </c>
      <c r="L376" s="302">
        <f>D376-D366</f>
        <v>1.1609941587564894</v>
      </c>
      <c r="M376" s="302">
        <f>F376-F366</f>
        <v>0.53678301728312316</v>
      </c>
      <c r="N376" s="302">
        <f>SUM(K376:M376)</f>
        <v>4.449510570436769</v>
      </c>
    </row>
    <row r="377" spans="1:14" x14ac:dyDescent="0.2">
      <c r="A377" s="282" t="s">
        <v>365</v>
      </c>
      <c r="B377" s="302">
        <f>'Ind T6'!V152</f>
        <v>14.014288683631353</v>
      </c>
      <c r="C377" s="299" t="str">
        <f>CONCATENATE("(",ROUND((B377/$H378)*100,1),")")</f>
        <v>(19.2)</v>
      </c>
      <c r="D377" s="302">
        <f>'Ind T6'!W152</f>
        <v>13.729253790215955</v>
      </c>
      <c r="E377" s="299" t="str">
        <f>CONCATENATE("(",ROUND((D377/$H378)*100,1),")")</f>
        <v>(18.8)</v>
      </c>
      <c r="F377" s="302">
        <f>'Ind T6'!X152</f>
        <v>3.7705731259503912</v>
      </c>
      <c r="G377" s="299" t="str">
        <f>CONCATENATE("(",ROUND((F377/$H378)*100,1),")")</f>
        <v>(5.2)</v>
      </c>
      <c r="H377" s="302">
        <f t="shared" ref="H377" si="285">SUM(B377,D377,F377)</f>
        <v>31.514115599797698</v>
      </c>
      <c r="I377" s="299" t="str">
        <f>CONCATENATE("(",ROUND((H377/$H378)*100,1),")")</f>
        <v>(43.2)</v>
      </c>
      <c r="K377" s="302">
        <f t="shared" ref="K377:K378" si="286">B377-B367</f>
        <v>2.0527755658926505</v>
      </c>
      <c r="L377" s="302">
        <f t="shared" ref="L377:L378" si="287">D377-D367</f>
        <v>0.86086348739732088</v>
      </c>
      <c r="M377" s="302">
        <f t="shared" ref="M377:M378" si="288">F377-F367</f>
        <v>0.39485037627329911</v>
      </c>
      <c r="N377" s="302">
        <f t="shared" ref="N377:N378" si="289">SUM(K377:M377)</f>
        <v>3.3084894295632705</v>
      </c>
    </row>
    <row r="378" spans="1:14" x14ac:dyDescent="0.2">
      <c r="A378" s="282" t="s">
        <v>363</v>
      </c>
      <c r="B378" s="302">
        <f>SUM(B376:B377)</f>
        <v>38.636041300475085</v>
      </c>
      <c r="C378" s="299" t="str">
        <f>CONCATENATE("(",ROUND((B378/$H378)*100,1),")")</f>
        <v>(53)</v>
      </c>
      <c r="D378" s="302">
        <f>SUM(D376:D377)</f>
        <v>25.140735380988218</v>
      </c>
      <c r="E378" s="299" t="str">
        <f>CONCATENATE("(",ROUND((D378/$H378)*100,1),")")</f>
        <v>(34.5)</v>
      </c>
      <c r="F378" s="302">
        <f>SUM(F376:F377)</f>
        <v>9.1132233185367379</v>
      </c>
      <c r="G378" s="299" t="str">
        <f>CONCATENATE("(",ROUND((F378/$H378)*100,1),")")</f>
        <v>(12.5)</v>
      </c>
      <c r="H378" s="302">
        <f>SUM(H376:H377)</f>
        <v>72.890000000000043</v>
      </c>
      <c r="I378" s="299" t="str">
        <f>CONCATENATE("(",ROUND((H378/$H378)*100,1),")")</f>
        <v>(100)</v>
      </c>
      <c r="K378" s="302">
        <f t="shared" si="286"/>
        <v>4.8045089602898088</v>
      </c>
      <c r="L378" s="302">
        <f t="shared" si="287"/>
        <v>2.021857646153812</v>
      </c>
      <c r="M378" s="302">
        <f t="shared" si="288"/>
        <v>0.93163339355642272</v>
      </c>
      <c r="N378" s="302">
        <f t="shared" si="289"/>
        <v>7.7580000000000435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9.757497711051526</v>
      </c>
      <c r="C387" s="299" t="str">
        <f>CONCATENATE("(",ROUND((B387/$H389)*100,1),")")</f>
        <v>(36.2)</v>
      </c>
      <c r="D387" s="302">
        <f>'Ind T6'!M162</f>
        <v>1.4046232357669066</v>
      </c>
      <c r="E387" s="299" t="str">
        <f>CONCATENATE("(",ROUND((D387/$H389)*100,1),")")</f>
        <v>(5.2)</v>
      </c>
      <c r="F387" s="302">
        <f>'Ind T6'!N162</f>
        <v>0.3960596787739743</v>
      </c>
      <c r="G387" s="299" t="str">
        <f>CONCATENATE("(",ROUND((F387/$H389)*100,1),")")</f>
        <v>(1.5)</v>
      </c>
      <c r="H387" s="302">
        <f>SUM(B387,D387,F387)</f>
        <v>11.558180625592408</v>
      </c>
      <c r="I387" s="299" t="str">
        <f>CONCATENATE("(",ROUND((H387/$H389)*100,1),")")</f>
        <v>(42.9)</v>
      </c>
      <c r="K387" s="302">
        <f>B392-B387</f>
        <v>0.54596702843854494</v>
      </c>
      <c r="L387" s="302">
        <f>D392-D387</f>
        <v>0.19067739652358684</v>
      </c>
      <c r="M387" s="302">
        <f>F392-F387</f>
        <v>3.1198687309131612E-2</v>
      </c>
      <c r="N387" s="302">
        <f>SUM(K387:M387)</f>
        <v>0.76784311227126345</v>
      </c>
    </row>
    <row r="388" spans="1:14" x14ac:dyDescent="0.2">
      <c r="A388" s="282" t="s">
        <v>365</v>
      </c>
      <c r="B388" s="302">
        <f>'Ind T6'!L161</f>
        <v>8.5409424478580966</v>
      </c>
      <c r="C388" s="299" t="str">
        <f>CONCATENATE("(",ROUND((B388/$H389)*100,1),")")</f>
        <v>(31.7)</v>
      </c>
      <c r="D388" s="302">
        <f>'Ind T6'!M161</f>
        <v>6.8718769265495112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15.412819374407608</v>
      </c>
      <c r="I388" s="299" t="str">
        <f>CONCATENATE("(",ROUND((H388/$H389)*100,1),")")</f>
        <v>(57.1)</v>
      </c>
      <c r="K388" s="302">
        <f t="shared" ref="K388:K389" si="291">B393-B388</f>
        <v>0.66381447939042459</v>
      </c>
      <c r="L388" s="302">
        <f t="shared" ref="L388:L389" si="292">D393-D388</f>
        <v>0.54934240833827275</v>
      </c>
      <c r="M388" s="302">
        <f t="shared" ref="M388:M389" si="293">F393-F388</f>
        <v>0</v>
      </c>
      <c r="N388" s="302">
        <f t="shared" ref="N388:N389" si="294">SUM(K388:M388)</f>
        <v>1.2131568877286973</v>
      </c>
    </row>
    <row r="389" spans="1:14" x14ac:dyDescent="0.2">
      <c r="A389" s="282" t="s">
        <v>363</v>
      </c>
      <c r="B389" s="302">
        <f>SUM(B387:B388)</f>
        <v>18.298440158909621</v>
      </c>
      <c r="C389" s="299" t="str">
        <f>CONCATENATE("(",ROUND((B389/$H389)*100,1),")")</f>
        <v>(67.8)</v>
      </c>
      <c r="D389" s="302">
        <f>SUM(D387:D388)</f>
        <v>8.2765001623164185</v>
      </c>
      <c r="E389" s="299" t="str">
        <f>CONCATENATE("(",ROUND((D389/$H389)*100,1),")")</f>
        <v>(30.7)</v>
      </c>
      <c r="F389" s="302">
        <f>SUM(F387:F388)</f>
        <v>0.3960596787739743</v>
      </c>
      <c r="G389" s="299" t="str">
        <f>CONCATENATE("(",ROUND((F389/$H389)*100,1),")")</f>
        <v>(1.5)</v>
      </c>
      <c r="H389" s="302">
        <f>SUM(H387:H388)</f>
        <v>26.971000000000018</v>
      </c>
      <c r="I389" s="299" t="str">
        <f>CONCATENATE("(",ROUND((H389/$H389)*100,1),")")</f>
        <v>(100)</v>
      </c>
      <c r="K389" s="302">
        <f t="shared" si="291"/>
        <v>1.2097815078289713</v>
      </c>
      <c r="L389" s="302">
        <f t="shared" si="292"/>
        <v>0.74001980486185914</v>
      </c>
      <c r="M389" s="302">
        <f t="shared" si="293"/>
        <v>3.1198687309131612E-2</v>
      </c>
      <c r="N389" s="302">
        <f t="shared" si="294"/>
        <v>1.9809999999999621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10.303464739490071</v>
      </c>
      <c r="C392" s="299" t="str">
        <f>CONCATENATE("(",ROUND((B392/$H394)*100,1),")")</f>
        <v>(35.6)</v>
      </c>
      <c r="D392" s="302">
        <f>'Ind T6'!R162</f>
        <v>1.5953006322904935</v>
      </c>
      <c r="E392" s="299" t="str">
        <f>CONCATENATE("(",ROUND((D392/$H394)*100,1),")")</f>
        <v>(5.5)</v>
      </c>
      <c r="F392" s="302">
        <f>'Ind T6'!S162</f>
        <v>0.42725836608310591</v>
      </c>
      <c r="G392" s="299" t="str">
        <f>CONCATENATE("(",ROUND((F392/$H394)*100,1),")")</f>
        <v>(1.5)</v>
      </c>
      <c r="H392" s="302">
        <f>SUM(B392,D392,F392)</f>
        <v>12.32602373786367</v>
      </c>
      <c r="I392" s="299" t="str">
        <f>CONCATENATE("(",ROUND((H392/$H394)*100,1),")")</f>
        <v>(42.6)</v>
      </c>
      <c r="K392" s="302">
        <f>B397-B392</f>
        <v>1.6716846149437359E-2</v>
      </c>
      <c r="L392" s="302">
        <f>D397-D392</f>
        <v>0.24222263559830681</v>
      </c>
      <c r="M392" s="302">
        <f>F397-F392</f>
        <v>2.3807865984341758E-2</v>
      </c>
      <c r="N392" s="302">
        <f>SUM(K392:M392)</f>
        <v>0.28274734773208593</v>
      </c>
    </row>
    <row r="393" spans="1:14" x14ac:dyDescent="0.2">
      <c r="A393" s="282" t="s">
        <v>365</v>
      </c>
      <c r="B393" s="302">
        <f>'Ind T6'!Q161</f>
        <v>9.2047569272485212</v>
      </c>
      <c r="C393" s="299" t="str">
        <f>CONCATENATE("(",ROUND((B393/$H394)*100,1),")")</f>
        <v>(31.8)</v>
      </c>
      <c r="D393" s="302">
        <f>'Ind T6'!R161</f>
        <v>7.421219334887784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16.625976262136305</v>
      </c>
      <c r="I393" s="299" t="str">
        <f>CONCATENATE("(",ROUND((H393/$H394)*100,1),")")</f>
        <v>(57.4)</v>
      </c>
      <c r="K393" s="302">
        <f t="shared" ref="K393:K394" si="296">B398-B393</f>
        <v>0.40630934459659862</v>
      </c>
      <c r="L393" s="302">
        <f t="shared" ref="L393:L394" si="297">D398-D393</f>
        <v>0.3309433076713848</v>
      </c>
      <c r="M393" s="302">
        <f t="shared" ref="M393:M394" si="298">F398-F393</f>
        <v>0</v>
      </c>
      <c r="N393" s="302">
        <f t="shared" ref="N393:N394" si="299">SUM(K393:M393)</f>
        <v>0.73725265226798342</v>
      </c>
    </row>
    <row r="394" spans="1:14" x14ac:dyDescent="0.2">
      <c r="A394" s="282" t="s">
        <v>363</v>
      </c>
      <c r="B394" s="302">
        <f>SUM(B392:B393)</f>
        <v>19.508221666738592</v>
      </c>
      <c r="C394" s="299" t="str">
        <f>CONCATENATE("(",ROUND((B394/$H394)*100,1),")")</f>
        <v>(67.4)</v>
      </c>
      <c r="D394" s="302">
        <f>SUM(D392:D393)</f>
        <v>9.0165199671782776</v>
      </c>
      <c r="E394" s="299" t="str">
        <f>CONCATENATE("(",ROUND((D394/$H394)*100,1),")")</f>
        <v>(31.1)</v>
      </c>
      <c r="F394" s="302">
        <f>SUM(F392:F393)</f>
        <v>0.42725836608310591</v>
      </c>
      <c r="G394" s="299" t="str">
        <f>CONCATENATE("(",ROUND((F394/$H394)*100,1),")")</f>
        <v>(1.5)</v>
      </c>
      <c r="H394" s="302">
        <f>SUM(H392:H393)</f>
        <v>28.951999999999977</v>
      </c>
      <c r="I394" s="299" t="str">
        <f>CONCATENATE("(",ROUND((H394/$H394)*100,1),")")</f>
        <v>(100)</v>
      </c>
      <c r="K394" s="302">
        <f t="shared" si="296"/>
        <v>0.42302619074603598</v>
      </c>
      <c r="L394" s="302">
        <f t="shared" si="297"/>
        <v>0.57316594326969117</v>
      </c>
      <c r="M394" s="302">
        <f t="shared" si="298"/>
        <v>2.3807865984341758E-2</v>
      </c>
      <c r="N394" s="302">
        <f t="shared" si="299"/>
        <v>1.0200000000000689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10.320181585639508</v>
      </c>
      <c r="C397" s="299" t="str">
        <f>CONCATENATE("(",ROUND((B397/$H399)*100,1),")")</f>
        <v>(34.4)</v>
      </c>
      <c r="D397" s="302">
        <f>'Ind T6'!W162</f>
        <v>1.8375232678888003</v>
      </c>
      <c r="E397" s="299" t="str">
        <f>CONCATENATE("(",ROUND((D397/$H399)*100,1),")")</f>
        <v>(6.1)</v>
      </c>
      <c r="F397" s="302">
        <f>'Ind T6'!X162</f>
        <v>0.45106623206744767</v>
      </c>
      <c r="G397" s="299" t="str">
        <f>CONCATENATE("(",ROUND((F397/$H399)*100,1),")")</f>
        <v>(1.5)</v>
      </c>
      <c r="H397" s="302">
        <f>SUM(B397,D397,F397)</f>
        <v>12.608771085595755</v>
      </c>
      <c r="I397" s="299" t="str">
        <f>CONCATENATE("(",ROUND((H397/$H399)*100,1),")")</f>
        <v>(42.1)</v>
      </c>
      <c r="K397" s="302">
        <f>B397-B387</f>
        <v>0.5626838745879823</v>
      </c>
      <c r="L397" s="302">
        <f>D397-D387</f>
        <v>0.43290003212189365</v>
      </c>
      <c r="M397" s="302">
        <f>F397-F387</f>
        <v>5.500655329347337E-2</v>
      </c>
      <c r="N397" s="302">
        <f>SUM(K397:M397)</f>
        <v>1.0505904600033493</v>
      </c>
    </row>
    <row r="398" spans="1:14" x14ac:dyDescent="0.2">
      <c r="A398" s="282" t="s">
        <v>365</v>
      </c>
      <c r="B398" s="302">
        <f>'Ind T6'!V161</f>
        <v>9.6110662718451199</v>
      </c>
      <c r="C398" s="299" t="str">
        <f>CONCATENATE("(",ROUND((B398/$H399)*100,1),")")</f>
        <v>(32.1)</v>
      </c>
      <c r="D398" s="302">
        <f>'Ind T6'!W161</f>
        <v>7.7521626425591688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17.363228914404289</v>
      </c>
      <c r="I398" s="299" t="str">
        <f>CONCATENATE("(",ROUND((H398/$H399)*100,1),")")</f>
        <v>(57.9)</v>
      </c>
      <c r="K398" s="302">
        <f t="shared" ref="K398:K399" si="301">B398-B388</f>
        <v>1.0701238239870232</v>
      </c>
      <c r="L398" s="302">
        <f t="shared" ref="L398:L399" si="302">D398-D388</f>
        <v>0.88028571600965755</v>
      </c>
      <c r="M398" s="302">
        <f t="shared" ref="M398:M399" si="303">F398-F388</f>
        <v>0</v>
      </c>
      <c r="N398" s="302">
        <f t="shared" ref="N398:N399" si="304">SUM(K398:M398)</f>
        <v>1.9504095399966808</v>
      </c>
    </row>
    <row r="399" spans="1:14" x14ac:dyDescent="0.2">
      <c r="A399" s="282" t="s">
        <v>363</v>
      </c>
      <c r="B399" s="302">
        <f>SUM(B397:B398)</f>
        <v>19.931247857484628</v>
      </c>
      <c r="C399" s="299" t="str">
        <f>CONCATENATE("(",ROUND((B399/$H399)*100,1),")")</f>
        <v>(66.5)</v>
      </c>
      <c r="D399" s="302">
        <f>SUM(D397:D398)</f>
        <v>9.5896859104479688</v>
      </c>
      <c r="E399" s="299" t="str">
        <f>CONCATENATE("(",ROUND((D399/$H399)*100,1),")")</f>
        <v>(32)</v>
      </c>
      <c r="F399" s="302">
        <f>SUM(F397:F398)</f>
        <v>0.45106623206744767</v>
      </c>
      <c r="G399" s="299" t="str">
        <f>CONCATENATE("(",ROUND((F399/$H399)*100,1),")")</f>
        <v>(1.5)</v>
      </c>
      <c r="H399" s="302">
        <f>SUM(H397:H398)</f>
        <v>29.972000000000044</v>
      </c>
      <c r="I399" s="299" t="str">
        <f>CONCATENATE("(",ROUND((H399/$H399)*100,1),")")</f>
        <v>(100)</v>
      </c>
      <c r="K399" s="302">
        <f t="shared" si="301"/>
        <v>1.6328076985750073</v>
      </c>
      <c r="L399" s="302">
        <f t="shared" si="302"/>
        <v>1.3131857481315503</v>
      </c>
      <c r="M399" s="302">
        <f t="shared" si="303"/>
        <v>5.500655329347337E-2</v>
      </c>
      <c r="N399" s="302">
        <f t="shared" si="304"/>
        <v>3.001000000000031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11.506652864237132</v>
      </c>
      <c r="C408" s="299" t="str">
        <f>CONCATENATE("(",ROUND((B408/$H410)*100,1),")")</f>
        <v>(15.2)</v>
      </c>
      <c r="D408" s="302">
        <f>'Ind T6'!M171</f>
        <v>5.7137439087765696</v>
      </c>
      <c r="E408" s="299" t="str">
        <f>CONCATENATE("(",ROUND((D408/$H410)*100,1),")")</f>
        <v>(7.6)</v>
      </c>
      <c r="F408" s="302">
        <f>'Ind T6'!N171</f>
        <v>2.277127925603597</v>
      </c>
      <c r="G408" s="299" t="str">
        <f>CONCATENATE("(",ROUND((F408/$H410)*100,1),")")</f>
        <v>(3)</v>
      </c>
      <c r="H408" s="302">
        <f>SUM(B408,D408,F408)</f>
        <v>19.497524698617301</v>
      </c>
      <c r="I408" s="299" t="str">
        <f>CONCATENATE("(",ROUND((H408/$H410)*100,1),")")</f>
        <v>(25.8)</v>
      </c>
      <c r="K408" s="302">
        <f>B413-B408</f>
        <v>-0.32925029143410534</v>
      </c>
      <c r="L408" s="302">
        <f>D413-D408</f>
        <v>-1.4762880868965489E-2</v>
      </c>
      <c r="M408" s="302">
        <f>F413-F408</f>
        <v>7.5604452466828675E-3</v>
      </c>
      <c r="N408" s="302">
        <f>SUM(K408:M408)</f>
        <v>-0.33645272705638796</v>
      </c>
    </row>
    <row r="409" spans="1:14" x14ac:dyDescent="0.2">
      <c r="A409" s="282" t="s">
        <v>365</v>
      </c>
      <c r="B409" s="302">
        <f>'Ind T6'!L170</f>
        <v>20.491485841477921</v>
      </c>
      <c r="C409" s="299" t="str">
        <f>CONCATENATE("(",ROUND((B409/$H410)*100,1),")")</f>
        <v>(27.1)</v>
      </c>
      <c r="D409" s="302">
        <f>'Ind T6'!M170</f>
        <v>31.841941001857467</v>
      </c>
      <c r="E409" s="299" t="str">
        <f>CONCATENATE("(",ROUND((D409/$H410)*100,1),")")</f>
        <v>(42.2)</v>
      </c>
      <c r="F409" s="302">
        <f>'Ind T6'!N170</f>
        <v>3.6650484580473295</v>
      </c>
      <c r="G409" s="299" t="str">
        <f>CONCATENATE("(",ROUND((F409/$H410)*100,1),")")</f>
        <v>(4.9)</v>
      </c>
      <c r="H409" s="302">
        <f t="shared" ref="H409" si="305">SUM(B409,D409,F409)</f>
        <v>55.998475301382719</v>
      </c>
      <c r="I409" s="299" t="str">
        <f>CONCATENATE("(",ROUND((H409/$H410)*100,1),")")</f>
        <v>(74.2)</v>
      </c>
      <c r="K409" s="302">
        <f t="shared" ref="K409:K410" si="306">B414-B409</f>
        <v>0.12538488818611881</v>
      </c>
      <c r="L409" s="302">
        <f t="shared" ref="L409:L410" si="307">D414-D409</f>
        <v>-1.1764757428442927</v>
      </c>
      <c r="M409" s="302">
        <f t="shared" ref="M409:M410" si="308">F414-F409</f>
        <v>-1.7456418285447306E-2</v>
      </c>
      <c r="N409" s="302">
        <f t="shared" ref="N409:N410" si="309">SUM(K409:M409)</f>
        <v>-1.0685472729436212</v>
      </c>
    </row>
    <row r="410" spans="1:14" x14ac:dyDescent="0.2">
      <c r="A410" s="282" t="s">
        <v>363</v>
      </c>
      <c r="B410" s="302">
        <f>SUM(B408:B409)</f>
        <v>31.998138705715053</v>
      </c>
      <c r="C410" s="299" t="str">
        <f>CONCATENATE("(",ROUND((B410/$H410)*100,1),")")</f>
        <v>(42.4)</v>
      </c>
      <c r="D410" s="302">
        <f>SUM(D408:D409)</f>
        <v>37.555684910634035</v>
      </c>
      <c r="E410" s="299" t="str">
        <f>CONCATENATE("(",ROUND((D410/$H410)*100,1),")")</f>
        <v>(49.7)</v>
      </c>
      <c r="F410" s="302">
        <f>SUM(F408:F409)</f>
        <v>5.942176383650926</v>
      </c>
      <c r="G410" s="299" t="str">
        <f>CONCATENATE("(",ROUND((F410/$H410)*100,1),")")</f>
        <v>(7.9)</v>
      </c>
      <c r="H410" s="302">
        <f>SUM(H408:H409)</f>
        <v>75.496000000000024</v>
      </c>
      <c r="I410" s="299" t="str">
        <f>CONCATENATE("(",ROUND((H410/$H410)*100,1),")")</f>
        <v>(100)</v>
      </c>
      <c r="K410" s="302">
        <f t="shared" si="306"/>
        <v>-0.20386540324798474</v>
      </c>
      <c r="L410" s="302">
        <f t="shared" si="307"/>
        <v>-1.1912386237132537</v>
      </c>
      <c r="M410" s="302">
        <f t="shared" si="308"/>
        <v>-9.8959730387644385E-3</v>
      </c>
      <c r="N410" s="302">
        <f t="shared" si="309"/>
        <v>-1.4050000000000029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11.177402572803027</v>
      </c>
      <c r="C413" s="299" t="str">
        <f>CONCATENATE("(",ROUND((B413/$H415)*100,1),")")</f>
        <v>(15.1)</v>
      </c>
      <c r="D413" s="302">
        <f>'Ind T6'!R171</f>
        <v>5.6989810279076041</v>
      </c>
      <c r="E413" s="299" t="str">
        <f>CONCATENATE("(",ROUND((D413/$H415)*100,1),")")</f>
        <v>(7.7)</v>
      </c>
      <c r="F413" s="302">
        <f>'Ind T6'!S171</f>
        <v>2.2846883708502799</v>
      </c>
      <c r="G413" s="299" t="str">
        <f>CONCATENATE("(",ROUND((F413/$H415)*100,1),")")</f>
        <v>(3.1)</v>
      </c>
      <c r="H413" s="302">
        <f>SUM(B413,D413,F413)</f>
        <v>19.161071971560911</v>
      </c>
      <c r="I413" s="299" t="str">
        <f>CONCATENATE("(",ROUND((H413/$H415)*100,1),")")</f>
        <v>(25.9)</v>
      </c>
      <c r="K413" s="302">
        <f>B418-B413</f>
        <v>2.045294013104737E-2</v>
      </c>
      <c r="L413" s="302">
        <f>D418-D413</f>
        <v>0.28531638655052038</v>
      </c>
      <c r="M413" s="302">
        <f>F418-F413</f>
        <v>0.13553976087865349</v>
      </c>
      <c r="N413" s="302">
        <f>SUM(K413:M413)</f>
        <v>0.44130908756022125</v>
      </c>
    </row>
    <row r="414" spans="1:14" x14ac:dyDescent="0.2">
      <c r="A414" s="282" t="s">
        <v>365</v>
      </c>
      <c r="B414" s="302">
        <f>'Ind T6'!Q170</f>
        <v>20.61687072966404</v>
      </c>
      <c r="C414" s="299" t="str">
        <f>CONCATENATE("(",ROUND((B414/$H415)*100,1),")")</f>
        <v>(27.8)</v>
      </c>
      <c r="D414" s="302">
        <f>'Ind T6'!R170</f>
        <v>30.665465259013175</v>
      </c>
      <c r="E414" s="299" t="str">
        <f>CONCATENATE("(",ROUND((D414/$H415)*100,1),")")</f>
        <v>(41.4)</v>
      </c>
      <c r="F414" s="302">
        <f>'Ind T6'!S170</f>
        <v>3.6475920397618822</v>
      </c>
      <c r="G414" s="299" t="str">
        <f>CONCATENATE("(",ROUND((F414/$H415)*100,1),")")</f>
        <v>(4.9)</v>
      </c>
      <c r="H414" s="302">
        <f t="shared" ref="H414" si="310">SUM(B414,D414,F414)</f>
        <v>54.9299280284391</v>
      </c>
      <c r="I414" s="299" t="str">
        <f>CONCATENATE("(",ROUND((H414/$H415)*100,1),")")</f>
        <v>(74.1)</v>
      </c>
      <c r="K414" s="302">
        <f t="shared" ref="K414:K415" si="311">B419-B414</f>
        <v>1.5558859462390764</v>
      </c>
      <c r="L414" s="302">
        <f t="shared" ref="L414:L415" si="312">D419-D414</f>
        <v>-0.51782353477951304</v>
      </c>
      <c r="M414" s="302">
        <f t="shared" ref="M414:M415" si="313">F419-F414</f>
        <v>0.10662850098017218</v>
      </c>
      <c r="N414" s="302">
        <f t="shared" ref="N414:N415" si="314">SUM(K414:M414)</f>
        <v>1.1446909124397355</v>
      </c>
    </row>
    <row r="415" spans="1:14" x14ac:dyDescent="0.2">
      <c r="A415" s="282" t="s">
        <v>363</v>
      </c>
      <c r="B415" s="302">
        <f>SUM(B413:B414)</f>
        <v>31.794273302467069</v>
      </c>
      <c r="C415" s="299" t="str">
        <f>CONCATENATE("(",ROUND((B415/$H415)*100,1),")")</f>
        <v>(42.9)</v>
      </c>
      <c r="D415" s="302">
        <f>SUM(D413:D414)</f>
        <v>36.364446286920781</v>
      </c>
      <c r="E415" s="299" t="str">
        <f>CONCATENATE("(",ROUND((D415/$H415)*100,1),")")</f>
        <v>(49.1)</v>
      </c>
      <c r="F415" s="302">
        <f>SUM(F413:F414)</f>
        <v>5.9322804106121616</v>
      </c>
      <c r="G415" s="299" t="str">
        <f>CONCATENATE("(",ROUND((F415/$H415)*100,1),")")</f>
        <v>(8)</v>
      </c>
      <c r="H415" s="302">
        <f>SUM(H413:H414)</f>
        <v>74.091000000000008</v>
      </c>
      <c r="I415" s="299" t="str">
        <f>CONCATENATE("(",ROUND((H415/$H415)*100,1),")")</f>
        <v>(100)</v>
      </c>
      <c r="K415" s="302">
        <f t="shared" si="311"/>
        <v>1.5763388863701238</v>
      </c>
      <c r="L415" s="302">
        <f t="shared" si="312"/>
        <v>-0.2325071482289971</v>
      </c>
      <c r="M415" s="302">
        <f t="shared" si="313"/>
        <v>0.24216826185882567</v>
      </c>
      <c r="N415" s="302">
        <f t="shared" si="314"/>
        <v>1.5859999999999523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11.197855512934074</v>
      </c>
      <c r="C418" s="299" t="str">
        <f>CONCATENATE("(",ROUND((B418/$H420)*100,1),")")</f>
        <v>(14.8)</v>
      </c>
      <c r="D418" s="302">
        <f>'Ind T6'!W171</f>
        <v>5.9842974144581245</v>
      </c>
      <c r="E418" s="299" t="str">
        <f>CONCATENATE("(",ROUND((D418/$H420)*100,1),")")</f>
        <v>(7.9)</v>
      </c>
      <c r="F418" s="302">
        <f>'Ind T6'!X171</f>
        <v>2.4202281317289334</v>
      </c>
      <c r="G418" s="299" t="str">
        <f>CONCATENATE("(",ROUND((F418/$H420)*100,1),")")</f>
        <v>(3.2)</v>
      </c>
      <c r="H418" s="302">
        <f>SUM(B418,D418,F418)</f>
        <v>19.602381059121132</v>
      </c>
      <c r="I418" s="299" t="str">
        <f>CONCATENATE("(",ROUND((H418/$H420)*100,1),")")</f>
        <v>(25.9)</v>
      </c>
      <c r="K418" s="302">
        <f>B418-B408</f>
        <v>-0.30879735130305797</v>
      </c>
      <c r="L418" s="302">
        <f>D418-D408</f>
        <v>0.2705535056815549</v>
      </c>
      <c r="M418" s="302">
        <f>F418-F408</f>
        <v>0.14310020612533636</v>
      </c>
      <c r="N418" s="302">
        <f>SUM(K418:M418)</f>
        <v>0.10485636050383329</v>
      </c>
    </row>
    <row r="419" spans="1:14" x14ac:dyDescent="0.2">
      <c r="A419" s="282" t="s">
        <v>365</v>
      </c>
      <c r="B419" s="302">
        <f>'Ind T6'!V170</f>
        <v>22.172756675903116</v>
      </c>
      <c r="C419" s="299" t="str">
        <f>CONCATENATE("(",ROUND((B419/$H420)*100,1),")")</f>
        <v>(29.3)</v>
      </c>
      <c r="D419" s="302">
        <f>'Ind T6'!W170</f>
        <v>30.147641724233662</v>
      </c>
      <c r="E419" s="299" t="str">
        <f>CONCATENATE("(",ROUND((D419/$H420)*100,1),")")</f>
        <v>(39.8)</v>
      </c>
      <c r="F419" s="302">
        <f>'Ind T6'!X170</f>
        <v>3.7542205407420544</v>
      </c>
      <c r="G419" s="299" t="str">
        <f>CONCATENATE("(",ROUND((F419/$H420)*100,1),")")</f>
        <v>(5)</v>
      </c>
      <c r="H419" s="302">
        <f t="shared" ref="H419" si="315">SUM(B419,D419,F419)</f>
        <v>56.074618940878835</v>
      </c>
      <c r="I419" s="299" t="str">
        <f>CONCATENATE("(",ROUND((H419/$H420)*100,1),")")</f>
        <v>(74.1)</v>
      </c>
      <c r="K419" s="302">
        <f t="shared" ref="K419:K420" si="316">B419-B409</f>
        <v>1.6812708344251952</v>
      </c>
      <c r="L419" s="302">
        <f t="shared" ref="L419:L420" si="317">D419-D409</f>
        <v>-1.6942992776238057</v>
      </c>
      <c r="M419" s="302">
        <f t="shared" ref="M419:M420" si="318">F419-F409</f>
        <v>8.9172082694724875E-2</v>
      </c>
      <c r="N419" s="302">
        <f t="shared" ref="N419:N420" si="319">SUM(K419:M419)</f>
        <v>7.6143639496114357E-2</v>
      </c>
    </row>
    <row r="420" spans="1:14" x14ac:dyDescent="0.2">
      <c r="A420" s="282" t="s">
        <v>363</v>
      </c>
      <c r="B420" s="302">
        <f>SUM(B418:B419)</f>
        <v>33.370612188837192</v>
      </c>
      <c r="C420" s="299" t="str">
        <f>CONCATENATE("(",ROUND((B420/$H420)*100,1),")")</f>
        <v>(44.1)</v>
      </c>
      <c r="D420" s="302">
        <f>SUM(D418:D419)</f>
        <v>36.131939138691784</v>
      </c>
      <c r="E420" s="299" t="str">
        <f>CONCATENATE("(",ROUND((D420/$H420)*100,1),")")</f>
        <v>(47.7)</v>
      </c>
      <c r="F420" s="302">
        <f>SUM(F418:F419)</f>
        <v>6.1744486724709873</v>
      </c>
      <c r="G420" s="299" t="str">
        <f>CONCATENATE("(",ROUND((F420/$H420)*100,1),")")</f>
        <v>(8.2)</v>
      </c>
      <c r="H420" s="302">
        <f>SUM(H418:H419)</f>
        <v>75.676999999999964</v>
      </c>
      <c r="I420" s="299" t="str">
        <f>CONCATENATE("(",ROUND((H420/$H420)*100,1),")")</f>
        <v>(100)</v>
      </c>
      <c r="K420" s="302">
        <f t="shared" si="316"/>
        <v>1.372473483122139</v>
      </c>
      <c r="L420" s="302">
        <f t="shared" si="317"/>
        <v>-1.4237457719422508</v>
      </c>
      <c r="M420" s="302">
        <f t="shared" si="318"/>
        <v>0.23227228882006123</v>
      </c>
      <c r="N420" s="302">
        <f t="shared" si="319"/>
        <v>0.18099999999994942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13.688559789292116</v>
      </c>
      <c r="C429" s="299" t="str">
        <f>CONCATENATE("(",ROUND((B429/$H431)*100,1),")")</f>
        <v>(12.9)</v>
      </c>
      <c r="D429" s="302">
        <f>'Ind T6'!M180</f>
        <v>4.3085274549320571</v>
      </c>
      <c r="E429" s="299" t="str">
        <f>CONCATENATE("(",ROUND((D429/$H431)*100,1),")")</f>
        <v>(4.1)</v>
      </c>
      <c r="F429" s="302">
        <f>'Ind T6'!N180</f>
        <v>1.3510156441865453</v>
      </c>
      <c r="G429" s="299" t="str">
        <f>CONCATENATE("(",ROUND((F429/$H431)*100,1),")")</f>
        <v>(1.3)</v>
      </c>
      <c r="H429" s="302">
        <f>SUM(B429,D429,F429)</f>
        <v>19.348102888410718</v>
      </c>
      <c r="I429" s="299" t="str">
        <f>CONCATENATE("(",ROUND((H429/$H431)*100,1),")")</f>
        <v>(18.3)</v>
      </c>
      <c r="K429" s="302">
        <f>B434-B429</f>
        <v>1.2904255090371937</v>
      </c>
      <c r="L429" s="302">
        <f>D434-D429</f>
        <v>0.42659799201631721</v>
      </c>
      <c r="M429" s="302">
        <f>F434-F429</f>
        <v>7.2250667010733682E-2</v>
      </c>
      <c r="N429" s="302">
        <f>SUM(K429:M429)</f>
        <v>1.7892741680642446</v>
      </c>
    </row>
    <row r="430" spans="1:14" x14ac:dyDescent="0.2">
      <c r="A430" s="282" t="s">
        <v>365</v>
      </c>
      <c r="B430" s="302">
        <f>'Ind T6'!L179</f>
        <v>35.446262588830997</v>
      </c>
      <c r="C430" s="299" t="str">
        <f>CONCATENATE("(",ROUND((B430/$H431)*100,1),")")</f>
        <v>(33.5)</v>
      </c>
      <c r="D430" s="302">
        <f>'Ind T6'!M179</f>
        <v>43.072284013430391</v>
      </c>
      <c r="E430" s="299" t="str">
        <f>CONCATENATE("(",ROUND((D430/$H431)*100,1),")")</f>
        <v>(40.7)</v>
      </c>
      <c r="F430" s="302">
        <f>'Ind T6'!N179</f>
        <v>8.0893505093279838</v>
      </c>
      <c r="G430" s="299" t="str">
        <f>CONCATENATE("(",ROUND((F430/$H431)*100,1),")")</f>
        <v>(7.6)</v>
      </c>
      <c r="H430" s="302">
        <f t="shared" ref="H430" si="320">SUM(B430,D430,F430)</f>
        <v>86.607897111589367</v>
      </c>
      <c r="I430" s="299" t="str">
        <f>CONCATENATE("(",ROUND((H430/$H431)*100,1),")")</f>
        <v>(81.7)</v>
      </c>
      <c r="K430" s="302">
        <f t="shared" ref="K430:K431" si="321">B435-B430</f>
        <v>4.1561297745514096</v>
      </c>
      <c r="L430" s="302">
        <f t="shared" ref="L430:L431" si="322">D435-D430</f>
        <v>2.1593109393388943</v>
      </c>
      <c r="M430" s="302">
        <f t="shared" ref="M430:M431" si="323">F435-F430</f>
        <v>1.1512851180455232</v>
      </c>
      <c r="N430" s="302">
        <f t="shared" ref="N430:N431" si="324">SUM(K430:M430)</f>
        <v>7.4667258319358272</v>
      </c>
    </row>
    <row r="431" spans="1:14" x14ac:dyDescent="0.2">
      <c r="A431" s="282" t="s">
        <v>363</v>
      </c>
      <c r="B431" s="302">
        <f>SUM(B429:B430)</f>
        <v>49.134822378123111</v>
      </c>
      <c r="C431" s="299" t="str">
        <f>CONCATENATE("(",ROUND((B431/$H431)*100,1),")")</f>
        <v>(46.4)</v>
      </c>
      <c r="D431" s="302">
        <f>SUM(D429:D430)</f>
        <v>47.380811468362445</v>
      </c>
      <c r="E431" s="299" t="str">
        <f>CONCATENATE("(",ROUND((D431/$H431)*100,1),")")</f>
        <v>(44.7)</v>
      </c>
      <c r="F431" s="302">
        <f>SUM(F429:F430)</f>
        <v>9.4403661535145282</v>
      </c>
      <c r="G431" s="299" t="str">
        <f>CONCATENATE("(",ROUND((F431/$H431)*100,1),")")</f>
        <v>(8.9)</v>
      </c>
      <c r="H431" s="302">
        <f>SUM(H429:H430)</f>
        <v>105.95600000000009</v>
      </c>
      <c r="I431" s="299" t="str">
        <f>CONCATENATE("(",ROUND((H431/$H431)*100,1),")")</f>
        <v>(100)</v>
      </c>
      <c r="K431" s="302">
        <f t="shared" si="321"/>
        <v>5.4465552835886015</v>
      </c>
      <c r="L431" s="302">
        <f t="shared" si="322"/>
        <v>2.5859089313552133</v>
      </c>
      <c r="M431" s="302">
        <f t="shared" si="323"/>
        <v>1.2235357850562583</v>
      </c>
      <c r="N431" s="302">
        <f t="shared" si="324"/>
        <v>9.2560000000000731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14.978985298329309</v>
      </c>
      <c r="C434" s="299" t="str">
        <f>CONCATENATE("(",ROUND((B434/$H436)*100,1),")")</f>
        <v>(13)</v>
      </c>
      <c r="D434" s="302">
        <f>'Ind T6'!R180</f>
        <v>4.7351254469483743</v>
      </c>
      <c r="E434" s="299" t="str">
        <f>CONCATENATE("(",ROUND((D434/$H436)*100,1),")")</f>
        <v>(4.1)</v>
      </c>
      <c r="F434" s="302">
        <f>'Ind T6'!S180</f>
        <v>1.423266311197279</v>
      </c>
      <c r="G434" s="299" t="str">
        <f>CONCATENATE("(",ROUND((F434/$H436)*100,1),")")</f>
        <v>(1.2)</v>
      </c>
      <c r="H434" s="302">
        <f>SUM(B434,D434,F434)</f>
        <v>21.137377056474961</v>
      </c>
      <c r="I434" s="299" t="str">
        <f>CONCATENATE("(",ROUND((H434/$H436)*100,1),")")</f>
        <v>(18.3)</v>
      </c>
      <c r="K434" s="302">
        <f>B439-B434</f>
        <v>1.9689404219698154</v>
      </c>
      <c r="L434" s="302">
        <f>D439-D434</f>
        <v>0.65518903721431787</v>
      </c>
      <c r="M434" s="302">
        <f>F439-F434</f>
        <v>5.171282864653759E-2</v>
      </c>
      <c r="N434" s="302">
        <f>SUM(K434:M434)</f>
        <v>2.6758422878306707</v>
      </c>
    </row>
    <row r="435" spans="1:14" x14ac:dyDescent="0.2">
      <c r="A435" s="282" t="s">
        <v>365</v>
      </c>
      <c r="B435" s="302">
        <f>'Ind T6'!Q179</f>
        <v>39.602392363382407</v>
      </c>
      <c r="C435" s="299" t="str">
        <f>CONCATENATE("(",ROUND((B435/$H436)*100,1),")")</f>
        <v>(34.4)</v>
      </c>
      <c r="D435" s="302">
        <f>'Ind T6'!R179</f>
        <v>45.231594952769285</v>
      </c>
      <c r="E435" s="299" t="str">
        <f>CONCATENATE("(",ROUND((D435/$H436)*100,1),")")</f>
        <v>(39.3)</v>
      </c>
      <c r="F435" s="302">
        <f>'Ind T6'!S179</f>
        <v>9.2406356273735071</v>
      </c>
      <c r="G435" s="299" t="str">
        <f>CONCATENATE("(",ROUND((F435/$H436)*100,1),")")</f>
        <v>(8)</v>
      </c>
      <c r="H435" s="302">
        <f t="shared" ref="H435" si="325">SUM(B435,D435,F435)</f>
        <v>94.074622943525199</v>
      </c>
      <c r="I435" s="299" t="str">
        <f>CONCATENATE("(",ROUND((H435/$H436)*100,1),")")</f>
        <v>(81.7)</v>
      </c>
      <c r="K435" s="302">
        <f t="shared" ref="K435:K436" si="326">B440-B435</f>
        <v>6.9053790839980422</v>
      </c>
      <c r="L435" s="302">
        <f t="shared" ref="L435:L436" si="327">D440-D435</f>
        <v>1.6485780092161093</v>
      </c>
      <c r="M435" s="302">
        <f t="shared" ref="M435:M436" si="328">F440-F435</f>
        <v>1.8612006189551149</v>
      </c>
      <c r="N435" s="302">
        <f t="shared" ref="N435:N436" si="329">SUM(K435:M435)</f>
        <v>10.415157712169266</v>
      </c>
    </row>
    <row r="436" spans="1:14" x14ac:dyDescent="0.2">
      <c r="A436" s="282" t="s">
        <v>363</v>
      </c>
      <c r="B436" s="302">
        <f>SUM(B434:B435)</f>
        <v>54.581377661711713</v>
      </c>
      <c r="C436" s="299" t="str">
        <f>CONCATENATE("(",ROUND((B436/$H436)*100,1),")")</f>
        <v>(47.4)</v>
      </c>
      <c r="D436" s="302">
        <f>SUM(D434:D435)</f>
        <v>49.966720399717659</v>
      </c>
      <c r="E436" s="299" t="str">
        <f>CONCATENATE("(",ROUND((D436/$H436)*100,1),")")</f>
        <v>(43.4)</v>
      </c>
      <c r="F436" s="302">
        <f>SUM(F434:F435)</f>
        <v>10.663901938570786</v>
      </c>
      <c r="G436" s="299" t="str">
        <f>CONCATENATE("(",ROUND((F436/$H436)*100,1),")")</f>
        <v>(9.3)</v>
      </c>
      <c r="H436" s="302">
        <f>SUM(H434:H435)</f>
        <v>115.21200000000016</v>
      </c>
      <c r="I436" s="299" t="str">
        <f>CONCATENATE("(",ROUND((H436/$H436)*100,1),")")</f>
        <v>(100)</v>
      </c>
      <c r="K436" s="302">
        <f t="shared" si="326"/>
        <v>8.8743195059678612</v>
      </c>
      <c r="L436" s="302">
        <f t="shared" si="327"/>
        <v>2.3037670464304298</v>
      </c>
      <c r="M436" s="302">
        <f t="shared" si="328"/>
        <v>1.9129134476016514</v>
      </c>
      <c r="N436" s="302">
        <f t="shared" si="329"/>
        <v>13.090999999999942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16.947925720299125</v>
      </c>
      <c r="C439" s="299" t="str">
        <f>CONCATENATE("(",ROUND((B439/$H441)*100,1),")")</f>
        <v>(13.2)</v>
      </c>
      <c r="D439" s="302">
        <f>'Ind T6'!W180</f>
        <v>5.3903144841626922</v>
      </c>
      <c r="E439" s="299" t="str">
        <f>CONCATENATE("(",ROUND((D439/$H441)*100,1),")")</f>
        <v>(4.2)</v>
      </c>
      <c r="F439" s="302">
        <f>'Ind T6'!X180</f>
        <v>1.4749791398438166</v>
      </c>
      <c r="G439" s="299" t="str">
        <f>CONCATENATE("(",ROUND((F439/$H441)*100,1),")")</f>
        <v>(1.1)</v>
      </c>
      <c r="H439" s="302">
        <f>SUM(B439,D439,F439)</f>
        <v>23.813219344305637</v>
      </c>
      <c r="I439" s="299" t="str">
        <f>CONCATENATE("(",ROUND((H439/$H441)*100,1),")")</f>
        <v>(18.6)</v>
      </c>
      <c r="K439" s="302">
        <f>B439-B429</f>
        <v>3.2593659310070091</v>
      </c>
      <c r="L439" s="302">
        <f>D439-D429</f>
        <v>1.0817870292306351</v>
      </c>
      <c r="M439" s="302">
        <f>F439-F429</f>
        <v>0.12396349565727127</v>
      </c>
      <c r="N439" s="302">
        <f>SUM(K439:M439)</f>
        <v>4.4651164558949157</v>
      </c>
    </row>
    <row r="440" spans="1:14" x14ac:dyDescent="0.2">
      <c r="A440" s="282" t="s">
        <v>365</v>
      </c>
      <c r="B440" s="302">
        <f>'Ind T6'!V179</f>
        <v>46.507771447380449</v>
      </c>
      <c r="C440" s="299" t="str">
        <f>CONCATENATE("(",ROUND((B440/$H441)*100,1),")")</f>
        <v>(36.2)</v>
      </c>
      <c r="D440" s="302">
        <f>'Ind T6'!W179</f>
        <v>46.880172961985394</v>
      </c>
      <c r="E440" s="299" t="str">
        <f>CONCATENATE("(",ROUND((D440/$H441)*100,1),")")</f>
        <v>(36.5)</v>
      </c>
      <c r="F440" s="302">
        <f>'Ind T6'!X179</f>
        <v>11.101836246328622</v>
      </c>
      <c r="G440" s="299" t="str">
        <f>CONCATENATE("(",ROUND((F440/$H441)*100,1),")")</f>
        <v>(8.7)</v>
      </c>
      <c r="H440" s="302">
        <f t="shared" ref="H440" si="330">SUM(B440,D440,F440)</f>
        <v>104.48978065569446</v>
      </c>
      <c r="I440" s="299" t="str">
        <f>CONCATENATE("(",ROUND((H440/$H441)*100,1),")")</f>
        <v>(81.4)</v>
      </c>
      <c r="K440" s="302">
        <f t="shared" ref="K440:K441" si="331">B440-B430</f>
        <v>11.061508858549452</v>
      </c>
      <c r="L440" s="302">
        <f t="shared" ref="L440:L441" si="332">D440-D430</f>
        <v>3.8078889485550036</v>
      </c>
      <c r="M440" s="302">
        <f t="shared" ref="M440:M441" si="333">F440-F430</f>
        <v>3.0124857370006382</v>
      </c>
      <c r="N440" s="302">
        <f t="shared" ref="N440:N441" si="334">SUM(K440:M440)</f>
        <v>17.881883544105094</v>
      </c>
    </row>
    <row r="441" spans="1:14" x14ac:dyDescent="0.2">
      <c r="A441" s="282" t="s">
        <v>363</v>
      </c>
      <c r="B441" s="302">
        <f>SUM(B439:B440)</f>
        <v>63.455697167679574</v>
      </c>
      <c r="C441" s="299" t="str">
        <f>CONCATENATE("(",ROUND((B441/$H441)*100,1),")")</f>
        <v>(49.5)</v>
      </c>
      <c r="D441" s="302">
        <f>SUM(D439:D440)</f>
        <v>52.270487446148088</v>
      </c>
      <c r="E441" s="299" t="str">
        <f>CONCATENATE("(",ROUND((D441/$H441)*100,1),")")</f>
        <v>(40.7)</v>
      </c>
      <c r="F441" s="302">
        <f>SUM(F439:F440)</f>
        <v>12.576815386172438</v>
      </c>
      <c r="G441" s="299" t="str">
        <f>CONCATENATE("(",ROUND((F441/$H441)*100,1),")")</f>
        <v>(9.8)</v>
      </c>
      <c r="H441" s="302">
        <f>SUM(H439:H440)</f>
        <v>128.30300000000011</v>
      </c>
      <c r="I441" s="299" t="str">
        <f>CONCATENATE("(",ROUND((H441/$H441)*100,1),")")</f>
        <v>(100)</v>
      </c>
      <c r="K441" s="302">
        <f t="shared" si="331"/>
        <v>14.320874789556463</v>
      </c>
      <c r="L441" s="302">
        <f t="shared" si="332"/>
        <v>4.8896759777856431</v>
      </c>
      <c r="M441" s="302">
        <f t="shared" si="333"/>
        <v>3.1364492326579096</v>
      </c>
      <c r="N441" s="302">
        <f t="shared" si="334"/>
        <v>22.347000000000016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6.0226954603320406</v>
      </c>
      <c r="C450" s="299" t="str">
        <f>CONCATENATE("(",ROUND((B450/$H452)*100,1),")")</f>
        <v>(21)</v>
      </c>
      <c r="D450" s="302">
        <f>'Ind T6'!M189</f>
        <v>4.2039482355684594</v>
      </c>
      <c r="E450" s="299" t="str">
        <f>CONCATENATE("(",ROUND((D450/$H452)*100,1),")")</f>
        <v>(14.6)</v>
      </c>
      <c r="F450" s="302">
        <f>'Ind T6'!N189</f>
        <v>3.7761721781633186</v>
      </c>
      <c r="G450" s="299" t="str">
        <f>CONCATENATE("(",ROUND((F450/$H452)*100,1),")")</f>
        <v>(13.2)</v>
      </c>
      <c r="H450" s="302">
        <f>SUM(B450,D450,F450)</f>
        <v>14.002815874063817</v>
      </c>
      <c r="I450" s="299" t="str">
        <f>CONCATENATE("(",ROUND((H450/$H452)*100,1),")")</f>
        <v>(48.8)</v>
      </c>
      <c r="K450" s="302">
        <f>B455-B450</f>
        <v>-0.2049175136600212</v>
      </c>
      <c r="L450" s="302">
        <f>D455-D450</f>
        <v>-1.1705543521655315E-2</v>
      </c>
      <c r="M450" s="302">
        <f>F455-F450</f>
        <v>-0.35795435943868847</v>
      </c>
      <c r="N450" s="302">
        <f>SUM(K450:M450)</f>
        <v>-0.57457741662036499</v>
      </c>
    </row>
    <row r="451" spans="1:14" x14ac:dyDescent="0.2">
      <c r="A451" s="282" t="s">
        <v>365</v>
      </c>
      <c r="B451" s="302">
        <f>'Ind T6'!L188</f>
        <v>3.8695559710237726</v>
      </c>
      <c r="C451" s="299" t="str">
        <f>CONCATENATE("(",ROUND((B451/$H452)*100,1),")")</f>
        <v>(13.5)</v>
      </c>
      <c r="D451" s="302">
        <f>'Ind T6'!M188</f>
        <v>5.8283788852205056</v>
      </c>
      <c r="E451" s="299" t="str">
        <f>CONCATENATE("(",ROUND((D451/$H452)*100,1),")")</f>
        <v>(20.3)</v>
      </c>
      <c r="F451" s="302">
        <f>'Ind T6'!N188</f>
        <v>5.0122492696919334</v>
      </c>
      <c r="G451" s="299" t="str">
        <f>CONCATENATE("(",ROUND((F451/$H452)*100,1),")")</f>
        <v>(17.5)</v>
      </c>
      <c r="H451" s="302">
        <f t="shared" ref="H451" si="335">SUM(B451,D451,F451)</f>
        <v>14.710184125936211</v>
      </c>
      <c r="I451" s="299" t="str">
        <f>CONCATENATE("(",ROUND((H451/$H452)*100,1),")")</f>
        <v>(51.2)</v>
      </c>
      <c r="K451" s="302">
        <f t="shared" ref="K451:K452" si="336">B456-B451</f>
        <v>-0.34064457028177575</v>
      </c>
      <c r="L451" s="302">
        <f t="shared" ref="L451:L452" si="337">D456-D451</f>
        <v>-0.1951824868413663</v>
      </c>
      <c r="M451" s="302">
        <f t="shared" ref="M451:M452" si="338">F456-F451</f>
        <v>-0.67859552625649311</v>
      </c>
      <c r="N451" s="302">
        <f t="shared" ref="N451:N452" si="339">SUM(K451:M451)</f>
        <v>-1.2144225833796352</v>
      </c>
    </row>
    <row r="452" spans="1:14" x14ac:dyDescent="0.2">
      <c r="A452" s="282" t="s">
        <v>363</v>
      </c>
      <c r="B452" s="302">
        <f>SUM(B450:B451)</f>
        <v>9.8922514313558132</v>
      </c>
      <c r="C452" s="299" t="str">
        <f>CONCATENATE("(",ROUND((B452/$H452)*100,1),")")</f>
        <v>(34.5)</v>
      </c>
      <c r="D452" s="302">
        <f>SUM(D450:D451)</f>
        <v>10.032327120788965</v>
      </c>
      <c r="E452" s="299" t="str">
        <f>CONCATENATE("(",ROUND((D452/$H452)*100,1),")")</f>
        <v>(34.9)</v>
      </c>
      <c r="F452" s="302">
        <f>SUM(F450:F451)</f>
        <v>8.7884214478552529</v>
      </c>
      <c r="G452" s="299" t="str">
        <f>CONCATENATE("(",ROUND((F452/$H452)*100,1),")")</f>
        <v>(30.6)</v>
      </c>
      <c r="H452" s="302">
        <f>SUM(H450:H451)</f>
        <v>28.713000000000029</v>
      </c>
      <c r="I452" s="299" t="str">
        <f>CONCATENATE("(",ROUND((H452/$H452)*100,1),")")</f>
        <v>(100)</v>
      </c>
      <c r="K452" s="302">
        <f t="shared" si="336"/>
        <v>-0.54556208394179606</v>
      </c>
      <c r="L452" s="302">
        <f t="shared" si="337"/>
        <v>-0.20688803036302161</v>
      </c>
      <c r="M452" s="302">
        <f t="shared" si="338"/>
        <v>-1.036549885695182</v>
      </c>
      <c r="N452" s="302">
        <f t="shared" si="339"/>
        <v>-1.7889999999999997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5.8177779466720194</v>
      </c>
      <c r="C455" s="299" t="str">
        <f>CONCATENATE("(",ROUND((B455/$H457)*100,1),")")</f>
        <v>(21.6)</v>
      </c>
      <c r="D455" s="302">
        <f>'Ind T6'!R189</f>
        <v>4.1922426920468041</v>
      </c>
      <c r="E455" s="299" t="str">
        <f>CONCATENATE("(",ROUND((D455/$H457)*100,1),")")</f>
        <v>(15.6)</v>
      </c>
      <c r="F455" s="302">
        <f>'Ind T6'!S189</f>
        <v>3.4182178187246302</v>
      </c>
      <c r="G455" s="299" t="str">
        <f>CONCATENATE("(",ROUND((F455/$H457)*100,1),")")</f>
        <v>(12.7)</v>
      </c>
      <c r="H455" s="302">
        <f>SUM(B455,D455,F455)</f>
        <v>13.428238457443454</v>
      </c>
      <c r="I455" s="299" t="str">
        <f>CONCATENATE("(",ROUND((H455/$H457)*100,1),")")</f>
        <v>(49.9)</v>
      </c>
      <c r="K455" s="302">
        <f>B460-B455</f>
        <v>0.26230769923022823</v>
      </c>
      <c r="L455" s="302">
        <f>D460-D455</f>
        <v>0.34890011409234134</v>
      </c>
      <c r="M455" s="302">
        <f>F460-F455</f>
        <v>0.13679281658574816</v>
      </c>
      <c r="N455" s="302">
        <f>SUM(K455:M455)</f>
        <v>0.74800062990831773</v>
      </c>
    </row>
    <row r="456" spans="1:14" x14ac:dyDescent="0.2">
      <c r="A456" s="282" t="s">
        <v>365</v>
      </c>
      <c r="B456" s="302">
        <f>'Ind T6'!Q188</f>
        <v>3.5289114007419968</v>
      </c>
      <c r="C456" s="299" t="str">
        <f>CONCATENATE("(",ROUND((B456/$H457)*100,1),")")</f>
        <v>(13.1)</v>
      </c>
      <c r="D456" s="302">
        <f>'Ind T6'!R188</f>
        <v>5.6331963983791393</v>
      </c>
      <c r="E456" s="299" t="str">
        <f>CONCATENATE("(",ROUND((D456/$H457)*100,1),")")</f>
        <v>(20.9)</v>
      </c>
      <c r="F456" s="302">
        <f>'Ind T6'!S188</f>
        <v>4.3336537434354403</v>
      </c>
      <c r="G456" s="299" t="str">
        <f>CONCATENATE("(",ROUND((F456/$H457)*100,1),")")</f>
        <v>(16.1)</v>
      </c>
      <c r="H456" s="302">
        <f t="shared" ref="H456" si="340">SUM(B456,D456,F456)</f>
        <v>13.495761542556576</v>
      </c>
      <c r="I456" s="299" t="str">
        <f>CONCATENATE("(",ROUND((H456/$H457)*100,1),")")</f>
        <v>(50.1)</v>
      </c>
      <c r="K456" s="302">
        <f t="shared" ref="K456:K457" si="341">B461-B456</f>
        <v>-0.11002415495904749</v>
      </c>
      <c r="L456" s="302">
        <f t="shared" ref="L456:L457" si="342">D461-D456</f>
        <v>0.18157339504621195</v>
      </c>
      <c r="M456" s="302">
        <f t="shared" ref="M456:M457" si="343">F461-F456</f>
        <v>0.22745013000450598</v>
      </c>
      <c r="N456" s="302">
        <f t="shared" ref="N456:N457" si="344">SUM(K456:M456)</f>
        <v>0.29899937009167044</v>
      </c>
    </row>
    <row r="457" spans="1:14" x14ac:dyDescent="0.2">
      <c r="A457" s="282" t="s">
        <v>363</v>
      </c>
      <c r="B457" s="302">
        <f>SUM(B455:B456)</f>
        <v>9.3466893474140171</v>
      </c>
      <c r="C457" s="299" t="str">
        <f>CONCATENATE("(",ROUND((B457/$H457)*100,1),")")</f>
        <v>(34.7)</v>
      </c>
      <c r="D457" s="302">
        <f>SUM(D455:D456)</f>
        <v>9.8254390904259434</v>
      </c>
      <c r="E457" s="299" t="str">
        <f>CONCATENATE("(",ROUND((D457/$H457)*100,1),")")</f>
        <v>(36.5)</v>
      </c>
      <c r="F457" s="302">
        <f>SUM(F455:F456)</f>
        <v>7.7518715621600709</v>
      </c>
      <c r="G457" s="299" t="str">
        <f>CONCATENATE("(",ROUND((F457/$H457)*100,1),")")</f>
        <v>(28.8)</v>
      </c>
      <c r="H457" s="302">
        <f>SUM(H455:H456)</f>
        <v>26.924000000000028</v>
      </c>
      <c r="I457" s="299" t="str">
        <f>CONCATENATE("(",ROUND((H457/$H457)*100,1),")")</f>
        <v>(100)</v>
      </c>
      <c r="K457" s="302">
        <f t="shared" si="341"/>
        <v>0.15228354427117985</v>
      </c>
      <c r="L457" s="302">
        <f t="shared" si="342"/>
        <v>0.53047350913855418</v>
      </c>
      <c r="M457" s="302">
        <f t="shared" si="343"/>
        <v>0.36424294659025414</v>
      </c>
      <c r="N457" s="302">
        <f t="shared" si="344"/>
        <v>1.0469999999999882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6.0800856459022476</v>
      </c>
      <c r="C460" s="299" t="str">
        <f>CONCATENATE("(",ROUND((B460/$H462)*100,1),")")</f>
        <v>(21.7)</v>
      </c>
      <c r="D460" s="302">
        <f>'Ind T6'!W189</f>
        <v>4.5411428061391454</v>
      </c>
      <c r="E460" s="299" t="str">
        <f>CONCATENATE("(",ROUND((D460/$H462)*100,1),")")</f>
        <v>(16.2)</v>
      </c>
      <c r="F460" s="302">
        <f>'Ind T6'!X189</f>
        <v>3.5550106353103783</v>
      </c>
      <c r="G460" s="299" t="str">
        <f>CONCATENATE("(",ROUND((F460/$H462)*100,1),")")</f>
        <v>(12.7)</v>
      </c>
      <c r="H460" s="302">
        <f>SUM(B460,D460,F460)</f>
        <v>14.176239087351771</v>
      </c>
      <c r="I460" s="299" t="str">
        <f>CONCATENATE("(",ROUND((H460/$H462)*100,1),")")</f>
        <v>(50.7)</v>
      </c>
      <c r="K460" s="302">
        <f>B460-B450</f>
        <v>5.7390185570207031E-2</v>
      </c>
      <c r="L460" s="302">
        <f>D460-D450</f>
        <v>0.33719457057068603</v>
      </c>
      <c r="M460" s="302">
        <f>F460-F450</f>
        <v>-0.22116154285294032</v>
      </c>
      <c r="N460" s="302">
        <f>SUM(K460:M460)</f>
        <v>0.17342321328795274</v>
      </c>
    </row>
    <row r="461" spans="1:14" x14ac:dyDescent="0.2">
      <c r="A461" s="282" t="s">
        <v>365</v>
      </c>
      <c r="B461" s="302">
        <f>'Ind T6'!V188</f>
        <v>3.4188872457829493</v>
      </c>
      <c r="C461" s="299" t="str">
        <f>CONCATENATE("(",ROUND((B461/$H462)*100,1),")")</f>
        <v>(12.2)</v>
      </c>
      <c r="D461" s="302">
        <f>'Ind T6'!W188</f>
        <v>5.8147697934253513</v>
      </c>
      <c r="E461" s="299" t="str">
        <f>CONCATENATE("(",ROUND((D461/$H462)*100,1),")")</f>
        <v>(20.8)</v>
      </c>
      <c r="F461" s="302">
        <f>'Ind T6'!X188</f>
        <v>4.5611038734399463</v>
      </c>
      <c r="G461" s="299" t="str">
        <f>CONCATENATE("(",ROUND((F461/$H462)*100,1),")")</f>
        <v>(16.3)</v>
      </c>
      <c r="H461" s="302">
        <f t="shared" ref="H461" si="345">SUM(B461,D461,F461)</f>
        <v>13.794760912648247</v>
      </c>
      <c r="I461" s="299" t="str">
        <f>CONCATENATE("(",ROUND((H461/$H462)*100,1),")")</f>
        <v>(49.3)</v>
      </c>
      <c r="K461" s="302">
        <f t="shared" ref="K461:K462" si="346">B461-B451</f>
        <v>-0.45066872524082324</v>
      </c>
      <c r="L461" s="302">
        <f t="shared" ref="L461:L462" si="347">D461-D451</f>
        <v>-1.3609091795154349E-2</v>
      </c>
      <c r="M461" s="302">
        <f t="shared" ref="M461:M462" si="348">F461-F451</f>
        <v>-0.45114539625198713</v>
      </c>
      <c r="N461" s="302">
        <f t="shared" ref="N461:N462" si="349">SUM(K461:M461)</f>
        <v>-0.91542321328796472</v>
      </c>
    </row>
    <row r="462" spans="1:14" x14ac:dyDescent="0.2">
      <c r="A462" s="282" t="s">
        <v>363</v>
      </c>
      <c r="B462" s="302">
        <f>SUM(B460:B461)</f>
        <v>9.498972891685197</v>
      </c>
      <c r="C462" s="299" t="str">
        <f>CONCATENATE("(",ROUND((B462/$H462)*100,1),")")</f>
        <v>(34)</v>
      </c>
      <c r="D462" s="302">
        <f>SUM(D460:D461)</f>
        <v>10.355912599564498</v>
      </c>
      <c r="E462" s="299" t="str">
        <f>CONCATENATE("(",ROUND((D462/$H462)*100,1),")")</f>
        <v>(37)</v>
      </c>
      <c r="F462" s="302">
        <f>SUM(F460:F461)</f>
        <v>8.116114508750325</v>
      </c>
      <c r="G462" s="299" t="str">
        <f>CONCATENATE("(",ROUND((F462/$H462)*100,1),")")</f>
        <v>(29)</v>
      </c>
      <c r="H462" s="302">
        <f>SUM(H460:H461)</f>
        <v>27.971000000000018</v>
      </c>
      <c r="I462" s="299" t="str">
        <f>CONCATENATE("(",ROUND((H462/$H462)*100,1),")")</f>
        <v>(100)</v>
      </c>
      <c r="K462" s="302">
        <f t="shared" si="346"/>
        <v>-0.39327853967061621</v>
      </c>
      <c r="L462" s="302">
        <f t="shared" si="347"/>
        <v>0.32358547877553256</v>
      </c>
      <c r="M462" s="302">
        <f t="shared" si="348"/>
        <v>-0.67230693910492789</v>
      </c>
      <c r="N462" s="302">
        <f t="shared" si="349"/>
        <v>-0.74200000000001154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4.1286591192241948</v>
      </c>
      <c r="C471" s="299" t="str">
        <f>CONCATENATE("(",ROUND((B471/$H473)*100,1),")")</f>
        <v>(15.4)</v>
      </c>
      <c r="D471" s="302">
        <f>'Ind T6'!M198</f>
        <v>1.0600125676125147</v>
      </c>
      <c r="E471" s="299" t="str">
        <f>CONCATENATE("(",ROUND((D471/$H473)*100,1),")")</f>
        <v>(4)</v>
      </c>
      <c r="F471" s="302">
        <f>'Ind T6'!N198</f>
        <v>2.0111216276500095</v>
      </c>
      <c r="G471" s="299" t="str">
        <f>CONCATENATE("(",ROUND((F471/$H473)*100,1),")")</f>
        <v>(7.5)</v>
      </c>
      <c r="H471" s="302">
        <f>SUM(B471,D471,F471)</f>
        <v>7.199793314486719</v>
      </c>
      <c r="I471" s="299" t="str">
        <f>CONCATENATE("(",ROUND((H471/$H473)*100,1),")")</f>
        <v>(26.8)</v>
      </c>
      <c r="K471" s="302">
        <f>B476-B471</f>
        <v>0.12970596972947401</v>
      </c>
      <c r="L471" s="302">
        <f>D476-D471</f>
        <v>-4.9574238614287225E-3</v>
      </c>
      <c r="M471" s="302">
        <f>F476-F471</f>
        <v>6.0844145964092711E-2</v>
      </c>
      <c r="N471" s="302">
        <f>SUM(K471:M471)</f>
        <v>0.185592691832138</v>
      </c>
    </row>
    <row r="472" spans="1:14" x14ac:dyDescent="0.2">
      <c r="A472" s="282" t="s">
        <v>365</v>
      </c>
      <c r="B472" s="302">
        <f>'Ind T6'!L197</f>
        <v>4.6745586814343145</v>
      </c>
      <c r="C472" s="299" t="str">
        <f>CONCATENATE("(",ROUND((B472/$H473)*100,1),")")</f>
        <v>(17.4)</v>
      </c>
      <c r="D472" s="302">
        <f>'Ind T6'!M197</f>
        <v>4.7019227607869505</v>
      </c>
      <c r="E472" s="299" t="str">
        <f>CONCATENATE("(",ROUND((D472/$H473)*100,1),")")</f>
        <v>(17.5)</v>
      </c>
      <c r="F472" s="302">
        <f>'Ind T6'!N197</f>
        <v>10.255725243291995</v>
      </c>
      <c r="G472" s="299" t="str">
        <f>CONCATENATE("(",ROUND((F472/$H473)*100,1),")")</f>
        <v>(38.2)</v>
      </c>
      <c r="H472" s="302">
        <f t="shared" ref="H472" si="350">SUM(B472,D472,F472)</f>
        <v>19.63220668551326</v>
      </c>
      <c r="I472" s="299" t="str">
        <f>CONCATENATE("(",ROUND((H472/$H473)*100,1),")")</f>
        <v>(73.2)</v>
      </c>
      <c r="K472" s="302">
        <f t="shared" ref="K472:K473" si="351">B477-B472</f>
        <v>-0.151946089784877</v>
      </c>
      <c r="L472" s="302">
        <f t="shared" ref="L472:L473" si="352">D477-D472</f>
        <v>-7.2616093852530206E-2</v>
      </c>
      <c r="M472" s="302">
        <f t="shared" ref="M472:M473" si="353">F477-F472</f>
        <v>1.8969491805311378E-2</v>
      </c>
      <c r="N472" s="302">
        <f t="shared" ref="N472:N473" si="354">SUM(K472:M472)</f>
        <v>-0.20559269183209583</v>
      </c>
    </row>
    <row r="473" spans="1:14" x14ac:dyDescent="0.2">
      <c r="A473" s="282" t="s">
        <v>363</v>
      </c>
      <c r="B473" s="302">
        <f>SUM(B471:B472)</f>
        <v>8.8032178006585085</v>
      </c>
      <c r="C473" s="299" t="str">
        <f>CONCATENATE("(",ROUND((B473/$H473)*100,1),")")</f>
        <v>(32.8)</v>
      </c>
      <c r="D473" s="302">
        <f>SUM(D471:D472)</f>
        <v>5.7619353283994652</v>
      </c>
      <c r="E473" s="299" t="str">
        <f>CONCATENATE("(",ROUND((D473/$H473)*100,1),")")</f>
        <v>(21.5)</v>
      </c>
      <c r="F473" s="302">
        <f>SUM(F471:F472)</f>
        <v>12.266846870942004</v>
      </c>
      <c r="G473" s="299" t="str">
        <f>CONCATENATE("(",ROUND((F473/$H473)*100,1),")")</f>
        <v>(45.7)</v>
      </c>
      <c r="H473" s="302">
        <f>SUM(H471:H472)</f>
        <v>26.831999999999979</v>
      </c>
      <c r="I473" s="299" t="str">
        <f>CONCATENATE("(",ROUND((H473/$H473)*100,1),")")</f>
        <v>(100)</v>
      </c>
      <c r="K473" s="302">
        <f t="shared" si="351"/>
        <v>-2.2240120055402102E-2</v>
      </c>
      <c r="L473" s="302">
        <f t="shared" si="352"/>
        <v>-7.7573517713958928E-2</v>
      </c>
      <c r="M473" s="302">
        <f t="shared" si="353"/>
        <v>7.9813637769404977E-2</v>
      </c>
      <c r="N473" s="302">
        <f t="shared" si="354"/>
        <v>-1.9999999999956053E-2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4.2583650889536688</v>
      </c>
      <c r="C476" s="299" t="str">
        <f>CONCATENATE("(",ROUND((B476/$H478)*100,1),")")</f>
        <v>(15.9)</v>
      </c>
      <c r="D476" s="302">
        <f>'Ind T6'!R198</f>
        <v>1.055055143751086</v>
      </c>
      <c r="E476" s="299" t="str">
        <f>CONCATENATE("(",ROUND((D476/$H478)*100,1),")")</f>
        <v>(3.9)</v>
      </c>
      <c r="F476" s="302">
        <f>'Ind T6'!S198</f>
        <v>2.0719657736141022</v>
      </c>
      <c r="G476" s="299" t="str">
        <f>CONCATENATE("(",ROUND((F476/$H478)*100,1),")")</f>
        <v>(7.7)</v>
      </c>
      <c r="H476" s="302">
        <f>SUM(B476,D476,F476)</f>
        <v>7.385386006318857</v>
      </c>
      <c r="I476" s="299" t="str">
        <f>CONCATENATE("(",ROUND((H476/$H478)*100,1),")")</f>
        <v>(27.5)</v>
      </c>
      <c r="K476" s="302">
        <f>B481-B476</f>
        <v>0.26473821361699112</v>
      </c>
      <c r="L476" s="302">
        <f>D481-D476</f>
        <v>1.7966002636262912E-2</v>
      </c>
      <c r="M476" s="302">
        <f>F481-F476</f>
        <v>0.11939598046983946</v>
      </c>
      <c r="N476" s="302">
        <f>SUM(K476:M476)</f>
        <v>0.40210019672309349</v>
      </c>
    </row>
    <row r="477" spans="1:14" x14ac:dyDescent="0.2">
      <c r="A477" s="282" t="s">
        <v>365</v>
      </c>
      <c r="B477" s="302">
        <f>'Ind T6'!Q197</f>
        <v>4.5226125916494375</v>
      </c>
      <c r="C477" s="299" t="str">
        <f>CONCATENATE("(",ROUND((B477/$H478)*100,1),")")</f>
        <v>(16.9)</v>
      </c>
      <c r="D477" s="302">
        <f>'Ind T6'!R197</f>
        <v>4.6293066669344203</v>
      </c>
      <c r="E477" s="299" t="str">
        <f>CONCATENATE("(",ROUND((D477/$H478)*100,1),")")</f>
        <v>(17.3)</v>
      </c>
      <c r="F477" s="302">
        <f>'Ind T6'!S197</f>
        <v>10.274694735097306</v>
      </c>
      <c r="G477" s="299" t="str">
        <f>CONCATENATE("(",ROUND((F477/$H478)*100,1),")")</f>
        <v>(38.3)</v>
      </c>
      <c r="H477" s="302">
        <f t="shared" ref="H477" si="355">SUM(B477,D477,F477)</f>
        <v>19.426613993681165</v>
      </c>
      <c r="I477" s="299" t="str">
        <f>CONCATENATE("(",ROUND((H477/$H478)*100,1),")")</f>
        <v>(72.5)</v>
      </c>
      <c r="K477" s="302">
        <f t="shared" ref="K477:K478" si="356">B482-B477</f>
        <v>-0.14596852347232492</v>
      </c>
      <c r="L477" s="302">
        <f t="shared" ref="L477:L478" si="357">D482-D477</f>
        <v>-8.6859691767349645E-2</v>
      </c>
      <c r="M477" s="302">
        <f t="shared" ref="M477:M478" si="358">F482-F477</f>
        <v>-2.2271981483438452E-2</v>
      </c>
      <c r="N477" s="302">
        <f t="shared" ref="N477:N478" si="359">SUM(K477:M477)</f>
        <v>-0.25510019672311302</v>
      </c>
    </row>
    <row r="478" spans="1:14" x14ac:dyDescent="0.2">
      <c r="A478" s="282" t="s">
        <v>363</v>
      </c>
      <c r="B478" s="302">
        <f>SUM(B476:B477)</f>
        <v>8.7809776806031064</v>
      </c>
      <c r="C478" s="299" t="str">
        <f>CONCATENATE("(",ROUND((B478/$H478)*100,1),")")</f>
        <v>(32.8)</v>
      </c>
      <c r="D478" s="302">
        <f>SUM(D476:D477)</f>
        <v>5.6843618106855063</v>
      </c>
      <c r="E478" s="299" t="str">
        <f>CONCATENATE("(",ROUND((D478/$H478)*100,1),")")</f>
        <v>(21.2)</v>
      </c>
      <c r="F478" s="302">
        <f>SUM(F476:F477)</f>
        <v>12.346660508711409</v>
      </c>
      <c r="G478" s="299" t="str">
        <f>CONCATENATE("(",ROUND((F478/$H478)*100,1),")")</f>
        <v>(46)</v>
      </c>
      <c r="H478" s="302">
        <f>SUM(H476:H477)</f>
        <v>26.812000000000022</v>
      </c>
      <c r="I478" s="299" t="str">
        <f>CONCATENATE("(",ROUND((H478/$H478)*100,1),")")</f>
        <v>(100)</v>
      </c>
      <c r="K478" s="302">
        <f t="shared" si="356"/>
        <v>0.11876969014466532</v>
      </c>
      <c r="L478" s="302">
        <f t="shared" si="357"/>
        <v>-6.8893689131086511E-2</v>
      </c>
      <c r="M478" s="302">
        <f t="shared" si="358"/>
        <v>9.7123998986401006E-2</v>
      </c>
      <c r="N478" s="302">
        <f t="shared" si="359"/>
        <v>0.14699999999997981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4.52310330257066</v>
      </c>
      <c r="C481" s="299" t="str">
        <f>CONCATENATE("(",ROUND((B481/$H483)*100,1),")")</f>
        <v>(16.8)</v>
      </c>
      <c r="D481" s="302">
        <f>'Ind T6'!W198</f>
        <v>1.0730211463873489</v>
      </c>
      <c r="E481" s="299" t="str">
        <f>CONCATENATE("(",ROUND((D481/$H483)*100,1),")")</f>
        <v>(4)</v>
      </c>
      <c r="F481" s="302">
        <f>'Ind T6'!X198</f>
        <v>2.1913617540839416</v>
      </c>
      <c r="G481" s="299" t="str">
        <f>CONCATENATE("(",ROUND((F481/$H483)*100,1),")")</f>
        <v>(8.1)</v>
      </c>
      <c r="H481" s="302">
        <f>SUM(B481,D481,F481)</f>
        <v>7.7874862030419507</v>
      </c>
      <c r="I481" s="299" t="str">
        <f>CONCATENATE("(",ROUND((H481/$H483)*100,1),")")</f>
        <v>(28.9)</v>
      </c>
      <c r="K481" s="302">
        <f>B481-B471</f>
        <v>0.39444418334646514</v>
      </c>
      <c r="L481" s="302">
        <f>D481-D471</f>
        <v>1.300857877483419E-2</v>
      </c>
      <c r="M481" s="302">
        <f>F481-F471</f>
        <v>0.18024012643393217</v>
      </c>
      <c r="N481" s="302">
        <f>SUM(K481:M481)</f>
        <v>0.5876928885552315</v>
      </c>
    </row>
    <row r="482" spans="1:14" x14ac:dyDescent="0.2">
      <c r="A482" s="282" t="s">
        <v>365</v>
      </c>
      <c r="B482" s="302">
        <f>'Ind T6'!V197</f>
        <v>4.3766440681771126</v>
      </c>
      <c r="C482" s="299" t="str">
        <f>CONCATENATE("(",ROUND((B482/$H483)*100,1),")")</f>
        <v>(16.2)</v>
      </c>
      <c r="D482" s="302">
        <f>'Ind T6'!W197</f>
        <v>4.5424469751670706</v>
      </c>
      <c r="E482" s="299" t="str">
        <f>CONCATENATE("(",ROUND((D482/$H483)*100,1),")")</f>
        <v>(16.8)</v>
      </c>
      <c r="F482" s="302">
        <f>'Ind T6'!X197</f>
        <v>10.252422753613867</v>
      </c>
      <c r="G482" s="299" t="str">
        <f>CONCATENATE("(",ROUND((F482/$H483)*100,1),")")</f>
        <v>(38)</v>
      </c>
      <c r="H482" s="302">
        <f t="shared" ref="H482" si="360">SUM(B482,D482,F482)</f>
        <v>19.171513796958052</v>
      </c>
      <c r="I482" s="299" t="str">
        <f>CONCATENATE("(",ROUND((H482/$H483)*100,1),")")</f>
        <v>(71.1)</v>
      </c>
      <c r="K482" s="302">
        <f t="shared" ref="K482:K483" si="361">B482-B472</f>
        <v>-0.29791461325720192</v>
      </c>
      <c r="L482" s="302">
        <f t="shared" ref="L482:L483" si="362">D482-D472</f>
        <v>-0.15947578561987985</v>
      </c>
      <c r="M482" s="302">
        <f t="shared" ref="M482:M483" si="363">F482-F472</f>
        <v>-3.3024896781270741E-3</v>
      </c>
      <c r="N482" s="302">
        <f t="shared" ref="N482:N483" si="364">SUM(K482:M482)</f>
        <v>-0.46069288855520885</v>
      </c>
    </row>
    <row r="483" spans="1:14" x14ac:dyDescent="0.2">
      <c r="A483" s="282" t="s">
        <v>363</v>
      </c>
      <c r="B483" s="302">
        <f>SUM(B481:B482)</f>
        <v>8.8997473707477717</v>
      </c>
      <c r="C483" s="299" t="str">
        <f>CONCATENATE("(",ROUND((B483/$H483)*100,1),")")</f>
        <v>(33)</v>
      </c>
      <c r="D483" s="302">
        <f>SUM(D481:D482)</f>
        <v>5.6154681215544198</v>
      </c>
      <c r="E483" s="299" t="str">
        <f>CONCATENATE("(",ROUND((D483/$H483)*100,1),")")</f>
        <v>(20.8)</v>
      </c>
      <c r="F483" s="302">
        <f>SUM(F481:F482)</f>
        <v>12.44378450769781</v>
      </c>
      <c r="G483" s="299" t="str">
        <f>CONCATENATE("(",ROUND((F483/$H483)*100,1),")")</f>
        <v>(46.2)</v>
      </c>
      <c r="H483" s="302">
        <f>SUM(H481:H482)</f>
        <v>26.959000000000003</v>
      </c>
      <c r="I483" s="299" t="str">
        <f>CONCATENATE("(",ROUND((H483/$H483)*100,1),")")</f>
        <v>(100)</v>
      </c>
      <c r="K483" s="302">
        <f t="shared" si="361"/>
        <v>9.6529570089263217E-2</v>
      </c>
      <c r="L483" s="302">
        <f t="shared" si="362"/>
        <v>-0.14646720684504544</v>
      </c>
      <c r="M483" s="302">
        <f t="shared" si="363"/>
        <v>0.17693763675580598</v>
      </c>
      <c r="N483" s="302">
        <f t="shared" si="364"/>
        <v>0.12700000000002376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Essex Southend-on-Sea and Thurrock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0.53726081203314358</v>
      </c>
      <c r="C8" s="300">
        <v>0.97644850653788562</v>
      </c>
      <c r="D8" s="300">
        <v>0.35224951607288502</v>
      </c>
      <c r="E8" s="300">
        <f>SUM(B8:D8)</f>
        <v>1.865958834643914</v>
      </c>
      <c r="F8" s="300"/>
      <c r="G8" s="300">
        <v>0.96637407972105949</v>
      </c>
      <c r="H8" s="300">
        <v>1.1814460804771814</v>
      </c>
      <c r="I8" s="300">
        <v>0.95356642129125546</v>
      </c>
      <c r="J8" s="300">
        <f>SUM(G8:I8)</f>
        <v>3.1013865814894963</v>
      </c>
      <c r="K8" s="300"/>
      <c r="L8" s="300">
        <v>0.90001815822661202</v>
      </c>
      <c r="M8" s="300">
        <v>1.0074974649216215</v>
      </c>
      <c r="N8" s="300">
        <v>0.41345643201028887</v>
      </c>
      <c r="O8" s="300">
        <f>SUM(L8:N8)</f>
        <v>2.3209720551585225</v>
      </c>
      <c r="P8" s="300"/>
      <c r="Q8" s="300">
        <v>0.92614464534110308</v>
      </c>
      <c r="R8" s="300">
        <v>1.005279554944793</v>
      </c>
      <c r="S8" s="300">
        <v>0.43149095965671669</v>
      </c>
      <c r="T8" s="300">
        <f>SUM(Q8:S8)</f>
        <v>2.362915159942613</v>
      </c>
      <c r="U8" s="300"/>
      <c r="V8" s="300">
        <v>0.87109114283894551</v>
      </c>
      <c r="W8" s="300">
        <v>0.87932040065585104</v>
      </c>
      <c r="X8" s="300">
        <v>0.4184819633038856</v>
      </c>
      <c r="Y8" s="300">
        <f>SUM(V8:X8)</f>
        <v>2.1688935067986819</v>
      </c>
    </row>
    <row r="9" spans="1:25" x14ac:dyDescent="0.2">
      <c r="A9" s="260" t="s">
        <v>364</v>
      </c>
      <c r="B9" s="300">
        <v>4.1083642645191807</v>
      </c>
      <c r="C9" s="300">
        <v>1.0319090686361734</v>
      </c>
      <c r="D9" s="300">
        <v>1.7327678322007576</v>
      </c>
      <c r="E9" s="300">
        <f t="shared" ref="E9:E10" si="0">SUM(B9:D9)</f>
        <v>6.8730411653561116</v>
      </c>
      <c r="F9" s="300"/>
      <c r="G9" s="300">
        <v>3.9795569754782609</v>
      </c>
      <c r="H9" s="300">
        <v>0.44174339028519416</v>
      </c>
      <c r="I9" s="300">
        <v>2.9153130527470257</v>
      </c>
      <c r="J9" s="300">
        <f t="shared" ref="J9:J10" si="1">SUM(G9:I9)</f>
        <v>7.3366134185104812</v>
      </c>
      <c r="K9" s="300"/>
      <c r="L9" s="300">
        <v>3.5695717486363003</v>
      </c>
      <c r="M9" s="300">
        <v>0.26845619620517064</v>
      </c>
      <c r="N9" s="300">
        <v>0</v>
      </c>
      <c r="O9" s="300">
        <f t="shared" ref="O9:O10" si="2">SUM(L9:N9)</f>
        <v>3.8380279448414711</v>
      </c>
      <c r="P9" s="300"/>
      <c r="Q9" s="300">
        <v>3.7967816411682946</v>
      </c>
      <c r="R9" s="300">
        <v>0.2783031988890966</v>
      </c>
      <c r="S9" s="300">
        <v>0</v>
      </c>
      <c r="T9" s="300">
        <f t="shared" ref="T9:T10" si="3">SUM(Q9:S9)</f>
        <v>4.0750848400573911</v>
      </c>
      <c r="U9" s="300"/>
      <c r="V9" s="300">
        <v>3.8747702432955125</v>
      </c>
      <c r="W9" s="300">
        <v>0.26333624990580612</v>
      </c>
      <c r="X9" s="300">
        <v>0</v>
      </c>
      <c r="Y9" s="300">
        <f t="shared" ref="Y9:Y10" si="4">SUM(V9:X9)</f>
        <v>4.1381064932013185</v>
      </c>
    </row>
    <row r="10" spans="1:25" x14ac:dyDescent="0.2">
      <c r="A10" s="264" t="s">
        <v>363</v>
      </c>
      <c r="B10" s="301">
        <f>SUM(B8:B9)</f>
        <v>4.6456250765523244</v>
      </c>
      <c r="C10" s="301">
        <f t="shared" ref="C10:D10" si="5">SUM(C8:C9)</f>
        <v>2.0083575751740588</v>
      </c>
      <c r="D10" s="301">
        <f t="shared" si="5"/>
        <v>2.0850173482736425</v>
      </c>
      <c r="E10" s="301">
        <f t="shared" si="0"/>
        <v>8.7390000000000256</v>
      </c>
      <c r="F10" s="301"/>
      <c r="G10" s="301">
        <f>SUM(G8:G9)</f>
        <v>4.9459310551993205</v>
      </c>
      <c r="H10" s="301">
        <f t="shared" ref="H10" si="6">SUM(H8:H9)</f>
        <v>1.6231894707623755</v>
      </c>
      <c r="I10" s="301">
        <f t="shared" ref="I10" si="7">SUM(I8:I9)</f>
        <v>3.8688794740382813</v>
      </c>
      <c r="J10" s="301">
        <f t="shared" si="1"/>
        <v>10.437999999999978</v>
      </c>
      <c r="K10" s="301"/>
      <c r="L10" s="301">
        <f>SUM(L8:L9)</f>
        <v>4.4695899068629128</v>
      </c>
      <c r="M10" s="301">
        <f t="shared" ref="M10" si="8">SUM(M8:M9)</f>
        <v>1.2759536611267921</v>
      </c>
      <c r="N10" s="301">
        <f t="shared" ref="N10" si="9">SUM(N8:N9)</f>
        <v>0.41345643201028887</v>
      </c>
      <c r="O10" s="301">
        <f t="shared" si="2"/>
        <v>6.1589999999999936</v>
      </c>
      <c r="P10" s="301"/>
      <c r="Q10" s="301">
        <f>SUM(Q8:Q9)</f>
        <v>4.7229262865093977</v>
      </c>
      <c r="R10" s="301">
        <f t="shared" ref="R10" si="10">SUM(R8:R9)</f>
        <v>1.2835827538338895</v>
      </c>
      <c r="S10" s="301">
        <f t="shared" ref="S10" si="11">SUM(S8:S9)</f>
        <v>0.43149095965671669</v>
      </c>
      <c r="T10" s="301">
        <f t="shared" si="3"/>
        <v>6.4380000000000042</v>
      </c>
      <c r="U10" s="301"/>
      <c r="V10" s="301">
        <f>SUM(V8:V9)</f>
        <v>4.7458613861344583</v>
      </c>
      <c r="W10" s="301">
        <f t="shared" ref="W10" si="12">SUM(W8:W9)</f>
        <v>1.1426566505616571</v>
      </c>
      <c r="X10" s="301">
        <f t="shared" ref="X10" si="13">SUM(X8:X9)</f>
        <v>0.4184819633038856</v>
      </c>
      <c r="Y10" s="301">
        <f t="shared" si="4"/>
        <v>6.3070000000000013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3.430680885977181E-2</v>
      </c>
      <c r="C17" s="300">
        <v>8.8695652174180725E-3</v>
      </c>
      <c r="D17" s="300">
        <v>1.6735028712152832E-4</v>
      </c>
      <c r="E17" s="300">
        <f>SUM(B17:D17)</f>
        <v>4.3343724364311415E-2</v>
      </c>
      <c r="F17" s="300"/>
      <c r="G17" s="300">
        <v>2.7604938271575691E-2</v>
      </c>
      <c r="H17" s="300">
        <v>1.1413580246936065E-2</v>
      </c>
      <c r="I17" s="300">
        <v>1.3271604938329442E-4</v>
      </c>
      <c r="J17" s="300">
        <f>SUM(G17:I17)</f>
        <v>3.915123456789505E-2</v>
      </c>
      <c r="K17" s="300"/>
      <c r="L17" s="300">
        <v>3.0649148242146901E-2</v>
      </c>
      <c r="M17" s="300">
        <v>6.7629575933994147E-3</v>
      </c>
      <c r="N17" s="300">
        <v>0</v>
      </c>
      <c r="O17" s="300">
        <f>SUM(L17:N17)</f>
        <v>3.7412105835546314E-2</v>
      </c>
      <c r="P17" s="300"/>
      <c r="Q17" s="300">
        <v>2.2031383737791344E-2</v>
      </c>
      <c r="R17" s="300">
        <v>4.8958630528826725E-3</v>
      </c>
      <c r="S17" s="300">
        <v>0</v>
      </c>
      <c r="T17" s="300">
        <f>SUM(Q17:S17)</f>
        <v>2.6927246790674014E-2</v>
      </c>
      <c r="U17" s="300"/>
      <c r="V17" s="300">
        <v>1.3032165832967872E-2</v>
      </c>
      <c r="W17" s="300">
        <v>3.1965689779099092E-3</v>
      </c>
      <c r="X17" s="300">
        <v>0</v>
      </c>
      <c r="Y17" s="300">
        <f>SUM(V17:X17)</f>
        <v>1.622873481087778E-2</v>
      </c>
    </row>
    <row r="18" spans="1:25" x14ac:dyDescent="0.2">
      <c r="A18" s="260" t="s">
        <v>364</v>
      </c>
      <c r="B18" s="300">
        <v>0.23680065627603269</v>
      </c>
      <c r="C18" s="300">
        <v>3.0123051681835524E-3</v>
      </c>
      <c r="D18" s="300">
        <v>0.124843314191472</v>
      </c>
      <c r="E18" s="300">
        <f t="shared" ref="E18:E19" si="14">SUM(B18:D18)</f>
        <v>0.36465627563568825</v>
      </c>
      <c r="F18" s="300"/>
      <c r="G18" s="300">
        <v>0.20531172839505898</v>
      </c>
      <c r="H18" s="300">
        <v>1.3537037037045953E-2</v>
      </c>
      <c r="I18" s="300">
        <v>0</v>
      </c>
      <c r="J18" s="300">
        <f t="shared" ref="J18:J19" si="15">SUM(G18:I18)</f>
        <v>0.21884876543210494</v>
      </c>
      <c r="K18" s="300"/>
      <c r="L18" s="300">
        <v>0.23468901776086884</v>
      </c>
      <c r="M18" s="300">
        <v>7.1946357375681337E-4</v>
      </c>
      <c r="N18" s="300">
        <v>0.12417941282982786</v>
      </c>
      <c r="O18" s="300">
        <f t="shared" ref="O18:O19" si="16">SUM(L18:N18)</f>
        <v>0.35958789416445353</v>
      </c>
      <c r="P18" s="300"/>
      <c r="Q18" s="300">
        <v>0.16904327151901388</v>
      </c>
      <c r="R18" s="300">
        <v>5.4398478365075091E-4</v>
      </c>
      <c r="S18" s="300">
        <v>8.9485496906661841E-2</v>
      </c>
      <c r="T18" s="300">
        <f t="shared" ref="T18:T19" si="17">SUM(Q18:S18)</f>
        <v>0.25907275320932649</v>
      </c>
      <c r="U18" s="300"/>
      <c r="V18" s="300">
        <v>0.10376554682057315</v>
      </c>
      <c r="W18" s="300">
        <v>3.6883488206388007E-4</v>
      </c>
      <c r="X18" s="300">
        <v>5.1636883486485159E-2</v>
      </c>
      <c r="Y18" s="300">
        <f t="shared" ref="Y18:Y19" si="18">SUM(V18:X18)</f>
        <v>0.15577126518912218</v>
      </c>
    </row>
    <row r="19" spans="1:25" x14ac:dyDescent="0.2">
      <c r="A19" s="264" t="s">
        <v>363</v>
      </c>
      <c r="B19" s="301">
        <f>SUM(B17:B18)</f>
        <v>0.27110746513580453</v>
      </c>
      <c r="C19" s="301">
        <f t="shared" ref="C19" si="19">SUM(C17:C18)</f>
        <v>1.1881870385601625E-2</v>
      </c>
      <c r="D19" s="301">
        <f t="shared" ref="D19" si="20">SUM(D17:D18)</f>
        <v>0.12501066447859352</v>
      </c>
      <c r="E19" s="301">
        <f t="shared" si="14"/>
        <v>0.4079999999999997</v>
      </c>
      <c r="F19" s="301"/>
      <c r="G19" s="301">
        <f>SUM(G17:G18)</f>
        <v>0.23291666666663469</v>
      </c>
      <c r="H19" s="301">
        <f t="shared" ref="H19" si="21">SUM(H17:H18)</f>
        <v>2.495061728398202E-2</v>
      </c>
      <c r="I19" s="301">
        <f t="shared" ref="I19" si="22">SUM(I17:I18)</f>
        <v>1.3271604938329442E-4</v>
      </c>
      <c r="J19" s="301">
        <f t="shared" si="15"/>
        <v>0.25800000000000001</v>
      </c>
      <c r="K19" s="301"/>
      <c r="L19" s="301">
        <f>SUM(L17:L18)</f>
        <v>0.26533816600301574</v>
      </c>
      <c r="M19" s="301">
        <f t="shared" ref="M19" si="23">SUM(M17:M18)</f>
        <v>7.4824211671562276E-3</v>
      </c>
      <c r="N19" s="301">
        <f t="shared" ref="N19" si="24">SUM(N17:N18)</f>
        <v>0.12417941282982786</v>
      </c>
      <c r="O19" s="301">
        <f t="shared" si="16"/>
        <v>0.39699999999999985</v>
      </c>
      <c r="P19" s="301"/>
      <c r="Q19" s="301">
        <f>SUM(Q17:Q18)</f>
        <v>0.19107465525680523</v>
      </c>
      <c r="R19" s="301">
        <f t="shared" ref="R19" si="25">SUM(R17:R18)</f>
        <v>5.4398478365334235E-3</v>
      </c>
      <c r="S19" s="301">
        <f t="shared" ref="S19" si="26">SUM(S17:S18)</f>
        <v>8.9485496906661841E-2</v>
      </c>
      <c r="T19" s="301">
        <f t="shared" si="17"/>
        <v>0.28600000000000048</v>
      </c>
      <c r="U19" s="301"/>
      <c r="V19" s="301">
        <f>SUM(V17:V18)</f>
        <v>0.11679771265354102</v>
      </c>
      <c r="W19" s="301">
        <f t="shared" ref="W19" si="27">SUM(W17:W18)</f>
        <v>3.5654038599737892E-3</v>
      </c>
      <c r="X19" s="301">
        <f t="shared" ref="X19" si="28">SUM(X17:X18)</f>
        <v>5.1636883486485159E-2</v>
      </c>
      <c r="Y19" s="301">
        <f t="shared" si="18"/>
        <v>0.17199999999999999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1.0313420645240394</v>
      </c>
      <c r="C26" s="300">
        <v>0.3116161410814533</v>
      </c>
      <c r="D26" s="300">
        <v>0.12472598415814493</v>
      </c>
      <c r="E26" s="300">
        <f>SUM(B26:D26)</f>
        <v>1.4676841897636377</v>
      </c>
      <c r="F26" s="300"/>
      <c r="G26" s="300">
        <v>0.98335868952818872</v>
      </c>
      <c r="H26" s="300">
        <v>0.28243616423454704</v>
      </c>
      <c r="I26" s="300">
        <v>6.4823256468954371E-2</v>
      </c>
      <c r="J26" s="300">
        <f>SUM(G26:I26)</f>
        <v>1.3306181102316901</v>
      </c>
      <c r="K26" s="300"/>
      <c r="L26" s="300">
        <v>0.89748671893489318</v>
      </c>
      <c r="M26" s="300">
        <v>0.2770366212783914</v>
      </c>
      <c r="N26" s="300">
        <v>2.809543108671906E-2</v>
      </c>
      <c r="O26" s="300">
        <f>SUM(L26:N26)</f>
        <v>1.2026187713000036</v>
      </c>
      <c r="P26" s="300"/>
      <c r="Q26" s="300">
        <v>1.0073975077923463</v>
      </c>
      <c r="R26" s="300">
        <v>0.29907289719551577</v>
      </c>
      <c r="S26" s="300">
        <v>3.1238006229802984E-2</v>
      </c>
      <c r="T26" s="300">
        <f>SUM(Q26:S26)</f>
        <v>1.3377084112176649</v>
      </c>
      <c r="U26" s="300"/>
      <c r="V26" s="300">
        <v>1.1477420965609832</v>
      </c>
      <c r="W26" s="300">
        <v>0.31670462361665935</v>
      </c>
      <c r="X26" s="300">
        <v>3.4735345815482363E-2</v>
      </c>
      <c r="Y26" s="300">
        <f>SUM(V26:X26)</f>
        <v>1.499182065993125</v>
      </c>
    </row>
    <row r="27" spans="1:25" x14ac:dyDescent="0.2">
      <c r="A27" s="260" t="s">
        <v>364</v>
      </c>
      <c r="B27" s="300">
        <v>2.6820725710947624</v>
      </c>
      <c r="C27" s="300">
        <v>0.10497659878062722</v>
      </c>
      <c r="D27" s="300">
        <v>0.11226664036097876</v>
      </c>
      <c r="E27" s="300">
        <f t="shared" ref="E27:E28" si="29">SUM(B27:D27)</f>
        <v>2.8993158102363683</v>
      </c>
      <c r="F27" s="300"/>
      <c r="G27" s="300">
        <v>2.4968750000033939</v>
      </c>
      <c r="H27" s="300">
        <v>0.14076870078850143</v>
      </c>
      <c r="I27" s="300">
        <v>2.6738188976417363E-2</v>
      </c>
      <c r="J27" s="300">
        <f t="shared" ref="J27:J28" si="30">SUM(G27:I27)</f>
        <v>2.6643818897683129</v>
      </c>
      <c r="K27" s="300"/>
      <c r="L27" s="300">
        <v>2.3744556958546039</v>
      </c>
      <c r="M27" s="300">
        <v>0.21345811587061891</v>
      </c>
      <c r="N27" s="300">
        <v>4.8467416974778188E-2</v>
      </c>
      <c r="O27" s="300">
        <f t="shared" ref="O27:O28" si="31">SUM(L27:N27)</f>
        <v>2.6363812287000012</v>
      </c>
      <c r="P27" s="300"/>
      <c r="Q27" s="300">
        <v>2.5414429906523153</v>
      </c>
      <c r="R27" s="300">
        <v>0.23095825545262211</v>
      </c>
      <c r="S27" s="300">
        <v>5.2890342677397152E-2</v>
      </c>
      <c r="T27" s="300">
        <f t="shared" ref="T27:T28" si="32">SUM(Q27:S27)</f>
        <v>2.8252915887823344</v>
      </c>
      <c r="U27" s="300"/>
      <c r="V27" s="300">
        <v>2.651918787405311</v>
      </c>
      <c r="W27" s="300">
        <v>0.24643933256765738</v>
      </c>
      <c r="X27" s="300">
        <v>5.845981403390723E-2</v>
      </c>
      <c r="Y27" s="300">
        <f t="shared" ref="Y27:Y28" si="33">SUM(V27:X27)</f>
        <v>2.9568179340068759</v>
      </c>
    </row>
    <row r="28" spans="1:25" x14ac:dyDescent="0.2">
      <c r="A28" s="264" t="s">
        <v>363</v>
      </c>
      <c r="B28" s="301">
        <f>SUM(B26:B27)</f>
        <v>3.7134146356188018</v>
      </c>
      <c r="C28" s="301">
        <f t="shared" ref="C28" si="34">SUM(C26:C27)</f>
        <v>0.41659273986208051</v>
      </c>
      <c r="D28" s="301">
        <f t="shared" ref="D28" si="35">SUM(D26:D27)</f>
        <v>0.23699262451912367</v>
      </c>
      <c r="E28" s="301">
        <f t="shared" si="29"/>
        <v>4.3670000000000053</v>
      </c>
      <c r="F28" s="301"/>
      <c r="G28" s="301">
        <f>SUM(G26:G27)</f>
        <v>3.4802336895315826</v>
      </c>
      <c r="H28" s="301">
        <f t="shared" ref="H28" si="36">SUM(H26:H27)</f>
        <v>0.42320486502304844</v>
      </c>
      <c r="I28" s="301">
        <f t="shared" ref="I28" si="37">SUM(I26:I27)</f>
        <v>9.1561445445371731E-2</v>
      </c>
      <c r="J28" s="301">
        <f t="shared" si="30"/>
        <v>3.9950000000000028</v>
      </c>
      <c r="K28" s="301"/>
      <c r="L28" s="301">
        <f>SUM(L26:L27)</f>
        <v>3.2719424147894971</v>
      </c>
      <c r="M28" s="301">
        <f t="shared" ref="M28" si="38">SUM(M26:M27)</f>
        <v>0.49049473714901032</v>
      </c>
      <c r="N28" s="301">
        <f t="shared" ref="N28" si="39">SUM(N26:N27)</f>
        <v>7.6562848061497241E-2</v>
      </c>
      <c r="O28" s="301">
        <f t="shared" si="31"/>
        <v>3.8390000000000044</v>
      </c>
      <c r="P28" s="301"/>
      <c r="Q28" s="301">
        <f>SUM(Q26:Q27)</f>
        <v>3.5488404984446618</v>
      </c>
      <c r="R28" s="301">
        <f t="shared" ref="R28" si="40">SUM(R26:R27)</f>
        <v>0.53003115264813783</v>
      </c>
      <c r="S28" s="301">
        <f t="shared" ref="S28" si="41">SUM(S26:S27)</f>
        <v>8.412834890720014E-2</v>
      </c>
      <c r="T28" s="301">
        <f t="shared" si="32"/>
        <v>4.1629999999999994</v>
      </c>
      <c r="U28" s="301"/>
      <c r="V28" s="301">
        <f>SUM(V26:V27)</f>
        <v>3.7996608839662942</v>
      </c>
      <c r="W28" s="301">
        <f t="shared" ref="W28" si="42">SUM(W26:W27)</f>
        <v>0.56314395618431679</v>
      </c>
      <c r="X28" s="301">
        <f t="shared" ref="X28" si="43">SUM(X26:X27)</f>
        <v>9.3195159849389586E-2</v>
      </c>
      <c r="Y28" s="301">
        <f t="shared" si="33"/>
        <v>4.4560000000000004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1.7057392810263077</v>
      </c>
      <c r="C35" s="300">
        <v>0.50460377024238845</v>
      </c>
      <c r="D35" s="300">
        <v>0.12074782956219729</v>
      </c>
      <c r="E35" s="300">
        <f>SUM(B35:D35)</f>
        <v>2.3310908808308932</v>
      </c>
      <c r="F35" s="300"/>
      <c r="G35" s="300">
        <v>1.4812004796870006</v>
      </c>
      <c r="H35" s="300">
        <v>0.47462472282107471</v>
      </c>
      <c r="I35" s="300">
        <v>0.13693329411261437</v>
      </c>
      <c r="J35" s="300">
        <f>SUM(G35:I35)</f>
        <v>2.0927584966206898</v>
      </c>
      <c r="K35" s="300"/>
      <c r="L35" s="300">
        <v>1.5161766570503414</v>
      </c>
      <c r="M35" s="300">
        <v>0.43928345686929599</v>
      </c>
      <c r="N35" s="300">
        <v>6.3714636413980993E-2</v>
      </c>
      <c r="O35" s="300">
        <f>SUM(L35:N35)</f>
        <v>2.0191747503336184</v>
      </c>
      <c r="P35" s="300"/>
      <c r="Q35" s="300">
        <v>1.4663631245053164</v>
      </c>
      <c r="R35" s="300">
        <v>0.44072164849254036</v>
      </c>
      <c r="S35" s="300">
        <v>6.4320282736603951E-2</v>
      </c>
      <c r="T35" s="300">
        <f>SUM(Q35:S35)</f>
        <v>1.9714050557344605</v>
      </c>
      <c r="U35" s="300"/>
      <c r="V35" s="300">
        <v>1.1545648980289627</v>
      </c>
      <c r="W35" s="300">
        <v>0.3729818613349023</v>
      </c>
      <c r="X35" s="300">
        <v>5.6264903655548627E-2</v>
      </c>
      <c r="Y35" s="300">
        <f>SUM(V35:X35)</f>
        <v>1.5838116630194137</v>
      </c>
    </row>
    <row r="36" spans="1:25" x14ac:dyDescent="0.2">
      <c r="A36" s="260" t="s">
        <v>364</v>
      </c>
      <c r="B36" s="300">
        <v>7.4459595443717017</v>
      </c>
      <c r="C36" s="300">
        <v>0.33875169305240738</v>
      </c>
      <c r="D36" s="300">
        <v>0.46419788174497834</v>
      </c>
      <c r="E36" s="300">
        <f t="shared" ref="E36:E37" si="44">SUM(B36:D36)</f>
        <v>8.2489091191690882</v>
      </c>
      <c r="F36" s="300"/>
      <c r="G36" s="300">
        <v>7.266051930128862</v>
      </c>
      <c r="H36" s="300">
        <v>0.32028465402469392</v>
      </c>
      <c r="I36" s="300">
        <v>0.57790491922576137</v>
      </c>
      <c r="J36" s="300">
        <f t="shared" ref="J36:J37" si="45">SUM(G36:I36)</f>
        <v>8.1642415033793174</v>
      </c>
      <c r="K36" s="300"/>
      <c r="L36" s="300">
        <v>6.7903584145736522</v>
      </c>
      <c r="M36" s="300">
        <v>0.58200424243670046</v>
      </c>
      <c r="N36" s="300">
        <v>0.329462592656035</v>
      </c>
      <c r="O36" s="300">
        <f t="shared" ref="O36:O37" si="46">SUM(L36:N36)</f>
        <v>7.7018252496663875</v>
      </c>
      <c r="P36" s="300"/>
      <c r="Q36" s="300">
        <v>6.7833516952029358</v>
      </c>
      <c r="R36" s="300">
        <v>0.59931642505681182</v>
      </c>
      <c r="S36" s="300">
        <v>0.33692682400578861</v>
      </c>
      <c r="T36" s="300">
        <f t="shared" ref="T36:T37" si="47">SUM(Q36:S36)</f>
        <v>7.7195949442655367</v>
      </c>
      <c r="U36" s="300"/>
      <c r="V36" s="300">
        <v>5.6249022433037723</v>
      </c>
      <c r="W36" s="300">
        <v>0.5274834717664465</v>
      </c>
      <c r="X36" s="300">
        <v>0.29380262191036011</v>
      </c>
      <c r="Y36" s="300">
        <f t="shared" ref="Y36:Y37" si="48">SUM(V36:X36)</f>
        <v>6.4461883369805788</v>
      </c>
    </row>
    <row r="37" spans="1:25" x14ac:dyDescent="0.2">
      <c r="A37" s="264" t="s">
        <v>363</v>
      </c>
      <c r="B37" s="301">
        <f>SUM(B35:B36)</f>
        <v>9.1516988253980092</v>
      </c>
      <c r="C37" s="301">
        <f t="shared" ref="C37" si="49">SUM(C35:C36)</f>
        <v>0.84335546329479583</v>
      </c>
      <c r="D37" s="301">
        <f t="shared" ref="D37" si="50">SUM(D35:D36)</f>
        <v>0.58494571130717565</v>
      </c>
      <c r="E37" s="301">
        <f t="shared" si="44"/>
        <v>10.579999999999981</v>
      </c>
      <c r="F37" s="301"/>
      <c r="G37" s="301">
        <f>SUM(G35:G36)</f>
        <v>8.7472524098158626</v>
      </c>
      <c r="H37" s="301">
        <f t="shared" ref="H37" si="51">SUM(H35:H36)</f>
        <v>0.79490937684576868</v>
      </c>
      <c r="I37" s="301">
        <f t="shared" ref="I37" si="52">SUM(I35:I36)</f>
        <v>0.71483821333837572</v>
      </c>
      <c r="J37" s="301">
        <f t="shared" si="45"/>
        <v>10.257000000000009</v>
      </c>
      <c r="K37" s="301"/>
      <c r="L37" s="301">
        <f>SUM(L35:L36)</f>
        <v>8.3065350716239941</v>
      </c>
      <c r="M37" s="301">
        <f t="shared" ref="M37" si="53">SUM(M35:M36)</f>
        <v>1.0212876993059965</v>
      </c>
      <c r="N37" s="301">
        <f t="shared" ref="N37" si="54">SUM(N35:N36)</f>
        <v>0.39317722907001601</v>
      </c>
      <c r="O37" s="301">
        <f t="shared" si="46"/>
        <v>9.7210000000000072</v>
      </c>
      <c r="P37" s="301"/>
      <c r="Q37" s="301">
        <f>SUM(Q35:Q36)</f>
        <v>8.2497148197082524</v>
      </c>
      <c r="R37" s="301">
        <f t="shared" ref="R37" si="55">SUM(R35:R36)</f>
        <v>1.0400380735493522</v>
      </c>
      <c r="S37" s="301">
        <f t="shared" ref="S37" si="56">SUM(S35:S36)</f>
        <v>0.40124710674239256</v>
      </c>
      <c r="T37" s="301">
        <f t="shared" si="47"/>
        <v>9.6909999999999972</v>
      </c>
      <c r="U37" s="301"/>
      <c r="V37" s="301">
        <f>SUM(V35:V36)</f>
        <v>6.7794671413327352</v>
      </c>
      <c r="W37" s="301">
        <f t="shared" ref="W37" si="57">SUM(W35:W36)</f>
        <v>0.9004653331013488</v>
      </c>
      <c r="X37" s="301">
        <f t="shared" ref="X37" si="58">SUM(X35:X36)</f>
        <v>0.35006752556590875</v>
      </c>
      <c r="Y37" s="301">
        <f t="shared" si="48"/>
        <v>8.0299999999999923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5.6402168284545748</v>
      </c>
      <c r="C44" s="300">
        <v>2.591284391255495</v>
      </c>
      <c r="D44" s="300">
        <v>1.2440219614631833</v>
      </c>
      <c r="E44" s="300">
        <f>SUM(B44:D44)</f>
        <v>9.4755231811732532</v>
      </c>
      <c r="F44" s="300"/>
      <c r="G44" s="300">
        <v>6.2379908650302713</v>
      </c>
      <c r="H44" s="300">
        <v>2.2466818464801079</v>
      </c>
      <c r="I44" s="300">
        <v>0.76564619876294504</v>
      </c>
      <c r="J44" s="300">
        <f>SUM(G44:I44)</f>
        <v>9.2503189102733252</v>
      </c>
      <c r="K44" s="300"/>
      <c r="L44" s="300">
        <v>5.960647777467063</v>
      </c>
      <c r="M44" s="300">
        <v>2.1820826811294665</v>
      </c>
      <c r="N44" s="300">
        <v>0.4270861094526523</v>
      </c>
      <c r="O44" s="300">
        <f>SUM(L44:N44)</f>
        <v>8.5698165680491822</v>
      </c>
      <c r="P44" s="300"/>
      <c r="Q44" s="300">
        <v>5.4710185299897987</v>
      </c>
      <c r="R44" s="300">
        <v>1.986394376715924</v>
      </c>
      <c r="S44" s="300">
        <v>0.37059220818088634</v>
      </c>
      <c r="T44" s="300">
        <f>SUM(Q44:S44)</f>
        <v>7.8280051148866088</v>
      </c>
      <c r="U44" s="300"/>
      <c r="V44" s="300">
        <v>4.9236732511729668</v>
      </c>
      <c r="W44" s="300">
        <v>1.7964954224459524</v>
      </c>
      <c r="X44" s="300">
        <v>0.31969014329685053</v>
      </c>
      <c r="Y44" s="300">
        <f>SUM(V44:X44)</f>
        <v>7.0398588169157694</v>
      </c>
    </row>
    <row r="45" spans="1:25" x14ac:dyDescent="0.2">
      <c r="A45" s="260" t="s">
        <v>364</v>
      </c>
      <c r="B45" s="300">
        <v>24.691421854049867</v>
      </c>
      <c r="C45" s="300">
        <v>0.75863767013491101</v>
      </c>
      <c r="D45" s="300">
        <v>2.8694172946418495</v>
      </c>
      <c r="E45" s="300">
        <f t="shared" ref="E45:E46" si="59">SUM(B45:D45)</f>
        <v>28.319476818826626</v>
      </c>
      <c r="F45" s="300"/>
      <c r="G45" s="300">
        <v>25.555557282233661</v>
      </c>
      <c r="H45" s="300">
        <v>1.1076997919058957</v>
      </c>
      <c r="I45" s="300">
        <v>2.03642401558717</v>
      </c>
      <c r="J45" s="300">
        <f t="shared" ref="J45:J46" si="60">SUM(G45:I45)</f>
        <v>28.699681089726727</v>
      </c>
      <c r="K45" s="300"/>
      <c r="L45" s="300">
        <v>24.114256022081928</v>
      </c>
      <c r="M45" s="300">
        <v>1.9480487720532875</v>
      </c>
      <c r="N45" s="300">
        <v>2.5828786378156319</v>
      </c>
      <c r="O45" s="300">
        <f t="shared" ref="O45:O46" si="61">SUM(L45:N45)</f>
        <v>28.645183431950848</v>
      </c>
      <c r="P45" s="300"/>
      <c r="Q45" s="300">
        <v>21.748626695530817</v>
      </c>
      <c r="R45" s="300">
        <v>1.7819644358072115</v>
      </c>
      <c r="S45" s="300">
        <v>2.3094037537753382</v>
      </c>
      <c r="T45" s="300">
        <f t="shared" ref="T45:T46" si="62">SUM(Q45:S45)</f>
        <v>25.839994885113367</v>
      </c>
      <c r="U45" s="300"/>
      <c r="V45" s="300">
        <v>19.084982336479154</v>
      </c>
      <c r="W45" s="300">
        <v>1.6043846402681883</v>
      </c>
      <c r="X45" s="300">
        <v>2.0857742063368505</v>
      </c>
      <c r="Y45" s="300">
        <f t="shared" ref="Y45:Y46" si="63">SUM(V45:X45)</f>
        <v>22.775141183084195</v>
      </c>
    </row>
    <row r="46" spans="1:25" x14ac:dyDescent="0.2">
      <c r="A46" s="264" t="s">
        <v>363</v>
      </c>
      <c r="B46" s="301">
        <f>SUM(B44:B45)</f>
        <v>30.33163868250444</v>
      </c>
      <c r="C46" s="301">
        <f t="shared" ref="C46" si="64">SUM(C44:C45)</f>
        <v>3.3499220613904059</v>
      </c>
      <c r="D46" s="301">
        <f t="shared" ref="D46" si="65">SUM(D44:D45)</f>
        <v>4.1134392561050328</v>
      </c>
      <c r="E46" s="301">
        <f t="shared" si="59"/>
        <v>37.794999999999881</v>
      </c>
      <c r="F46" s="301"/>
      <c r="G46" s="301">
        <f>SUM(G44:G45)</f>
        <v>31.793548147263934</v>
      </c>
      <c r="H46" s="301">
        <f t="shared" ref="H46" si="66">SUM(H44:H45)</f>
        <v>3.3543816383860037</v>
      </c>
      <c r="I46" s="301">
        <f t="shared" ref="I46" si="67">SUM(I44:I45)</f>
        <v>2.8020702143501151</v>
      </c>
      <c r="J46" s="301">
        <f t="shared" si="60"/>
        <v>37.950000000000053</v>
      </c>
      <c r="K46" s="301"/>
      <c r="L46" s="301">
        <f>SUM(L44:L45)</f>
        <v>30.074903799548991</v>
      </c>
      <c r="M46" s="301">
        <f t="shared" ref="M46" si="68">SUM(M44:M45)</f>
        <v>4.130131453182754</v>
      </c>
      <c r="N46" s="301">
        <f t="shared" ref="N46" si="69">SUM(N44:N45)</f>
        <v>3.0099647472682842</v>
      </c>
      <c r="O46" s="301">
        <f t="shared" si="61"/>
        <v>37.215000000000032</v>
      </c>
      <c r="P46" s="301"/>
      <c r="Q46" s="301">
        <f>SUM(Q44:Q45)</f>
        <v>27.219645225520615</v>
      </c>
      <c r="R46" s="301">
        <f t="shared" ref="R46" si="70">SUM(R44:R45)</f>
        <v>3.7683588125231355</v>
      </c>
      <c r="S46" s="301">
        <f t="shared" ref="S46" si="71">SUM(S44:S45)</f>
        <v>2.6799959619562248</v>
      </c>
      <c r="T46" s="301">
        <f t="shared" si="62"/>
        <v>33.667999999999978</v>
      </c>
      <c r="U46" s="301"/>
      <c r="V46" s="301">
        <f>SUM(V44:V45)</f>
        <v>24.008655587652122</v>
      </c>
      <c r="W46" s="301">
        <f t="shared" ref="W46" si="72">SUM(W44:W45)</f>
        <v>3.4008800627141405</v>
      </c>
      <c r="X46" s="301">
        <f t="shared" ref="X46" si="73">SUM(X44:X45)</f>
        <v>2.4054643496337009</v>
      </c>
      <c r="Y46" s="301">
        <f t="shared" si="63"/>
        <v>29.814999999999962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0.17462175720214171</v>
      </c>
      <c r="C53" s="300">
        <v>3.6576178874115621E-2</v>
      </c>
      <c r="D53" s="300">
        <v>0.13303110219425471</v>
      </c>
      <c r="E53" s="300">
        <f>SUM(B53:D53)</f>
        <v>0.34422903827051204</v>
      </c>
      <c r="F53" s="300"/>
      <c r="G53" s="300">
        <v>0.20691145905505259</v>
      </c>
      <c r="H53" s="300">
        <v>4.8837189969161303E-2</v>
      </c>
      <c r="I53" s="300">
        <v>1.5214077871871052E-4</v>
      </c>
      <c r="J53" s="300">
        <f>SUM(G53:I53)</f>
        <v>0.25590078980293263</v>
      </c>
      <c r="K53" s="300"/>
      <c r="L53" s="300">
        <v>0.15375885328736139</v>
      </c>
      <c r="M53" s="300">
        <v>3.4323946037309913E-2</v>
      </c>
      <c r="N53" s="300">
        <v>0</v>
      </c>
      <c r="O53" s="300">
        <f>SUM(L53:N53)</f>
        <v>0.18808279932467131</v>
      </c>
      <c r="P53" s="300"/>
      <c r="Q53" s="300">
        <v>0.14514833574624775</v>
      </c>
      <c r="R53" s="300">
        <v>3.2047756874175631E-2</v>
      </c>
      <c r="S53" s="300">
        <v>0</v>
      </c>
      <c r="T53" s="300">
        <f>SUM(Q53:S53)</f>
        <v>0.17719609262042338</v>
      </c>
      <c r="U53" s="300"/>
      <c r="V53" s="300">
        <v>0.14217136372484621</v>
      </c>
      <c r="W53" s="300">
        <v>3.0777756762331947E-2</v>
      </c>
      <c r="X53" s="300">
        <v>0</v>
      </c>
      <c r="Y53" s="300">
        <f>SUM(V53:X53)</f>
        <v>0.17294912048717814</v>
      </c>
    </row>
    <row r="54" spans="1:25" x14ac:dyDescent="0.2">
      <c r="A54" s="260" t="s">
        <v>364</v>
      </c>
      <c r="B54" s="300">
        <v>0.60793148917682927</v>
      </c>
      <c r="C54" s="300">
        <v>1.1503798194154995E-2</v>
      </c>
      <c r="D54" s="300">
        <v>6.5335674358502641E-2</v>
      </c>
      <c r="E54" s="300">
        <f t="shared" ref="E54:E55" si="74">SUM(B54:D54)</f>
        <v>0.68477096172948693</v>
      </c>
      <c r="F54" s="300"/>
      <c r="G54" s="300">
        <v>0.67078869336186098</v>
      </c>
      <c r="H54" s="300">
        <v>1.0041291395419616E-2</v>
      </c>
      <c r="I54" s="300">
        <v>0.16126922543978642</v>
      </c>
      <c r="J54" s="300">
        <f t="shared" ref="J54:J55" si="75">SUM(G54:I54)</f>
        <v>0.84209921019706702</v>
      </c>
      <c r="K54" s="300"/>
      <c r="L54" s="300">
        <v>0.5041426644190562</v>
      </c>
      <c r="M54" s="300">
        <v>5.4359190556960363E-3</v>
      </c>
      <c r="N54" s="300">
        <v>0.22333861720057796</v>
      </c>
      <c r="O54" s="300">
        <f t="shared" ref="O54:O55" si="76">SUM(L54:N54)</f>
        <v>0.73291720067533017</v>
      </c>
      <c r="P54" s="300"/>
      <c r="Q54" s="300">
        <v>0.46811505065035508</v>
      </c>
      <c r="R54" s="300">
        <v>5.1338639653273491E-3</v>
      </c>
      <c r="S54" s="300">
        <v>0.20955499276389544</v>
      </c>
      <c r="T54" s="300">
        <f t="shared" ref="T54:T55" si="77">SUM(Q54:S54)</f>
        <v>0.68280390737957786</v>
      </c>
      <c r="U54" s="300"/>
      <c r="V54" s="300">
        <v>0.44432456969761813</v>
      </c>
      <c r="W54" s="300">
        <v>4.9994325705215083E-3</v>
      </c>
      <c r="X54" s="300">
        <v>0.2037268772446823</v>
      </c>
      <c r="Y54" s="300">
        <f t="shared" ref="Y54:Y55" si="78">SUM(V54:X54)</f>
        <v>0.65305087951282192</v>
      </c>
    </row>
    <row r="55" spans="1:25" x14ac:dyDescent="0.2">
      <c r="A55" s="264" t="s">
        <v>363</v>
      </c>
      <c r="B55" s="301">
        <f>SUM(B53:B54)</f>
        <v>0.78255324637897095</v>
      </c>
      <c r="C55" s="301">
        <f t="shared" ref="C55" si="79">SUM(C53:C54)</f>
        <v>4.8079977068270614E-2</v>
      </c>
      <c r="D55" s="301">
        <f t="shared" ref="D55" si="80">SUM(D53:D54)</f>
        <v>0.19836677655275736</v>
      </c>
      <c r="E55" s="301">
        <f t="shared" si="74"/>
        <v>1.028999999999999</v>
      </c>
      <c r="F55" s="301"/>
      <c r="G55" s="301">
        <f>SUM(G53:G54)</f>
        <v>0.87770015241691357</v>
      </c>
      <c r="H55" s="301">
        <f t="shared" ref="H55" si="81">SUM(H53:H54)</f>
        <v>5.8878481364580917E-2</v>
      </c>
      <c r="I55" s="301">
        <f t="shared" ref="I55" si="82">SUM(I53:I54)</f>
        <v>0.16142136621850514</v>
      </c>
      <c r="J55" s="301">
        <f t="shared" si="75"/>
        <v>1.0979999999999996</v>
      </c>
      <c r="K55" s="301"/>
      <c r="L55" s="301">
        <f>SUM(L53:L54)</f>
        <v>0.65790151770641758</v>
      </c>
      <c r="M55" s="301">
        <f t="shared" ref="M55" si="83">SUM(M53:M54)</f>
        <v>3.9759865093005949E-2</v>
      </c>
      <c r="N55" s="301">
        <f t="shared" ref="N55" si="84">SUM(N53:N54)</f>
        <v>0.22333861720057796</v>
      </c>
      <c r="O55" s="301">
        <f t="shared" si="76"/>
        <v>0.9210000000000016</v>
      </c>
      <c r="P55" s="301"/>
      <c r="Q55" s="301">
        <f>SUM(Q53:Q54)</f>
        <v>0.61326338639660283</v>
      </c>
      <c r="R55" s="301">
        <f t="shared" ref="R55" si="85">SUM(R53:R54)</f>
        <v>3.718162083950298E-2</v>
      </c>
      <c r="S55" s="301">
        <f t="shared" ref="S55" si="86">SUM(S53:S54)</f>
        <v>0.20955499276389544</v>
      </c>
      <c r="T55" s="301">
        <f t="shared" si="77"/>
        <v>0.86000000000000121</v>
      </c>
      <c r="U55" s="301"/>
      <c r="V55" s="301">
        <f>SUM(V53:V54)</f>
        <v>0.58649593342246431</v>
      </c>
      <c r="W55" s="301">
        <f t="shared" ref="W55" si="87">SUM(W53:W54)</f>
        <v>3.5777189332853454E-2</v>
      </c>
      <c r="X55" s="301">
        <f t="shared" ref="X55" si="88">SUM(X53:X54)</f>
        <v>0.2037268772446823</v>
      </c>
      <c r="Y55" s="301">
        <f t="shared" si="78"/>
        <v>0.82600000000000007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1.437648310829432</v>
      </c>
      <c r="C62" s="300">
        <v>0.45066705914589933</v>
      </c>
      <c r="D62" s="300">
        <v>0.18115048455877392</v>
      </c>
      <c r="E62" s="300">
        <f>SUM(B62:D62)</f>
        <v>2.0694658545341049</v>
      </c>
      <c r="F62" s="300"/>
      <c r="G62" s="300">
        <v>1.1648955551936171</v>
      </c>
      <c r="H62" s="300">
        <v>0.41921784200052464</v>
      </c>
      <c r="I62" s="300">
        <v>0.36440631380880995</v>
      </c>
      <c r="J62" s="300">
        <f>SUM(G62:I62)</f>
        <v>1.9485197110029517</v>
      </c>
      <c r="K62" s="300"/>
      <c r="L62" s="300">
        <v>1.2517411731687613</v>
      </c>
      <c r="M62" s="300">
        <v>0.42578096394489345</v>
      </c>
      <c r="N62" s="300">
        <v>2.4077806837183732E-2</v>
      </c>
      <c r="O62" s="300">
        <f>SUM(L62:N62)</f>
        <v>1.7015999439508385</v>
      </c>
      <c r="P62" s="300"/>
      <c r="Q62" s="300">
        <v>1.3718498856609123</v>
      </c>
      <c r="R62" s="300">
        <v>0.4542489004211277</v>
      </c>
      <c r="S62" s="300">
        <v>2.5488916256091686E-2</v>
      </c>
      <c r="T62" s="300">
        <f>SUM(Q62:S62)</f>
        <v>1.8515877023381315</v>
      </c>
      <c r="U62" s="300"/>
      <c r="V62" s="300">
        <v>1.5997925688074017</v>
      </c>
      <c r="W62" s="300">
        <v>0.502912552722666</v>
      </c>
      <c r="X62" s="300">
        <v>2.6532556738356545E-2</v>
      </c>
      <c r="Y62" s="300">
        <f>SUM(V62:X62)</f>
        <v>2.1292376782684244</v>
      </c>
    </row>
    <row r="63" spans="1:25" x14ac:dyDescent="0.2">
      <c r="A63" s="260" t="s">
        <v>364</v>
      </c>
      <c r="B63" s="300">
        <v>5.2693379222961481</v>
      </c>
      <c r="C63" s="300">
        <v>0.16619622316974869</v>
      </c>
      <c r="D63" s="300">
        <v>0</v>
      </c>
      <c r="E63" s="300">
        <f t="shared" ref="E63:E64" si="89">SUM(B63:D63)</f>
        <v>5.4355341454658967</v>
      </c>
      <c r="F63" s="300"/>
      <c r="G63" s="300">
        <v>5.3429193497764738</v>
      </c>
      <c r="H63" s="300">
        <v>0.16985550494883495</v>
      </c>
      <c r="I63" s="300">
        <v>0.20870543427174448</v>
      </c>
      <c r="J63" s="300">
        <f t="shared" ref="J63:J64" si="90">SUM(G63:I63)</f>
        <v>5.7214802889970535</v>
      </c>
      <c r="K63" s="300"/>
      <c r="L63" s="300">
        <v>4.4327547169878159</v>
      </c>
      <c r="M63" s="300">
        <v>0.15879161218084925</v>
      </c>
      <c r="N63" s="300">
        <v>0.23285372688050046</v>
      </c>
      <c r="O63" s="300">
        <f t="shared" ref="O63:O64" si="91">SUM(L63:N63)</f>
        <v>4.8244000560491651</v>
      </c>
      <c r="P63" s="300"/>
      <c r="Q63" s="300">
        <v>4.6426240323608861</v>
      </c>
      <c r="R63" s="300">
        <v>0.16810547149988697</v>
      </c>
      <c r="S63" s="300">
        <v>0.23668279380110377</v>
      </c>
      <c r="T63" s="300">
        <f t="shared" ref="T63:T64" si="92">SUM(Q63:S63)</f>
        <v>5.0474122976618769</v>
      </c>
      <c r="U63" s="300"/>
      <c r="V63" s="300">
        <v>4.9591760594344576</v>
      </c>
      <c r="W63" s="300">
        <v>0.18210982125026465</v>
      </c>
      <c r="X63" s="300">
        <v>0.23547644104685098</v>
      </c>
      <c r="Y63" s="300">
        <f t="shared" ref="Y63:Y64" si="93">SUM(V63:X63)</f>
        <v>5.3767623217315732</v>
      </c>
    </row>
    <row r="64" spans="1:25" x14ac:dyDescent="0.2">
      <c r="A64" s="264" t="s">
        <v>363</v>
      </c>
      <c r="B64" s="301">
        <f>SUM(B62:B63)</f>
        <v>6.7069862331255798</v>
      </c>
      <c r="C64" s="301">
        <f t="shared" ref="C64" si="94">SUM(C62:C63)</f>
        <v>0.61686328231564802</v>
      </c>
      <c r="D64" s="301">
        <f t="shared" ref="D64" si="95">SUM(D62:D63)</f>
        <v>0.18115048455877392</v>
      </c>
      <c r="E64" s="301">
        <f t="shared" si="89"/>
        <v>7.5050000000000017</v>
      </c>
      <c r="F64" s="301"/>
      <c r="G64" s="301">
        <f>SUM(G62:G63)</f>
        <v>6.5078149049700906</v>
      </c>
      <c r="H64" s="301">
        <f t="shared" ref="H64" si="96">SUM(H62:H63)</f>
        <v>0.58907334694935964</v>
      </c>
      <c r="I64" s="301">
        <f t="shared" ref="I64" si="97">SUM(I62:I63)</f>
        <v>0.57311174808055443</v>
      </c>
      <c r="J64" s="301">
        <f t="shared" si="90"/>
        <v>7.6700000000000053</v>
      </c>
      <c r="K64" s="301"/>
      <c r="L64" s="301">
        <f>SUM(L62:L63)</f>
        <v>5.684495890156577</v>
      </c>
      <c r="M64" s="301">
        <f t="shared" ref="M64" si="98">SUM(M62:M63)</f>
        <v>0.58457257612574276</v>
      </c>
      <c r="N64" s="301">
        <f t="shared" ref="N64" si="99">SUM(N62:N63)</f>
        <v>0.25693153371768418</v>
      </c>
      <c r="O64" s="301">
        <f t="shared" si="91"/>
        <v>6.5260000000000042</v>
      </c>
      <c r="P64" s="301"/>
      <c r="Q64" s="301">
        <f>SUM(Q62:Q63)</f>
        <v>6.0144739180217979</v>
      </c>
      <c r="R64" s="301">
        <f t="shared" ref="R64" si="100">SUM(R62:R63)</f>
        <v>0.62235437192101473</v>
      </c>
      <c r="S64" s="301">
        <f t="shared" ref="S64" si="101">SUM(S62:S63)</f>
        <v>0.26217171005719547</v>
      </c>
      <c r="T64" s="301">
        <f t="shared" si="92"/>
        <v>6.899000000000008</v>
      </c>
      <c r="U64" s="301"/>
      <c r="V64" s="301">
        <f>SUM(V62:V63)</f>
        <v>6.5589686282418596</v>
      </c>
      <c r="W64" s="301">
        <f t="shared" ref="W64" si="102">SUM(W62:W63)</f>
        <v>0.68502237397293064</v>
      </c>
      <c r="X64" s="301">
        <f t="shared" ref="X64" si="103">SUM(X62:X63)</f>
        <v>0.26200899778520753</v>
      </c>
      <c r="Y64" s="301">
        <f t="shared" si="93"/>
        <v>7.5059999999999976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5.3020438981739098</v>
      </c>
      <c r="C71" s="300">
        <v>4.0864989340676905</v>
      </c>
      <c r="D71" s="300">
        <v>0.14454455751098139</v>
      </c>
      <c r="E71" s="300">
        <f>SUM(B71:D71)</f>
        <v>9.5330873897525823</v>
      </c>
      <c r="F71" s="300"/>
      <c r="G71" s="300">
        <v>6.7437043637906227</v>
      </c>
      <c r="H71" s="300">
        <v>4.7333182502782041</v>
      </c>
      <c r="I71" s="300">
        <v>0.55218258993145641</v>
      </c>
      <c r="J71" s="300">
        <f>SUM(G71:I71)</f>
        <v>12.029205204000283</v>
      </c>
      <c r="K71" s="300"/>
      <c r="L71" s="300">
        <v>7.3829813104479847</v>
      </c>
      <c r="M71" s="300">
        <v>5.2513806973967094</v>
      </c>
      <c r="N71" s="300">
        <v>1.5530960960028162</v>
      </c>
      <c r="O71" s="300">
        <f>SUM(L71:N71)</f>
        <v>14.18745810384751</v>
      </c>
      <c r="P71" s="300"/>
      <c r="Q71" s="300">
        <v>8.2784000703713581</v>
      </c>
      <c r="R71" s="300">
        <v>5.9272188582219965</v>
      </c>
      <c r="S71" s="300">
        <v>1.7491980464967567</v>
      </c>
      <c r="T71" s="300">
        <f>SUM(Q71:S71)</f>
        <v>15.954816975090111</v>
      </c>
      <c r="U71" s="300"/>
      <c r="V71" s="300">
        <v>9.5443460900893466</v>
      </c>
      <c r="W71" s="300">
        <v>6.9098448352001576</v>
      </c>
      <c r="X71" s="300">
        <v>2.0738473502438857</v>
      </c>
      <c r="Y71" s="300">
        <f>SUM(V71:X71)</f>
        <v>18.528038275533387</v>
      </c>
    </row>
    <row r="72" spans="1:25" x14ac:dyDescent="0.2">
      <c r="A72" s="260" t="s">
        <v>364</v>
      </c>
      <c r="B72" s="300">
        <v>37.701831070963124</v>
      </c>
      <c r="C72" s="300">
        <v>1.6018278334211904</v>
      </c>
      <c r="D72" s="300">
        <v>26.995253705863021</v>
      </c>
      <c r="E72" s="300">
        <f t="shared" ref="E72:E73" si="104">SUM(B72:D72)</f>
        <v>66.298912610247328</v>
      </c>
      <c r="F72" s="300"/>
      <c r="G72" s="300">
        <v>39.988602198371709</v>
      </c>
      <c r="H72" s="300">
        <v>1.3617906906068089</v>
      </c>
      <c r="I72" s="300">
        <v>24.667401907021102</v>
      </c>
      <c r="J72" s="300">
        <f t="shared" ref="J72:J73" si="105">SUM(G72:I72)</f>
        <v>66.01779479599962</v>
      </c>
      <c r="K72" s="300"/>
      <c r="L72" s="300">
        <v>42.064378057185415</v>
      </c>
      <c r="M72" s="300">
        <v>3.2828347926829768</v>
      </c>
      <c r="N72" s="300">
        <v>33.343329046283856</v>
      </c>
      <c r="O72" s="300">
        <f t="shared" ref="O72:O73" si="106">SUM(L72:N72)</f>
        <v>78.69054189615224</v>
      </c>
      <c r="P72" s="300"/>
      <c r="Q72" s="300">
        <v>46.370460316394301</v>
      </c>
      <c r="R72" s="300">
        <v>3.7316689217244567</v>
      </c>
      <c r="S72" s="300">
        <v>37.599053786791018</v>
      </c>
      <c r="T72" s="300">
        <f t="shared" ref="T72:T73" si="107">SUM(Q72:S72)</f>
        <v>87.701183024909767</v>
      </c>
      <c r="U72" s="300"/>
      <c r="V72" s="300">
        <v>51.073139279297997</v>
      </c>
      <c r="W72" s="300">
        <v>4.3987017418996865</v>
      </c>
      <c r="X72" s="300">
        <v>43.708120703268911</v>
      </c>
      <c r="Y72" s="300">
        <f t="shared" ref="Y72:Y73" si="108">SUM(V72:X72)</f>
        <v>99.179961724466594</v>
      </c>
    </row>
    <row r="73" spans="1:25" x14ac:dyDescent="0.2">
      <c r="A73" s="264" t="s">
        <v>363</v>
      </c>
      <c r="B73" s="301">
        <f>SUM(B71:B72)</f>
        <v>43.00387496913703</v>
      </c>
      <c r="C73" s="301">
        <f t="shared" ref="C73" si="109">SUM(C71:C72)</f>
        <v>5.6883267674888813</v>
      </c>
      <c r="D73" s="301">
        <f t="shared" ref="D73" si="110">SUM(D71:D72)</f>
        <v>27.139798263374004</v>
      </c>
      <c r="E73" s="301">
        <f t="shared" si="104"/>
        <v>75.831999999999908</v>
      </c>
      <c r="F73" s="301"/>
      <c r="G73" s="301">
        <f>SUM(G71:G72)</f>
        <v>46.732306562162329</v>
      </c>
      <c r="H73" s="301">
        <f t="shared" ref="H73" si="111">SUM(H71:H72)</f>
        <v>6.0951089408850132</v>
      </c>
      <c r="I73" s="301">
        <f t="shared" ref="I73" si="112">SUM(I71:I72)</f>
        <v>25.219584496952557</v>
      </c>
      <c r="J73" s="301">
        <f t="shared" si="105"/>
        <v>78.046999999999898</v>
      </c>
      <c r="K73" s="301"/>
      <c r="L73" s="301">
        <f>SUM(L71:L72)</f>
        <v>49.447359367633396</v>
      </c>
      <c r="M73" s="301">
        <f t="shared" ref="M73" si="113">SUM(M71:M72)</f>
        <v>8.5342154900796867</v>
      </c>
      <c r="N73" s="301">
        <f t="shared" ref="N73" si="114">SUM(N71:N72)</f>
        <v>34.896425142286674</v>
      </c>
      <c r="O73" s="301">
        <f t="shared" si="106"/>
        <v>92.877999999999759</v>
      </c>
      <c r="P73" s="301"/>
      <c r="Q73" s="301">
        <f>SUM(Q71:Q72)</f>
        <v>54.648860386765662</v>
      </c>
      <c r="R73" s="301">
        <f t="shared" ref="R73" si="115">SUM(R71:R72)</f>
        <v>9.6588877799464541</v>
      </c>
      <c r="S73" s="301">
        <f t="shared" ref="S73" si="116">SUM(S71:S72)</f>
        <v>39.348251833287776</v>
      </c>
      <c r="T73" s="301">
        <f t="shared" si="107"/>
        <v>103.65599999999989</v>
      </c>
      <c r="U73" s="301"/>
      <c r="V73" s="301">
        <f>SUM(V71:V72)</f>
        <v>60.617485369387346</v>
      </c>
      <c r="W73" s="301">
        <f t="shared" ref="W73" si="117">SUM(W71:W72)</f>
        <v>11.308546577099843</v>
      </c>
      <c r="X73" s="301">
        <f t="shared" ref="X73" si="118">SUM(X71:X72)</f>
        <v>45.781968053512799</v>
      </c>
      <c r="Y73" s="301">
        <f t="shared" si="108"/>
        <v>117.70799999999998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23.427104268134549</v>
      </c>
      <c r="C80" s="300">
        <v>35.698256856591563</v>
      </c>
      <c r="D80" s="300">
        <v>3.8688459686590111</v>
      </c>
      <c r="E80" s="300">
        <f>SUM(B80:D80)</f>
        <v>62.994207093385121</v>
      </c>
      <c r="F80" s="300"/>
      <c r="G80" s="300">
        <v>25.139595042850104</v>
      </c>
      <c r="H80" s="300">
        <v>32.533907732085083</v>
      </c>
      <c r="I80" s="300">
        <v>4.3314083141519877</v>
      </c>
      <c r="J80" s="300">
        <f>SUM(G80:I80)</f>
        <v>62.004911089087173</v>
      </c>
      <c r="K80" s="300"/>
      <c r="L80" s="300">
        <v>24.74003152495364</v>
      </c>
      <c r="M80" s="300">
        <v>33.183691951850271</v>
      </c>
      <c r="N80" s="300">
        <v>3.6331220907035404</v>
      </c>
      <c r="O80" s="300">
        <f>SUM(L80:N80)</f>
        <v>61.556845567507452</v>
      </c>
      <c r="P80" s="300"/>
      <c r="Q80" s="300">
        <v>26.051871663611294</v>
      </c>
      <c r="R80" s="300">
        <v>32.192230665988653</v>
      </c>
      <c r="S80" s="300">
        <v>3.7773430556615772</v>
      </c>
      <c r="T80" s="300">
        <f>SUM(Q80:S80)</f>
        <v>62.021445385261522</v>
      </c>
      <c r="U80" s="300"/>
      <c r="V80" s="300">
        <v>28.290762481622849</v>
      </c>
      <c r="W80" s="300">
        <v>30.026773748382585</v>
      </c>
      <c r="X80" s="300">
        <v>4.0395267821233167</v>
      </c>
      <c r="Y80" s="300">
        <f>SUM(V80:X80)</f>
        <v>62.357063012128748</v>
      </c>
    </row>
    <row r="81" spans="1:25" x14ac:dyDescent="0.2">
      <c r="A81" s="260" t="s">
        <v>364</v>
      </c>
      <c r="B81" s="300">
        <v>54.24438584791023</v>
      </c>
      <c r="C81" s="300">
        <v>15.84655427686981</v>
      </c>
      <c r="D81" s="300">
        <v>7.2848527818348812</v>
      </c>
      <c r="E81" s="300">
        <f t="shared" ref="E81:E82" si="119">SUM(B81:D81)</f>
        <v>77.375792906614933</v>
      </c>
      <c r="F81" s="300"/>
      <c r="G81" s="300">
        <v>53.467455141605583</v>
      </c>
      <c r="H81" s="300">
        <v>13.855447205566996</v>
      </c>
      <c r="I81" s="300">
        <v>6.6311865637401857</v>
      </c>
      <c r="J81" s="300">
        <f t="shared" ref="J81:J82" si="120">SUM(G81:I81)</f>
        <v>73.954088910912759</v>
      </c>
      <c r="K81" s="300"/>
      <c r="L81" s="300">
        <v>49.868705681296817</v>
      </c>
      <c r="M81" s="300">
        <v>16.143379840796225</v>
      </c>
      <c r="N81" s="300">
        <v>4.6600689103997626</v>
      </c>
      <c r="O81" s="300">
        <f t="shared" ref="O81:O82" si="121">SUM(L81:N81)</f>
        <v>70.672154432492803</v>
      </c>
      <c r="P81" s="300"/>
      <c r="Q81" s="300">
        <v>51.478586030605534</v>
      </c>
      <c r="R81" s="300">
        <v>16.321492121096018</v>
      </c>
      <c r="S81" s="300">
        <v>4.8074764630366875</v>
      </c>
      <c r="T81" s="300">
        <f t="shared" ref="T81:T82" si="122">SUM(Q81:S81)</f>
        <v>72.607554614738248</v>
      </c>
      <c r="U81" s="300"/>
      <c r="V81" s="300">
        <v>53.242933489904424</v>
      </c>
      <c r="W81" s="300">
        <v>16.53953979712777</v>
      </c>
      <c r="X81" s="300">
        <v>4.9884637008390955</v>
      </c>
      <c r="Y81" s="300">
        <f t="shared" ref="Y81:Y82" si="123">SUM(V81:X81)</f>
        <v>74.770936987871281</v>
      </c>
    </row>
    <row r="82" spans="1:25" x14ac:dyDescent="0.2">
      <c r="A82" s="264" t="s">
        <v>363</v>
      </c>
      <c r="B82" s="301">
        <f>SUM(B80:B81)</f>
        <v>77.671490116044779</v>
      </c>
      <c r="C82" s="301">
        <f t="shared" ref="C82" si="124">SUM(C80:C81)</f>
        <v>51.544811133461373</v>
      </c>
      <c r="D82" s="301">
        <f t="shared" ref="D82" si="125">SUM(D80:D81)</f>
        <v>11.153698750493891</v>
      </c>
      <c r="E82" s="301">
        <f t="shared" si="119"/>
        <v>140.37000000000006</v>
      </c>
      <c r="F82" s="301"/>
      <c r="G82" s="301">
        <f>SUM(G80:G81)</f>
        <v>78.607050184455687</v>
      </c>
      <c r="H82" s="301">
        <f t="shared" ref="H82" si="126">SUM(H80:H81)</f>
        <v>46.38935493765208</v>
      </c>
      <c r="I82" s="301">
        <f t="shared" ref="I82" si="127">SUM(I80:I81)</f>
        <v>10.962594877892172</v>
      </c>
      <c r="J82" s="301">
        <f t="shared" si="120"/>
        <v>135.95899999999995</v>
      </c>
      <c r="K82" s="301"/>
      <c r="L82" s="301">
        <f>SUM(L80:L81)</f>
        <v>74.608737206250453</v>
      </c>
      <c r="M82" s="301">
        <f t="shared" ref="M82" si="128">SUM(M80:M81)</f>
        <v>49.327071792646493</v>
      </c>
      <c r="N82" s="301">
        <f t="shared" ref="N82" si="129">SUM(N80:N81)</f>
        <v>8.2931910011033025</v>
      </c>
      <c r="O82" s="301">
        <f t="shared" si="121"/>
        <v>132.22900000000024</v>
      </c>
      <c r="P82" s="301"/>
      <c r="Q82" s="301">
        <f>SUM(Q80:Q81)</f>
        <v>77.530457694216835</v>
      </c>
      <c r="R82" s="301">
        <f t="shared" ref="R82" si="130">SUM(R80:R81)</f>
        <v>48.513722787084674</v>
      </c>
      <c r="S82" s="301">
        <f t="shared" ref="S82" si="131">SUM(S80:S81)</f>
        <v>8.5848195186982643</v>
      </c>
      <c r="T82" s="301">
        <f t="shared" si="122"/>
        <v>134.62899999999976</v>
      </c>
      <c r="U82" s="301"/>
      <c r="V82" s="301">
        <f>SUM(V80:V81)</f>
        <v>81.533695971527266</v>
      </c>
      <c r="W82" s="301">
        <f t="shared" ref="W82" si="132">SUM(W80:W81)</f>
        <v>46.566313545510354</v>
      </c>
      <c r="X82" s="301">
        <f t="shared" ref="X82" si="133">SUM(X80:X81)</f>
        <v>9.0279904829624122</v>
      </c>
      <c r="Y82" s="301">
        <f t="shared" si="123"/>
        <v>137.12800000000004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5.4175297017812163</v>
      </c>
      <c r="C89" s="300">
        <v>3.3931747542493578</v>
      </c>
      <c r="D89" s="300">
        <v>0.17699448810141483</v>
      </c>
      <c r="E89" s="300">
        <f>SUM(B89:D89)</f>
        <v>8.9876989441319886</v>
      </c>
      <c r="F89" s="300"/>
      <c r="G89" s="300">
        <v>7.2336191615030474</v>
      </c>
      <c r="H89" s="300">
        <v>4.2275162641865656</v>
      </c>
      <c r="I89" s="300">
        <v>0.83576914631511801</v>
      </c>
      <c r="J89" s="300">
        <f>SUM(G89:I89)</f>
        <v>12.296904572004729</v>
      </c>
      <c r="K89" s="300"/>
      <c r="L89" s="300">
        <v>7.0207267368766368</v>
      </c>
      <c r="M89" s="300">
        <v>3.6102347624278375</v>
      </c>
      <c r="N89" s="300">
        <v>1.4028446966477206</v>
      </c>
      <c r="O89" s="300">
        <f>SUM(L89:N89)</f>
        <v>12.033806195952195</v>
      </c>
      <c r="P89" s="300"/>
      <c r="Q89" s="300">
        <v>7.8328863344341979</v>
      </c>
      <c r="R89" s="300">
        <v>4.104645392549215</v>
      </c>
      <c r="S89" s="300">
        <v>1.5115331751003518</v>
      </c>
      <c r="T89" s="300">
        <f>SUM(Q89:S89)</f>
        <v>13.449064902083764</v>
      </c>
      <c r="U89" s="300"/>
      <c r="V89" s="300">
        <v>8.2938084184479859</v>
      </c>
      <c r="W89" s="300">
        <v>4.51033935576144</v>
      </c>
      <c r="X89" s="300">
        <v>1.5345386146438469</v>
      </c>
      <c r="Y89" s="300">
        <f>SUM(V89:X89)</f>
        <v>14.338686388853272</v>
      </c>
    </row>
    <row r="90" spans="1:25" x14ac:dyDescent="0.2">
      <c r="A90" s="260" t="s">
        <v>364</v>
      </c>
      <c r="B90" s="300">
        <v>25.053304454478805</v>
      </c>
      <c r="C90" s="300">
        <v>2.7033020580875866</v>
      </c>
      <c r="D90" s="300">
        <v>6.2406945433016174</v>
      </c>
      <c r="E90" s="300">
        <f t="shared" ref="E90:E91" si="134">SUM(B90:D90)</f>
        <v>33.997301055868007</v>
      </c>
      <c r="F90" s="300"/>
      <c r="G90" s="300">
        <v>29.078318220526604</v>
      </c>
      <c r="H90" s="300">
        <v>3.1294842477493297</v>
      </c>
      <c r="I90" s="300">
        <v>9.4082929597194394</v>
      </c>
      <c r="J90" s="300">
        <f t="shared" ref="J90:J91" si="135">SUM(G90:I90)</f>
        <v>41.616095427995376</v>
      </c>
      <c r="K90" s="300"/>
      <c r="L90" s="300">
        <v>26.9358568915818</v>
      </c>
      <c r="M90" s="300">
        <v>3.7799387125636956</v>
      </c>
      <c r="N90" s="300">
        <v>8.6483981999022799</v>
      </c>
      <c r="O90" s="300">
        <f t="shared" ref="O90:O91" si="136">SUM(L90:N90)</f>
        <v>39.364193804047773</v>
      </c>
      <c r="P90" s="300"/>
      <c r="Q90" s="300">
        <v>28.81377627739144</v>
      </c>
      <c r="R90" s="300">
        <v>4.0803612345309581</v>
      </c>
      <c r="S90" s="300">
        <v>9.560797585993777</v>
      </c>
      <c r="T90" s="300">
        <f t="shared" ref="T90:T91" si="137">SUM(Q90:S90)</f>
        <v>42.45493509791617</v>
      </c>
      <c r="U90" s="300"/>
      <c r="V90" s="300">
        <v>28.666142163657373</v>
      </c>
      <c r="W90" s="300">
        <v>4.2838553073753891</v>
      </c>
      <c r="X90" s="300">
        <v>10.208316140113984</v>
      </c>
      <c r="Y90" s="300">
        <f t="shared" ref="Y90:Y91" si="138">SUM(V90:X90)</f>
        <v>43.158313611146745</v>
      </c>
    </row>
    <row r="91" spans="1:25" x14ac:dyDescent="0.2">
      <c r="A91" s="264" t="s">
        <v>363</v>
      </c>
      <c r="B91" s="301">
        <f>SUM(B89:B90)</f>
        <v>30.470834156260022</v>
      </c>
      <c r="C91" s="301">
        <f t="shared" ref="C91" si="139">SUM(C89:C90)</f>
        <v>6.0964768123369444</v>
      </c>
      <c r="D91" s="301">
        <f t="shared" ref="D91" si="140">SUM(D89:D90)</f>
        <v>6.4176890314030324</v>
      </c>
      <c r="E91" s="301">
        <f t="shared" si="134"/>
        <v>42.984999999999999</v>
      </c>
      <c r="F91" s="301"/>
      <c r="G91" s="301">
        <f>SUM(G89:G90)</f>
        <v>36.311937382029654</v>
      </c>
      <c r="H91" s="301">
        <f t="shared" ref="H91" si="141">SUM(H89:H90)</f>
        <v>7.3570005119358957</v>
      </c>
      <c r="I91" s="301">
        <f t="shared" ref="I91" si="142">SUM(I89:I90)</f>
        <v>10.244062106034557</v>
      </c>
      <c r="J91" s="301">
        <f t="shared" si="135"/>
        <v>53.913000000000103</v>
      </c>
      <c r="K91" s="301"/>
      <c r="L91" s="301">
        <f>SUM(L89:L90)</f>
        <v>33.956583628458439</v>
      </c>
      <c r="M91" s="301">
        <f t="shared" ref="M91" si="143">SUM(M89:M90)</f>
        <v>7.3901734749915331</v>
      </c>
      <c r="N91" s="301">
        <f t="shared" ref="N91" si="144">SUM(N89:N90)</f>
        <v>10.051242896550001</v>
      </c>
      <c r="O91" s="301">
        <f t="shared" si="136"/>
        <v>51.397999999999975</v>
      </c>
      <c r="P91" s="301"/>
      <c r="Q91" s="301">
        <f>SUM(Q89:Q90)</f>
        <v>36.64666261182564</v>
      </c>
      <c r="R91" s="301">
        <f t="shared" ref="R91" si="145">SUM(R89:R90)</f>
        <v>8.185006627080174</v>
      </c>
      <c r="S91" s="301">
        <f t="shared" ref="S91" si="146">SUM(S89:S90)</f>
        <v>11.072330761094129</v>
      </c>
      <c r="T91" s="301">
        <f t="shared" si="137"/>
        <v>55.903999999999947</v>
      </c>
      <c r="U91" s="301"/>
      <c r="V91" s="301">
        <f>SUM(V89:V90)</f>
        <v>36.959950582105357</v>
      </c>
      <c r="W91" s="301">
        <f t="shared" ref="W91" si="147">SUM(W89:W90)</f>
        <v>8.7941946631368282</v>
      </c>
      <c r="X91" s="301">
        <f t="shared" ref="X91" si="148">SUM(X89:X90)</f>
        <v>11.742854754757831</v>
      </c>
      <c r="Y91" s="301">
        <f t="shared" si="138"/>
        <v>57.497000000000014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8.8781260420365111</v>
      </c>
      <c r="C98" s="300">
        <v>18.001834965488854</v>
      </c>
      <c r="D98" s="300">
        <v>0.61977801531529053</v>
      </c>
      <c r="E98" s="300">
        <f>SUM(B98:D98)</f>
        <v>27.499739022840657</v>
      </c>
      <c r="F98" s="300"/>
      <c r="G98" s="300">
        <v>10.169590957828666</v>
      </c>
      <c r="H98" s="300">
        <v>19.982401582420554</v>
      </c>
      <c r="I98" s="300">
        <v>1.9890503617570829</v>
      </c>
      <c r="J98" s="300">
        <f>SUM(G98:I98)</f>
        <v>32.141042902006298</v>
      </c>
      <c r="K98" s="300"/>
      <c r="L98" s="300">
        <v>8.8044717651288895</v>
      </c>
      <c r="M98" s="300">
        <v>20.56639155584757</v>
      </c>
      <c r="N98" s="300">
        <v>1.8666237283195009</v>
      </c>
      <c r="O98" s="300">
        <f>SUM(L98:N98)</f>
        <v>31.237487049295961</v>
      </c>
      <c r="P98" s="300"/>
      <c r="Q98" s="300">
        <v>9.0394761542851896</v>
      </c>
      <c r="R98" s="300">
        <v>21.107487038338675</v>
      </c>
      <c r="S98" s="300">
        <v>1.9781103741529251</v>
      </c>
      <c r="T98" s="300">
        <f>SUM(Q98:S98)</f>
        <v>32.125073566776791</v>
      </c>
      <c r="U98" s="300"/>
      <c r="V98" s="300">
        <v>10.091365192552072</v>
      </c>
      <c r="W98" s="300">
        <v>23.31697335729401</v>
      </c>
      <c r="X98" s="300">
        <v>2.1898046183585866</v>
      </c>
      <c r="Y98" s="300">
        <f>SUM(V98:X98)</f>
        <v>35.598143168204665</v>
      </c>
    </row>
    <row r="99" spans="1:25" x14ac:dyDescent="0.2">
      <c r="A99" s="260" t="s">
        <v>364</v>
      </c>
      <c r="B99" s="300">
        <v>11.77217893006412</v>
      </c>
      <c r="C99" s="300">
        <v>10.659572063766756</v>
      </c>
      <c r="D99" s="300">
        <v>1.9325099833284449</v>
      </c>
      <c r="E99" s="300">
        <f t="shared" ref="E99:E100" si="149">SUM(B99:D99)</f>
        <v>24.364260977159319</v>
      </c>
      <c r="F99" s="300"/>
      <c r="G99" s="300">
        <v>10.530695901914346</v>
      </c>
      <c r="H99" s="300">
        <v>10.371496192458906</v>
      </c>
      <c r="I99" s="300">
        <v>0.94276500362039561</v>
      </c>
      <c r="J99" s="300">
        <f t="shared" ref="J99:J100" si="150">SUM(G99:I99)</f>
        <v>21.844957097993646</v>
      </c>
      <c r="K99" s="300"/>
      <c r="L99" s="300">
        <v>9.6651791864162355</v>
      </c>
      <c r="M99" s="300">
        <v>11.960669383465559</v>
      </c>
      <c r="N99" s="300">
        <v>1.9466643808222532</v>
      </c>
      <c r="O99" s="300">
        <f t="shared" ref="O99:O100" si="151">SUM(L99:N99)</f>
        <v>23.572512950704049</v>
      </c>
      <c r="P99" s="300"/>
      <c r="Q99" s="300">
        <v>9.9393774509452122</v>
      </c>
      <c r="R99" s="300">
        <v>12.102809225462043</v>
      </c>
      <c r="S99" s="300">
        <v>2.0447397568159595</v>
      </c>
      <c r="T99" s="300">
        <f t="shared" ref="T99:T100" si="152">SUM(Q99:S99)</f>
        <v>24.086926433223216</v>
      </c>
      <c r="U99" s="300"/>
      <c r="V99" s="300">
        <v>11.203223067156985</v>
      </c>
      <c r="W99" s="300">
        <v>13.414923061680112</v>
      </c>
      <c r="X99" s="300">
        <v>2.2707107029583935</v>
      </c>
      <c r="Y99" s="300">
        <f t="shared" ref="Y99:Y100" si="153">SUM(V99:X99)</f>
        <v>26.88885683179549</v>
      </c>
    </row>
    <row r="100" spans="1:25" x14ac:dyDescent="0.2">
      <c r="A100" s="264" t="s">
        <v>363</v>
      </c>
      <c r="B100" s="301">
        <f>SUM(B98:B99)</f>
        <v>20.650304972100631</v>
      </c>
      <c r="C100" s="301">
        <f t="shared" ref="C100" si="154">SUM(C98:C99)</f>
        <v>28.66140702925561</v>
      </c>
      <c r="D100" s="301">
        <f t="shared" ref="D100" si="155">SUM(D98:D99)</f>
        <v>2.5522879986437355</v>
      </c>
      <c r="E100" s="301">
        <f t="shared" si="149"/>
        <v>51.863999999999976</v>
      </c>
      <c r="F100" s="301"/>
      <c r="G100" s="301">
        <f>SUM(G98:G99)</f>
        <v>20.700286859743009</v>
      </c>
      <c r="H100" s="301">
        <f t="shared" ref="H100" si="156">SUM(H98:H99)</f>
        <v>30.35389777487946</v>
      </c>
      <c r="I100" s="301">
        <f t="shared" ref="I100" si="157">SUM(I98:I99)</f>
        <v>2.9318153653774788</v>
      </c>
      <c r="J100" s="301">
        <f t="shared" si="150"/>
        <v>53.985999999999954</v>
      </c>
      <c r="K100" s="301"/>
      <c r="L100" s="301">
        <f>SUM(L98:L99)</f>
        <v>18.469650951545127</v>
      </c>
      <c r="M100" s="301">
        <f t="shared" ref="M100" si="158">SUM(M98:M99)</f>
        <v>32.527060939313131</v>
      </c>
      <c r="N100" s="301">
        <f t="shared" ref="N100" si="159">SUM(N98:N99)</f>
        <v>3.8132881091417543</v>
      </c>
      <c r="O100" s="301">
        <f t="shared" si="151"/>
        <v>54.810000000000009</v>
      </c>
      <c r="P100" s="301"/>
      <c r="Q100" s="301">
        <f>SUM(Q98:Q99)</f>
        <v>18.978853605230402</v>
      </c>
      <c r="R100" s="301">
        <f t="shared" ref="R100" si="160">SUM(R98:R99)</f>
        <v>33.210296263800714</v>
      </c>
      <c r="S100" s="301">
        <f t="shared" ref="S100" si="161">SUM(S98:S99)</f>
        <v>4.0228501309688847</v>
      </c>
      <c r="T100" s="301">
        <f t="shared" si="152"/>
        <v>56.211999999999996</v>
      </c>
      <c r="U100" s="301"/>
      <c r="V100" s="301">
        <f>SUM(V98:V99)</f>
        <v>21.294588259709059</v>
      </c>
      <c r="W100" s="301">
        <f t="shared" ref="W100" si="162">SUM(W98:W99)</f>
        <v>36.731896418974124</v>
      </c>
      <c r="X100" s="301">
        <f t="shared" ref="X100" si="163">SUM(X98:X99)</f>
        <v>4.4605153213169801</v>
      </c>
      <c r="Y100" s="301">
        <f t="shared" si="153"/>
        <v>62.487000000000165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2.2948951630262751</v>
      </c>
      <c r="C107" s="300">
        <v>1.7786622893611219</v>
      </c>
      <c r="D107" s="300">
        <v>1.29176756401485</v>
      </c>
      <c r="E107" s="300">
        <f>SUM(B107:D107)</f>
        <v>5.365325016402247</v>
      </c>
      <c r="F107" s="300"/>
      <c r="G107" s="300">
        <v>1.5213031574451694</v>
      </c>
      <c r="H107" s="300">
        <v>1.0414605489609057</v>
      </c>
      <c r="I107" s="300">
        <v>0.45023429868804793</v>
      </c>
      <c r="J107" s="300">
        <f>SUM(G107:I107)</f>
        <v>3.0129980050941234</v>
      </c>
      <c r="K107" s="300"/>
      <c r="L107" s="300">
        <v>1.9070400462084209</v>
      </c>
      <c r="M107" s="300">
        <v>0.87024316518788014</v>
      </c>
      <c r="N107" s="300">
        <v>0.46611907971026678</v>
      </c>
      <c r="O107" s="300">
        <f>SUM(L107:N107)</f>
        <v>3.2434022911065679</v>
      </c>
      <c r="P107" s="300"/>
      <c r="Q107" s="300">
        <v>1.8507843059346305</v>
      </c>
      <c r="R107" s="300">
        <v>0.85735032860890625</v>
      </c>
      <c r="S107" s="300">
        <v>0.44793228441369248</v>
      </c>
      <c r="T107" s="300">
        <f>SUM(Q107:S107)</f>
        <v>3.156066918957229</v>
      </c>
      <c r="U107" s="300"/>
      <c r="V107" s="300">
        <v>1.8419773056578883</v>
      </c>
      <c r="W107" s="300">
        <v>0.84803208862347212</v>
      </c>
      <c r="X107" s="300">
        <v>0.42296040270864516</v>
      </c>
      <c r="Y107" s="300">
        <f>SUM(V107:X107)</f>
        <v>3.1129697969900056</v>
      </c>
    </row>
    <row r="108" spans="1:25" x14ac:dyDescent="0.2">
      <c r="A108" s="260" t="s">
        <v>364</v>
      </c>
      <c r="B108" s="300">
        <v>2.9607822280393123</v>
      </c>
      <c r="C108" s="300">
        <v>0.92696695119198402</v>
      </c>
      <c r="D108" s="300">
        <v>1.578925804366458</v>
      </c>
      <c r="E108" s="300">
        <f t="shared" ref="E108:E109" si="164">SUM(B108:D108)</f>
        <v>5.4666749835977546</v>
      </c>
      <c r="F108" s="300"/>
      <c r="G108" s="300">
        <v>2.4208318084825886</v>
      </c>
      <c r="H108" s="300">
        <v>0.32451647520219284</v>
      </c>
      <c r="I108" s="300">
        <v>1.0736537112210869</v>
      </c>
      <c r="J108" s="300">
        <f t="shared" ref="J108:J109" si="165">SUM(G108:I108)</f>
        <v>3.819001994905868</v>
      </c>
      <c r="K108" s="300"/>
      <c r="L108" s="300">
        <v>2.205911436254762</v>
      </c>
      <c r="M108" s="300">
        <v>0.60005602618447063</v>
      </c>
      <c r="N108" s="300">
        <v>1.1596302464541979</v>
      </c>
      <c r="O108" s="300">
        <f t="shared" ref="O108:O109" si="166">SUM(L108:N108)</f>
        <v>3.9655977088934304</v>
      </c>
      <c r="P108" s="300"/>
      <c r="Q108" s="300">
        <v>2.1315881298094599</v>
      </c>
      <c r="R108" s="300">
        <v>0.6106257717491248</v>
      </c>
      <c r="S108" s="300">
        <v>1.133719179484185</v>
      </c>
      <c r="T108" s="300">
        <f t="shared" ref="T108:T109" si="167">SUM(Q108:S108)</f>
        <v>3.8759330810427697</v>
      </c>
      <c r="U108" s="300"/>
      <c r="V108" s="300">
        <v>2.0814906562024671</v>
      </c>
      <c r="W108" s="300">
        <v>0.64276844337534755</v>
      </c>
      <c r="X108" s="300">
        <v>1.1297711034321647</v>
      </c>
      <c r="Y108" s="300">
        <f t="shared" ref="Y108:Y109" si="168">SUM(V108:X108)</f>
        <v>3.8540302030099793</v>
      </c>
    </row>
    <row r="109" spans="1:25" x14ac:dyDescent="0.2">
      <c r="A109" s="264" t="s">
        <v>363</v>
      </c>
      <c r="B109" s="301">
        <f>SUM(B107:B108)</f>
        <v>5.2556773910655874</v>
      </c>
      <c r="C109" s="301">
        <f t="shared" ref="C109" si="169">SUM(C107:C108)</f>
        <v>2.7056292405531059</v>
      </c>
      <c r="D109" s="301">
        <f t="shared" ref="D109" si="170">SUM(D107:D108)</f>
        <v>2.8706933683813078</v>
      </c>
      <c r="E109" s="301">
        <f t="shared" si="164"/>
        <v>10.832000000000001</v>
      </c>
      <c r="F109" s="301"/>
      <c r="G109" s="301">
        <f>SUM(G107:G108)</f>
        <v>3.942134965927758</v>
      </c>
      <c r="H109" s="301">
        <f t="shared" ref="H109" si="171">SUM(H107:H108)</f>
        <v>1.3659770241630986</v>
      </c>
      <c r="I109" s="301">
        <f t="shared" ref="I109" si="172">SUM(I107:I108)</f>
        <v>1.5238880099091348</v>
      </c>
      <c r="J109" s="301">
        <f t="shared" si="165"/>
        <v>6.8319999999999919</v>
      </c>
      <c r="K109" s="301"/>
      <c r="L109" s="301">
        <f>SUM(L107:L108)</f>
        <v>4.112951482463183</v>
      </c>
      <c r="M109" s="301">
        <f t="shared" ref="M109" si="173">SUM(M107:M108)</f>
        <v>1.4702991913723507</v>
      </c>
      <c r="N109" s="301">
        <f t="shared" ref="N109" si="174">SUM(N107:N108)</f>
        <v>1.6257493261644647</v>
      </c>
      <c r="O109" s="301">
        <f t="shared" si="166"/>
        <v>7.2089999999999979</v>
      </c>
      <c r="P109" s="301"/>
      <c r="Q109" s="301">
        <f>SUM(Q107:Q108)</f>
        <v>3.9823724357440904</v>
      </c>
      <c r="R109" s="301">
        <f t="shared" ref="R109" si="175">SUM(R107:R108)</f>
        <v>1.4679761003580309</v>
      </c>
      <c r="S109" s="301">
        <f t="shared" ref="S109" si="176">SUM(S107:S108)</f>
        <v>1.5816514638978774</v>
      </c>
      <c r="T109" s="301">
        <f t="shared" si="167"/>
        <v>7.0319999999999983</v>
      </c>
      <c r="U109" s="301"/>
      <c r="V109" s="301">
        <f>SUM(V107:V108)</f>
        <v>3.9234679618603554</v>
      </c>
      <c r="W109" s="301">
        <f t="shared" ref="W109" si="177">SUM(W107:W108)</f>
        <v>1.4908005319988198</v>
      </c>
      <c r="X109" s="301">
        <f t="shared" ref="X109" si="178">SUM(X107:X108)</f>
        <v>1.5527315061408098</v>
      </c>
      <c r="Y109" s="301">
        <f t="shared" si="168"/>
        <v>6.9669999999999854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3.5688535615011512</v>
      </c>
      <c r="C116" s="300">
        <v>0.94163239553030398</v>
      </c>
      <c r="D116" s="300">
        <v>0.38199555336907914</v>
      </c>
      <c r="E116" s="300">
        <f>SUM(B116:D116)</f>
        <v>4.8924815104005344</v>
      </c>
      <c r="F116" s="300"/>
      <c r="G116" s="300">
        <v>2.785375870751948</v>
      </c>
      <c r="H116" s="300">
        <v>1.5860993341500416</v>
      </c>
      <c r="I116" s="300">
        <v>5.5170496612374754E-2</v>
      </c>
      <c r="J116" s="300">
        <f>SUM(G116:I116)</f>
        <v>4.4266457015143645</v>
      </c>
      <c r="K116" s="300"/>
      <c r="L116" s="300">
        <v>4.0152663390897914</v>
      </c>
      <c r="M116" s="300">
        <v>0.97053249876333703</v>
      </c>
      <c r="N116" s="300">
        <v>0.13732961475195588</v>
      </c>
      <c r="O116" s="300">
        <f>SUM(L116:N116)</f>
        <v>5.1231284526050844</v>
      </c>
      <c r="P116" s="300"/>
      <c r="Q116" s="300">
        <v>4.2847905601828735</v>
      </c>
      <c r="R116" s="300">
        <v>0.99806113252732276</v>
      </c>
      <c r="S116" s="300">
        <v>0.1452222031129739</v>
      </c>
      <c r="T116" s="300">
        <f>SUM(Q116:S116)</f>
        <v>5.4280738958231698</v>
      </c>
      <c r="U116" s="300"/>
      <c r="V116" s="300">
        <v>4.684033559334086</v>
      </c>
      <c r="W116" s="300">
        <v>1.010508971708757</v>
      </c>
      <c r="X116" s="300">
        <v>0.15296695443319672</v>
      </c>
      <c r="Y116" s="300">
        <f>SUM(V116:X116)</f>
        <v>5.8475094854760394</v>
      </c>
    </row>
    <row r="117" spans="1:25" x14ac:dyDescent="0.2">
      <c r="A117" s="260" t="s">
        <v>364</v>
      </c>
      <c r="B117" s="300">
        <v>12.272608888453895</v>
      </c>
      <c r="C117" s="300">
        <v>0.38689293225450511</v>
      </c>
      <c r="D117" s="300">
        <v>0.97101666889103977</v>
      </c>
      <c r="E117" s="300">
        <f t="shared" ref="E117:E118" si="179">SUM(B117:D117)</f>
        <v>13.630518489599439</v>
      </c>
      <c r="F117" s="300"/>
      <c r="G117" s="300">
        <v>12.193309072409356</v>
      </c>
      <c r="H117" s="300">
        <v>0.47283003559924736</v>
      </c>
      <c r="I117" s="300">
        <v>0.64421519047707732</v>
      </c>
      <c r="J117" s="300">
        <f t="shared" ref="J117:J118" si="180">SUM(G117:I117)</f>
        <v>13.310354298485681</v>
      </c>
      <c r="K117" s="300"/>
      <c r="L117" s="300">
        <v>10.354652952068339</v>
      </c>
      <c r="M117" s="300">
        <v>0.96277494799241403</v>
      </c>
      <c r="N117" s="300">
        <v>1.0944436473341306</v>
      </c>
      <c r="O117" s="300">
        <f t="shared" ref="O117:O118" si="181">SUM(L117:N117)</f>
        <v>12.411871547394885</v>
      </c>
      <c r="P117" s="300"/>
      <c r="Q117" s="300">
        <v>10.719752407996351</v>
      </c>
      <c r="R117" s="300">
        <v>1.0117216870659065</v>
      </c>
      <c r="S117" s="300">
        <v>1.1674520091145999</v>
      </c>
      <c r="T117" s="300">
        <f t="shared" ref="T117:T118" si="182">SUM(Q117:S117)</f>
        <v>12.898926104176857</v>
      </c>
      <c r="U117" s="300"/>
      <c r="V117" s="300">
        <v>11.113702403921351</v>
      </c>
      <c r="W117" s="300">
        <v>1.0688723964502878</v>
      </c>
      <c r="X117" s="300">
        <v>1.2509157141523066</v>
      </c>
      <c r="Y117" s="300">
        <f t="shared" ref="Y117:Y118" si="183">SUM(V117:X117)</f>
        <v>13.433490514523946</v>
      </c>
    </row>
    <row r="118" spans="1:25" x14ac:dyDescent="0.2">
      <c r="A118" s="264" t="s">
        <v>363</v>
      </c>
      <c r="B118" s="301">
        <f>SUM(B116:B117)</f>
        <v>15.841462449955046</v>
      </c>
      <c r="C118" s="301">
        <f t="shared" ref="C118" si="184">SUM(C116:C117)</f>
        <v>1.328525327784809</v>
      </c>
      <c r="D118" s="301">
        <f t="shared" ref="D118" si="185">SUM(D116:D117)</f>
        <v>1.3530122222601189</v>
      </c>
      <c r="E118" s="301">
        <f t="shared" si="179"/>
        <v>18.522999999999975</v>
      </c>
      <c r="F118" s="301"/>
      <c r="G118" s="301">
        <f>SUM(G116:G117)</f>
        <v>14.978684943161305</v>
      </c>
      <c r="H118" s="301">
        <f t="shared" ref="H118" si="186">SUM(H116:H117)</f>
        <v>2.058929369749289</v>
      </c>
      <c r="I118" s="301">
        <f t="shared" ref="I118" si="187">SUM(I116:I117)</f>
        <v>0.69938568708945204</v>
      </c>
      <c r="J118" s="301">
        <f t="shared" si="180"/>
        <v>17.737000000000048</v>
      </c>
      <c r="K118" s="301"/>
      <c r="L118" s="301">
        <f>SUM(L116:L117)</f>
        <v>14.36991929115813</v>
      </c>
      <c r="M118" s="301">
        <f t="shared" ref="M118" si="188">SUM(M116:M117)</f>
        <v>1.9333074467557512</v>
      </c>
      <c r="N118" s="301">
        <f t="shared" ref="N118" si="189">SUM(N116:N117)</f>
        <v>1.2317732620860864</v>
      </c>
      <c r="O118" s="301">
        <f t="shared" si="181"/>
        <v>17.534999999999968</v>
      </c>
      <c r="P118" s="301"/>
      <c r="Q118" s="301">
        <f>SUM(Q116:Q117)</f>
        <v>15.004542968179225</v>
      </c>
      <c r="R118" s="301">
        <f t="shared" ref="R118" si="190">SUM(R116:R117)</f>
        <v>2.0097828195932292</v>
      </c>
      <c r="S118" s="301">
        <f t="shared" ref="S118" si="191">SUM(S116:S117)</f>
        <v>1.3126742122275739</v>
      </c>
      <c r="T118" s="301">
        <f t="shared" si="182"/>
        <v>18.327000000000027</v>
      </c>
      <c r="U118" s="301"/>
      <c r="V118" s="301">
        <f>SUM(V116:V117)</f>
        <v>15.797735963255437</v>
      </c>
      <c r="W118" s="301">
        <f t="shared" ref="W118" si="192">SUM(W116:W117)</f>
        <v>2.0793813681590447</v>
      </c>
      <c r="X118" s="301">
        <f t="shared" ref="X118" si="193">SUM(X116:X117)</f>
        <v>1.4038826685855033</v>
      </c>
      <c r="Y118" s="301">
        <f t="shared" si="183"/>
        <v>19.280999999999985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7.1201663892938534</v>
      </c>
      <c r="C125" s="300">
        <v>3.2526214642597293</v>
      </c>
      <c r="D125" s="300">
        <v>0.43783527454975429</v>
      </c>
      <c r="E125" s="300">
        <f>SUM(B125:D125)</f>
        <v>10.810623128103337</v>
      </c>
      <c r="F125" s="300"/>
      <c r="G125" s="300">
        <v>8.2885797246241566</v>
      </c>
      <c r="H125" s="300">
        <v>2.8098992305779169</v>
      </c>
      <c r="I125" s="300">
        <v>1.0747567542806897</v>
      </c>
      <c r="J125" s="300">
        <f>SUM(G125:I125)</f>
        <v>12.173235709482764</v>
      </c>
      <c r="K125" s="300"/>
      <c r="L125" s="300">
        <v>8.5809108004486205</v>
      </c>
      <c r="M125" s="300">
        <v>2.4964130838196734</v>
      </c>
      <c r="N125" s="300">
        <v>1.2915591700430467</v>
      </c>
      <c r="O125" s="300">
        <f>SUM(L125:N125)</f>
        <v>12.36888305431134</v>
      </c>
      <c r="P125" s="300"/>
      <c r="Q125" s="300">
        <v>8.1480136137410444</v>
      </c>
      <c r="R125" s="300">
        <v>2.3453567994800126</v>
      </c>
      <c r="S125" s="300">
        <v>1.2817714565591147</v>
      </c>
      <c r="T125" s="300">
        <f>SUM(Q125:S125)</f>
        <v>11.775141869780173</v>
      </c>
      <c r="U125" s="300"/>
      <c r="V125" s="300">
        <v>7.1881423204341059</v>
      </c>
      <c r="W125" s="300">
        <v>2.0497690294192799</v>
      </c>
      <c r="X125" s="300">
        <v>1.1515683011264812</v>
      </c>
      <c r="Y125" s="300">
        <f>SUM(V125:X125)</f>
        <v>10.389479650979867</v>
      </c>
    </row>
    <row r="126" spans="1:25" x14ac:dyDescent="0.2">
      <c r="A126" s="260" t="s">
        <v>364</v>
      </c>
      <c r="B126" s="300">
        <v>8.4632886854819329</v>
      </c>
      <c r="C126" s="300">
        <v>0.41585191347884726</v>
      </c>
      <c r="D126" s="300">
        <v>3.0642362729358896</v>
      </c>
      <c r="E126" s="300">
        <f t="shared" ref="E126:E127" si="194">SUM(B126:D126)</f>
        <v>11.943376871896671</v>
      </c>
      <c r="F126" s="300"/>
      <c r="G126" s="300">
        <v>8.6713658320778766</v>
      </c>
      <c r="H126" s="300">
        <v>0.28020754418458815</v>
      </c>
      <c r="I126" s="300">
        <v>0.83019091425477209</v>
      </c>
      <c r="J126" s="300">
        <f t="shared" ref="J126:J127" si="195">SUM(G126:I126)</f>
        <v>9.7817642905172359</v>
      </c>
      <c r="K126" s="300"/>
      <c r="L126" s="300">
        <v>8.8843791973418007</v>
      </c>
      <c r="M126" s="300">
        <v>0.52692355417257641</v>
      </c>
      <c r="N126" s="300">
        <v>0.9648141941742725</v>
      </c>
      <c r="O126" s="300">
        <f t="shared" ref="O126:O127" si="196">SUM(L126:N126)</f>
        <v>10.376116945688649</v>
      </c>
      <c r="P126" s="300"/>
      <c r="Q126" s="300">
        <v>8.4715508056246467</v>
      </c>
      <c r="R126" s="300">
        <v>0.52301341490542086</v>
      </c>
      <c r="S126" s="300">
        <v>0.96629390968979756</v>
      </c>
      <c r="T126" s="300">
        <f t="shared" ref="T126:T127" si="197">SUM(Q126:S126)</f>
        <v>9.9608581302198651</v>
      </c>
      <c r="U126" s="300"/>
      <c r="V126" s="300">
        <v>7.4981582601117367</v>
      </c>
      <c r="W126" s="300">
        <v>0.49461634079765238</v>
      </c>
      <c r="X126" s="300">
        <v>0.88974574811073515</v>
      </c>
      <c r="Y126" s="300">
        <f t="shared" ref="Y126:Y127" si="198">SUM(V126:X126)</f>
        <v>8.8825203490201243</v>
      </c>
    </row>
    <row r="127" spans="1:25" x14ac:dyDescent="0.2">
      <c r="A127" s="264" t="s">
        <v>363</v>
      </c>
      <c r="B127" s="301">
        <f>SUM(B125:B126)</f>
        <v>15.583455074775786</v>
      </c>
      <c r="C127" s="301">
        <f t="shared" ref="C127" si="199">SUM(C125:C126)</f>
        <v>3.6684733777385765</v>
      </c>
      <c r="D127" s="301">
        <f t="shared" ref="D127" si="200">SUM(D125:D126)</f>
        <v>3.5020715474856439</v>
      </c>
      <c r="E127" s="301">
        <f t="shared" si="194"/>
        <v>22.754000000000008</v>
      </c>
      <c r="F127" s="301"/>
      <c r="G127" s="301">
        <f>SUM(G125:G126)</f>
        <v>16.959945556702031</v>
      </c>
      <c r="H127" s="301">
        <f t="shared" ref="H127" si="201">SUM(H125:H126)</f>
        <v>3.0901067747625053</v>
      </c>
      <c r="I127" s="301">
        <f t="shared" ref="I127" si="202">SUM(I125:I126)</f>
        <v>1.9049476685354618</v>
      </c>
      <c r="J127" s="301">
        <f t="shared" si="195"/>
        <v>21.954999999999998</v>
      </c>
      <c r="K127" s="301"/>
      <c r="L127" s="301">
        <f>SUM(L125:L126)</f>
        <v>17.465289997790421</v>
      </c>
      <c r="M127" s="301">
        <f t="shared" ref="M127" si="203">SUM(M125:M126)</f>
        <v>3.0233366379922497</v>
      </c>
      <c r="N127" s="301">
        <f t="shared" ref="N127" si="204">SUM(N125:N126)</f>
        <v>2.2563733642173194</v>
      </c>
      <c r="O127" s="301">
        <f t="shared" si="196"/>
        <v>22.74499999999999</v>
      </c>
      <c r="P127" s="301"/>
      <c r="Q127" s="301">
        <f>SUM(Q125:Q126)</f>
        <v>16.619564419365691</v>
      </c>
      <c r="R127" s="301">
        <f t="shared" ref="R127" si="205">SUM(R125:R126)</f>
        <v>2.8683702143854335</v>
      </c>
      <c r="S127" s="301">
        <f t="shared" ref="S127" si="206">SUM(S125:S126)</f>
        <v>2.2480653662489125</v>
      </c>
      <c r="T127" s="301">
        <f t="shared" si="197"/>
        <v>21.736000000000036</v>
      </c>
      <c r="U127" s="301"/>
      <c r="V127" s="301">
        <f>SUM(V125:V126)</f>
        <v>14.686300580545844</v>
      </c>
      <c r="W127" s="301">
        <f t="shared" ref="W127" si="207">SUM(W125:W126)</f>
        <v>2.5443853702169323</v>
      </c>
      <c r="X127" s="301">
        <f t="shared" ref="X127" si="208">SUM(X125:X126)</f>
        <v>2.0413140492372164</v>
      </c>
      <c r="Y127" s="301">
        <f t="shared" si="198"/>
        <v>19.271999999999991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3.9073282610878528</v>
      </c>
      <c r="C134" s="300">
        <v>2.4316311017395411</v>
      </c>
      <c r="D134" s="300">
        <v>1.2541632616815859</v>
      </c>
      <c r="E134" s="300">
        <f>SUM(B134:D134)</f>
        <v>7.5931226245089798</v>
      </c>
      <c r="F134" s="300"/>
      <c r="G134" s="300">
        <v>3.6558920667129269</v>
      </c>
      <c r="H134" s="300">
        <v>2.5985700422508224</v>
      </c>
      <c r="I134" s="300">
        <v>1.3623079411556538</v>
      </c>
      <c r="J134" s="300">
        <f>SUM(G134:I134)</f>
        <v>7.6167700501194027</v>
      </c>
      <c r="K134" s="300"/>
      <c r="L134" s="300">
        <v>4.6064590747321441</v>
      </c>
      <c r="M134" s="300">
        <v>2.3871494662027319</v>
      </c>
      <c r="N134" s="300">
        <v>1.0053523131644215</v>
      </c>
      <c r="O134" s="300">
        <f>SUM(L134:N134)</f>
        <v>7.9989608540992974</v>
      </c>
      <c r="P134" s="300"/>
      <c r="Q134" s="300">
        <v>4.8544753707296699</v>
      </c>
      <c r="R134" s="300">
        <v>2.3233119214185702</v>
      </c>
      <c r="S134" s="300">
        <v>1.0375654963541103</v>
      </c>
      <c r="T134" s="300">
        <f>SUM(Q134:S134)</f>
        <v>8.2153527885023507</v>
      </c>
      <c r="U134" s="300"/>
      <c r="V134" s="300">
        <v>5.9039046148110303</v>
      </c>
      <c r="W134" s="300">
        <v>2.4157897973200546</v>
      </c>
      <c r="X134" s="300">
        <v>1.1869832804469476</v>
      </c>
      <c r="Y134" s="300">
        <f>SUM(V134:X134)</f>
        <v>9.5066776925780321</v>
      </c>
    </row>
    <row r="135" spans="1:25" x14ac:dyDescent="0.2">
      <c r="A135" s="260" t="s">
        <v>364</v>
      </c>
      <c r="B135" s="300">
        <v>3.305351966113359</v>
      </c>
      <c r="C135" s="300">
        <v>0.65273873231300872</v>
      </c>
      <c r="D135" s="300">
        <v>0.83178667706467568</v>
      </c>
      <c r="E135" s="300">
        <f t="shared" ref="E135:E136" si="209">SUM(B135:D135)</f>
        <v>4.7898773754910433</v>
      </c>
      <c r="F135" s="300"/>
      <c r="G135" s="300">
        <v>4.1952444672056792</v>
      </c>
      <c r="H135" s="300">
        <v>0.92396102409862646</v>
      </c>
      <c r="I135" s="300">
        <v>1.5280244585762803</v>
      </c>
      <c r="J135" s="300">
        <f t="shared" ref="J135:J136" si="210">SUM(G135:I135)</f>
        <v>6.647229949880586</v>
      </c>
      <c r="K135" s="300"/>
      <c r="L135" s="300">
        <v>4.6432882562133591</v>
      </c>
      <c r="M135" s="300">
        <v>1.1731921708179434</v>
      </c>
      <c r="N135" s="300">
        <v>0.79955871886941909</v>
      </c>
      <c r="O135" s="300">
        <f t="shared" ref="O135:O136" si="211">SUM(L135:N135)</f>
        <v>6.6160391459007215</v>
      </c>
      <c r="P135" s="300"/>
      <c r="Q135" s="300">
        <v>4.7216421689942578</v>
      </c>
      <c r="R135" s="300">
        <v>1.1963448859647872</v>
      </c>
      <c r="S135" s="300">
        <v>0.85566015653863037</v>
      </c>
      <c r="T135" s="300">
        <f t="shared" ref="T135:T136" si="212">SUM(Q135:S135)</f>
        <v>6.7736472114976758</v>
      </c>
      <c r="U135" s="300"/>
      <c r="V135" s="300">
        <v>5.3607715651893724</v>
      </c>
      <c r="W135" s="300">
        <v>1.3830119190227428</v>
      </c>
      <c r="X135" s="300">
        <v>1.0555388232098561</v>
      </c>
      <c r="Y135" s="300">
        <f t="shared" ref="Y135:Y136" si="213">SUM(V135:X135)</f>
        <v>7.7993223074219715</v>
      </c>
    </row>
    <row r="136" spans="1:25" x14ac:dyDescent="0.2">
      <c r="A136" s="264" t="s">
        <v>363</v>
      </c>
      <c r="B136" s="301">
        <f>SUM(B134:B135)</f>
        <v>7.2126802272012114</v>
      </c>
      <c r="C136" s="301">
        <f t="shared" ref="C136" si="214">SUM(C134:C135)</f>
        <v>3.0843698340525498</v>
      </c>
      <c r="D136" s="301">
        <f t="shared" ref="D136" si="215">SUM(D134:D135)</f>
        <v>2.0859499387462614</v>
      </c>
      <c r="E136" s="301">
        <f t="shared" si="209"/>
        <v>12.383000000000024</v>
      </c>
      <c r="F136" s="301"/>
      <c r="G136" s="301">
        <f>SUM(G134:G135)</f>
        <v>7.8511365339186057</v>
      </c>
      <c r="H136" s="301">
        <f t="shared" ref="H136" si="216">SUM(H134:H135)</f>
        <v>3.5225310663494489</v>
      </c>
      <c r="I136" s="301">
        <f t="shared" ref="I136" si="217">SUM(I134:I135)</f>
        <v>2.8903323997319341</v>
      </c>
      <c r="J136" s="301">
        <f t="shared" si="210"/>
        <v>14.263999999999989</v>
      </c>
      <c r="K136" s="301"/>
      <c r="L136" s="301">
        <f>SUM(L134:L135)</f>
        <v>9.2497473309455032</v>
      </c>
      <c r="M136" s="301">
        <f t="shared" ref="M136" si="218">SUM(M134:M135)</f>
        <v>3.5603416370206755</v>
      </c>
      <c r="N136" s="301">
        <f t="shared" ref="N136" si="219">SUM(N134:N135)</f>
        <v>1.8049110320338406</v>
      </c>
      <c r="O136" s="301">
        <f t="shared" si="211"/>
        <v>14.61500000000002</v>
      </c>
      <c r="P136" s="301"/>
      <c r="Q136" s="301">
        <f>SUM(Q134:Q135)</f>
        <v>9.5761175397239278</v>
      </c>
      <c r="R136" s="301">
        <f t="shared" ref="R136" si="220">SUM(R134:R135)</f>
        <v>3.5196568073833574</v>
      </c>
      <c r="S136" s="301">
        <f t="shared" ref="S136" si="221">SUM(S134:S135)</f>
        <v>1.8932256528927407</v>
      </c>
      <c r="T136" s="301">
        <f t="shared" si="212"/>
        <v>14.989000000000026</v>
      </c>
      <c r="U136" s="301"/>
      <c r="V136" s="301">
        <f>SUM(V134:V135)</f>
        <v>11.264676180000404</v>
      </c>
      <c r="W136" s="301">
        <f t="shared" ref="W136" si="222">SUM(W134:W135)</f>
        <v>3.7988017163427976</v>
      </c>
      <c r="X136" s="301">
        <f t="shared" ref="X136" si="223">SUM(X134:X135)</f>
        <v>2.2425221036568037</v>
      </c>
      <c r="Y136" s="301">
        <f t="shared" si="213"/>
        <v>17.306000000000004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16.595778206907671</v>
      </c>
      <c r="C143" s="300">
        <v>9.7670675298243985</v>
      </c>
      <c r="D143" s="300">
        <v>5.7031227076612989</v>
      </c>
      <c r="E143" s="300">
        <f>SUM(B143:D143)</f>
        <v>32.06596844439337</v>
      </c>
      <c r="F143" s="300"/>
      <c r="G143" s="300">
        <v>18.626627660768154</v>
      </c>
      <c r="H143" s="300">
        <v>13.361393838219405</v>
      </c>
      <c r="I143" s="300">
        <v>4.1911809640662634</v>
      </c>
      <c r="J143" s="300">
        <f>SUM(G143:I143)</f>
        <v>36.179202463053819</v>
      </c>
      <c r="K143" s="300"/>
      <c r="L143" s="300">
        <v>18.427305648794242</v>
      </c>
      <c r="M143" s="300">
        <v>10.95880348607627</v>
      </c>
      <c r="N143" s="300">
        <v>3.5335827321655655</v>
      </c>
      <c r="O143" s="300">
        <f>SUM(L143:N143)</f>
        <v>32.919691867036079</v>
      </c>
      <c r="P143" s="300"/>
      <c r="Q143" s="300">
        <v>19.483770252686696</v>
      </c>
      <c r="R143" s="300">
        <v>11.609050199829436</v>
      </c>
      <c r="S143" s="300">
        <v>3.8168148601830425</v>
      </c>
      <c r="T143" s="300">
        <f>SUM(Q143:S143)</f>
        <v>34.909635312699173</v>
      </c>
      <c r="U143" s="300"/>
      <c r="V143" s="300">
        <v>21.274123412604823</v>
      </c>
      <c r="W143" s="300">
        <v>12.681262890484218</v>
      </c>
      <c r="X143" s="300">
        <v>4.4437986381564505</v>
      </c>
      <c r="Y143" s="300">
        <f>SUM(V143:X143)</f>
        <v>38.399184941245494</v>
      </c>
    </row>
    <row r="144" spans="1:25" x14ac:dyDescent="0.2">
      <c r="A144" s="260" t="s">
        <v>364</v>
      </c>
      <c r="B144" s="300">
        <v>23.231503582594868</v>
      </c>
      <c r="C144" s="300">
        <v>3.6236222787711685</v>
      </c>
      <c r="D144" s="300">
        <v>7.5099056942406435</v>
      </c>
      <c r="E144" s="300">
        <f t="shared" ref="E144:E145" si="224">SUM(B144:D144)</f>
        <v>34.365031555606677</v>
      </c>
      <c r="F144" s="300"/>
      <c r="G144" s="300">
        <v>29.554693173597894</v>
      </c>
      <c r="H144" s="300">
        <v>4.8091224766394083</v>
      </c>
      <c r="I144" s="300">
        <v>10.446981886708819</v>
      </c>
      <c r="J144" s="300">
        <f t="shared" ref="J144:J145" si="225">SUM(G144:I144)</f>
        <v>44.810797536946119</v>
      </c>
      <c r="K144" s="300"/>
      <c r="L144" s="300">
        <v>31.050721947225856</v>
      </c>
      <c r="M144" s="300">
        <v>5.0452351125047912</v>
      </c>
      <c r="N144" s="300">
        <v>6.8903510732332833</v>
      </c>
      <c r="O144" s="300">
        <f t="shared" ref="O144:O145" si="226">SUM(L144:N144)</f>
        <v>42.986308132963934</v>
      </c>
      <c r="P144" s="300"/>
      <c r="Q144" s="300">
        <v>32.04078274124069</v>
      </c>
      <c r="R144" s="300">
        <v>5.4209834244174795</v>
      </c>
      <c r="S144" s="300">
        <v>7.2495985216424534</v>
      </c>
      <c r="T144" s="300">
        <f t="shared" ref="T144:T145" si="227">SUM(Q144:S144)</f>
        <v>44.711364687300623</v>
      </c>
      <c r="U144" s="300"/>
      <c r="V144" s="300">
        <v>33.660404951903971</v>
      </c>
      <c r="W144" s="300">
        <v>6.1410420743075615</v>
      </c>
      <c r="X144" s="300">
        <v>7.9363680325429504</v>
      </c>
      <c r="Y144" s="300">
        <f t="shared" ref="Y144:Y145" si="228">SUM(V144:X144)</f>
        <v>47.737815058754485</v>
      </c>
    </row>
    <row r="145" spans="1:25" x14ac:dyDescent="0.2">
      <c r="A145" s="264" t="s">
        <v>363</v>
      </c>
      <c r="B145" s="301">
        <f>SUM(B143:B144)</f>
        <v>39.827281789502536</v>
      </c>
      <c r="C145" s="301">
        <f t="shared" ref="C145" si="229">SUM(C143:C144)</f>
        <v>13.390689808595567</v>
      </c>
      <c r="D145" s="301">
        <f t="shared" ref="D145" si="230">SUM(D143:D144)</f>
        <v>13.213028401901942</v>
      </c>
      <c r="E145" s="301">
        <f t="shared" si="224"/>
        <v>66.43100000000004</v>
      </c>
      <c r="F145" s="301"/>
      <c r="G145" s="301">
        <f>SUM(G143:G144)</f>
        <v>48.181320834366048</v>
      </c>
      <c r="H145" s="301">
        <f t="shared" ref="H145" si="231">SUM(H143:H144)</f>
        <v>18.170516314858812</v>
      </c>
      <c r="I145" s="301">
        <f t="shared" ref="I145" si="232">SUM(I143:I144)</f>
        <v>14.638162850775082</v>
      </c>
      <c r="J145" s="301">
        <f t="shared" si="225"/>
        <v>80.989999999999952</v>
      </c>
      <c r="K145" s="301"/>
      <c r="L145" s="301">
        <f>SUM(L143:L144)</f>
        <v>49.478027596020098</v>
      </c>
      <c r="M145" s="301">
        <f t="shared" ref="M145" si="233">SUM(M143:M144)</f>
        <v>16.004038598581062</v>
      </c>
      <c r="N145" s="301">
        <f t="shared" ref="N145" si="234">SUM(N143:N144)</f>
        <v>10.42393380539885</v>
      </c>
      <c r="O145" s="301">
        <f t="shared" si="226"/>
        <v>75.906000000000006</v>
      </c>
      <c r="P145" s="301"/>
      <c r="Q145" s="301">
        <f>SUM(Q143:Q144)</f>
        <v>51.524552993927387</v>
      </c>
      <c r="R145" s="301">
        <f t="shared" ref="R145" si="235">SUM(R143:R144)</f>
        <v>17.030033624246915</v>
      </c>
      <c r="S145" s="301">
        <f t="shared" ref="S145" si="236">SUM(S143:S144)</f>
        <v>11.066413381825496</v>
      </c>
      <c r="T145" s="301">
        <f t="shared" si="227"/>
        <v>79.620999999999796</v>
      </c>
      <c r="U145" s="301"/>
      <c r="V145" s="301">
        <f>SUM(V143:V144)</f>
        <v>54.934528364508793</v>
      </c>
      <c r="W145" s="301">
        <f t="shared" ref="W145" si="237">SUM(W143:W144)</f>
        <v>18.82230496479178</v>
      </c>
      <c r="X145" s="301">
        <f t="shared" ref="X145" si="238">SUM(X143:X144)</f>
        <v>12.380166670699401</v>
      </c>
      <c r="Y145" s="301">
        <f t="shared" si="228"/>
        <v>86.136999999999972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12.677603943251246</v>
      </c>
      <c r="C152" s="300">
        <v>12.646085228010373</v>
      </c>
      <c r="D152" s="300">
        <v>4.9342777594172942</v>
      </c>
      <c r="E152" s="300">
        <f>SUM(B152:D152)</f>
        <v>30.257966930678915</v>
      </c>
      <c r="F152" s="300"/>
      <c r="G152" s="300">
        <v>11.307975485374772</v>
      </c>
      <c r="H152" s="300">
        <v>14.560614607480234</v>
      </c>
      <c r="I152" s="300">
        <v>5.0195102913736713</v>
      </c>
      <c r="J152" s="300">
        <f>SUM(G152:I152)</f>
        <v>30.888100384228679</v>
      </c>
      <c r="K152" s="300"/>
      <c r="L152" s="300">
        <v>11.961513117738702</v>
      </c>
      <c r="M152" s="300">
        <v>12.868390302818634</v>
      </c>
      <c r="N152" s="300">
        <v>3.3757227496770921</v>
      </c>
      <c r="O152" s="300">
        <f>SUM(L152:N152)</f>
        <v>28.205626170234428</v>
      </c>
      <c r="P152" s="300"/>
      <c r="Q152" s="300">
        <v>12.846934941747827</v>
      </c>
      <c r="R152" s="300">
        <v>13.321704294944405</v>
      </c>
      <c r="S152" s="300">
        <v>3.5018952014752442</v>
      </c>
      <c r="T152" s="300">
        <f>SUM(Q152:S152)</f>
        <v>29.670534438167476</v>
      </c>
      <c r="U152" s="300"/>
      <c r="V152" s="300">
        <v>14.014288683631353</v>
      </c>
      <c r="W152" s="300">
        <v>13.729253790215955</v>
      </c>
      <c r="X152" s="300">
        <v>3.7705731259503912</v>
      </c>
      <c r="Y152" s="300">
        <f>SUM(V152:X152)</f>
        <v>31.514115599797698</v>
      </c>
    </row>
    <row r="153" spans="1:25" x14ac:dyDescent="0.2">
      <c r="A153" s="260" t="s">
        <v>364</v>
      </c>
      <c r="B153" s="300">
        <v>24.293164210282555</v>
      </c>
      <c r="C153" s="300">
        <v>8.2524219590900074</v>
      </c>
      <c r="D153" s="300">
        <v>6.3174468999484761</v>
      </c>
      <c r="E153" s="300">
        <f t="shared" ref="E153:E154" si="239">SUM(B153:D153)</f>
        <v>38.863033069321041</v>
      </c>
      <c r="F153" s="300"/>
      <c r="G153" s="300">
        <v>21.767320752854264</v>
      </c>
      <c r="H153" s="300">
        <v>10.986746335653084</v>
      </c>
      <c r="I153" s="300">
        <v>4.9778325272638728</v>
      </c>
      <c r="J153" s="300">
        <f t="shared" ref="J153:J154" si="240">SUM(G153:I153)</f>
        <v>37.731899615771219</v>
      </c>
      <c r="K153" s="300"/>
      <c r="L153" s="300">
        <v>21.870019222446572</v>
      </c>
      <c r="M153" s="300">
        <v>10.250487432015774</v>
      </c>
      <c r="N153" s="300">
        <v>4.8058671753032236</v>
      </c>
      <c r="O153" s="300">
        <f t="shared" ref="O153:O154" si="241">SUM(L153:N153)</f>
        <v>36.926373829765566</v>
      </c>
      <c r="P153" s="300"/>
      <c r="Q153" s="300">
        <v>23.073879267685037</v>
      </c>
      <c r="R153" s="300">
        <v>10.792631677833496</v>
      </c>
      <c r="S153" s="300">
        <v>4.9909546163139469</v>
      </c>
      <c r="T153" s="300">
        <f t="shared" ref="T153:T154" si="242">SUM(Q153:S153)</f>
        <v>38.857465561832484</v>
      </c>
      <c r="U153" s="300"/>
      <c r="V153" s="300">
        <v>24.621752616843729</v>
      </c>
      <c r="W153" s="300">
        <v>11.411481590772263</v>
      </c>
      <c r="X153" s="300">
        <v>5.3426501925863468</v>
      </c>
      <c r="Y153" s="300">
        <f t="shared" ref="Y153:Y154" si="243">SUM(V153:X153)</f>
        <v>41.375884400202338</v>
      </c>
    </row>
    <row r="154" spans="1:25" x14ac:dyDescent="0.2">
      <c r="A154" s="264" t="s">
        <v>363</v>
      </c>
      <c r="B154" s="301">
        <f>SUM(B152:B153)</f>
        <v>36.970768153533797</v>
      </c>
      <c r="C154" s="301">
        <f t="shared" ref="C154" si="244">SUM(C152:C153)</f>
        <v>20.898507187100378</v>
      </c>
      <c r="D154" s="301">
        <f t="shared" ref="D154" si="245">SUM(D152:D153)</f>
        <v>11.25172465936577</v>
      </c>
      <c r="E154" s="301">
        <f t="shared" si="239"/>
        <v>69.120999999999952</v>
      </c>
      <c r="F154" s="301"/>
      <c r="G154" s="301">
        <f>SUM(G152:G153)</f>
        <v>33.075296238229036</v>
      </c>
      <c r="H154" s="301">
        <f t="shared" ref="H154" si="246">SUM(H152:H153)</f>
        <v>25.54736094313332</v>
      </c>
      <c r="I154" s="301">
        <f t="shared" ref="I154" si="247">SUM(I152:I153)</f>
        <v>9.997342818637545</v>
      </c>
      <c r="J154" s="301">
        <f t="shared" si="240"/>
        <v>68.619999999999905</v>
      </c>
      <c r="K154" s="301"/>
      <c r="L154" s="301">
        <f>SUM(L152:L153)</f>
        <v>33.831532340185277</v>
      </c>
      <c r="M154" s="301">
        <f t="shared" ref="M154" si="248">SUM(M152:M153)</f>
        <v>23.118877734834406</v>
      </c>
      <c r="N154" s="301">
        <f t="shared" ref="N154" si="249">SUM(N152:N153)</f>
        <v>8.1815899249803152</v>
      </c>
      <c r="O154" s="301">
        <f t="shared" si="241"/>
        <v>65.132000000000005</v>
      </c>
      <c r="P154" s="301"/>
      <c r="Q154" s="301">
        <f>SUM(Q152:Q153)</f>
        <v>35.920814209432862</v>
      </c>
      <c r="R154" s="301">
        <f t="shared" ref="R154" si="250">SUM(R152:R153)</f>
        <v>24.114335972777901</v>
      </c>
      <c r="S154" s="301">
        <f t="shared" ref="S154" si="251">SUM(S152:S153)</f>
        <v>8.4928498177891907</v>
      </c>
      <c r="T154" s="301">
        <f t="shared" si="242"/>
        <v>68.527999999999949</v>
      </c>
      <c r="U154" s="301"/>
      <c r="V154" s="301">
        <f>SUM(V152:V153)</f>
        <v>38.636041300475085</v>
      </c>
      <c r="W154" s="301">
        <f t="shared" ref="W154" si="252">SUM(W152:W153)</f>
        <v>25.140735380988218</v>
      </c>
      <c r="X154" s="301">
        <f t="shared" ref="X154" si="253">SUM(X152:X153)</f>
        <v>9.1132233185367379</v>
      </c>
      <c r="Y154" s="301">
        <f t="shared" si="243"/>
        <v>72.890000000000043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8.1917709562721459</v>
      </c>
      <c r="C161" s="300">
        <v>8.0806704411514243</v>
      </c>
      <c r="D161" s="300">
        <v>0</v>
      </c>
      <c r="E161" s="300">
        <f>SUM(B161:D161)</f>
        <v>16.27244139742357</v>
      </c>
      <c r="F161" s="300"/>
      <c r="G161" s="300">
        <v>8.1920532083107762</v>
      </c>
      <c r="H161" s="300">
        <v>6.5366516415472526</v>
      </c>
      <c r="I161" s="300">
        <v>0.54249596801343269</v>
      </c>
      <c r="J161" s="300">
        <f>SUM(G161:I161)</f>
        <v>15.271200817871463</v>
      </c>
      <c r="K161" s="300"/>
      <c r="L161" s="300">
        <v>8.5409424478580966</v>
      </c>
      <c r="M161" s="300">
        <v>6.8718769265495112</v>
      </c>
      <c r="N161" s="300">
        <v>0</v>
      </c>
      <c r="O161" s="300">
        <f>SUM(L161:N161)</f>
        <v>15.412819374407608</v>
      </c>
      <c r="P161" s="300"/>
      <c r="Q161" s="300">
        <v>9.2047569272485212</v>
      </c>
      <c r="R161" s="300">
        <v>7.421219334887784</v>
      </c>
      <c r="S161" s="300">
        <v>0</v>
      </c>
      <c r="T161" s="300">
        <f>SUM(Q161:S161)</f>
        <v>16.625976262136305</v>
      </c>
      <c r="U161" s="300"/>
      <c r="V161" s="300">
        <v>9.6110662718451199</v>
      </c>
      <c r="W161" s="300">
        <v>7.7521626425591688</v>
      </c>
      <c r="X161" s="300">
        <v>0</v>
      </c>
      <c r="Y161" s="300">
        <f>SUM(V161:X161)</f>
        <v>17.363228914404289</v>
      </c>
    </row>
    <row r="162" spans="1:25" x14ac:dyDescent="0.2">
      <c r="A162" s="260" t="s">
        <v>364</v>
      </c>
      <c r="B162" s="300">
        <v>9.4150875281856177</v>
      </c>
      <c r="C162" s="300">
        <v>1.3937514221318064</v>
      </c>
      <c r="D162" s="300">
        <v>1.123719652259044</v>
      </c>
      <c r="E162" s="300">
        <f t="shared" ref="E162:E163" si="254">SUM(B162:D162)</f>
        <v>11.932558602576469</v>
      </c>
      <c r="F162" s="300"/>
      <c r="G162" s="300">
        <v>9.3386372481609978</v>
      </c>
      <c r="H162" s="300">
        <v>1.2888830381162957</v>
      </c>
      <c r="I162" s="300">
        <v>0.51427889585132536</v>
      </c>
      <c r="J162" s="300">
        <f t="shared" ref="J162:J163" si="255">SUM(G162:I162)</f>
        <v>11.141799182128619</v>
      </c>
      <c r="K162" s="300"/>
      <c r="L162" s="300">
        <v>9.757497711051526</v>
      </c>
      <c r="M162" s="300">
        <v>1.4046232357669066</v>
      </c>
      <c r="N162" s="300">
        <v>0.3960596787739743</v>
      </c>
      <c r="O162" s="300">
        <f t="shared" ref="O162:O163" si="256">SUM(L162:N162)</f>
        <v>11.558180625592408</v>
      </c>
      <c r="P162" s="300"/>
      <c r="Q162" s="300">
        <v>10.303464739490071</v>
      </c>
      <c r="R162" s="300">
        <v>1.5953006322904935</v>
      </c>
      <c r="S162" s="300">
        <v>0.42725836608310591</v>
      </c>
      <c r="T162" s="300">
        <f t="shared" ref="T162:T163" si="257">SUM(Q162:S162)</f>
        <v>12.32602373786367</v>
      </c>
      <c r="U162" s="300"/>
      <c r="V162" s="300">
        <v>10.320181585639508</v>
      </c>
      <c r="W162" s="300">
        <v>1.8375232678888003</v>
      </c>
      <c r="X162" s="300">
        <v>0.45106623206744767</v>
      </c>
      <c r="Y162" s="300">
        <f t="shared" ref="Y162:Y163" si="258">SUM(V162:X162)</f>
        <v>12.608771085595755</v>
      </c>
    </row>
    <row r="163" spans="1:25" x14ac:dyDescent="0.2">
      <c r="A163" s="264" t="s">
        <v>363</v>
      </c>
      <c r="B163" s="301">
        <f>SUM(B161:B162)</f>
        <v>17.606858484457764</v>
      </c>
      <c r="C163" s="301">
        <f t="shared" ref="C163" si="259">SUM(C161:C162)</f>
        <v>9.4744218632832311</v>
      </c>
      <c r="D163" s="301">
        <f t="shared" ref="D163" si="260">SUM(D161:D162)</f>
        <v>1.123719652259044</v>
      </c>
      <c r="E163" s="301">
        <f t="shared" si="254"/>
        <v>28.205000000000037</v>
      </c>
      <c r="F163" s="301"/>
      <c r="G163" s="301">
        <f>SUM(G161:G162)</f>
        <v>17.530690456471774</v>
      </c>
      <c r="H163" s="301">
        <f t="shared" ref="H163" si="261">SUM(H161:H162)</f>
        <v>7.8255346796635479</v>
      </c>
      <c r="I163" s="301">
        <f t="shared" ref="I163" si="262">SUM(I161:I162)</f>
        <v>1.0567748638647581</v>
      </c>
      <c r="J163" s="301">
        <f t="shared" si="255"/>
        <v>26.413000000000078</v>
      </c>
      <c r="K163" s="301"/>
      <c r="L163" s="301">
        <f>SUM(L161:L162)</f>
        <v>18.298440158909621</v>
      </c>
      <c r="M163" s="301">
        <f t="shared" ref="M163" si="263">SUM(M161:M162)</f>
        <v>8.2765001623164185</v>
      </c>
      <c r="N163" s="301">
        <f t="shared" ref="N163" si="264">SUM(N161:N162)</f>
        <v>0.3960596787739743</v>
      </c>
      <c r="O163" s="301">
        <f t="shared" si="256"/>
        <v>26.971000000000011</v>
      </c>
      <c r="P163" s="301"/>
      <c r="Q163" s="301">
        <f>SUM(Q161:Q162)</f>
        <v>19.508221666738592</v>
      </c>
      <c r="R163" s="301">
        <f t="shared" ref="R163" si="265">SUM(R161:R162)</f>
        <v>9.0165199671782776</v>
      </c>
      <c r="S163" s="301">
        <f t="shared" ref="S163" si="266">SUM(S161:S162)</f>
        <v>0.42725836608310591</v>
      </c>
      <c r="T163" s="301">
        <f t="shared" si="257"/>
        <v>28.951999999999973</v>
      </c>
      <c r="U163" s="301"/>
      <c r="V163" s="301">
        <f>SUM(V161:V162)</f>
        <v>19.931247857484628</v>
      </c>
      <c r="W163" s="301">
        <f t="shared" ref="W163" si="267">SUM(W161:W162)</f>
        <v>9.5896859104479688</v>
      </c>
      <c r="X163" s="301">
        <f t="shared" ref="X163" si="268">SUM(X161:X162)</f>
        <v>0.45106623206744767</v>
      </c>
      <c r="Y163" s="301">
        <f t="shared" si="258"/>
        <v>29.972000000000044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18.30068741754366</v>
      </c>
      <c r="C170" s="300">
        <v>27.847165401052379</v>
      </c>
      <c r="D170" s="300">
        <v>3.8292537970959888</v>
      </c>
      <c r="E170" s="300">
        <f>SUM(B170:D170)</f>
        <v>49.977106615692023</v>
      </c>
      <c r="F170" s="300"/>
      <c r="G170" s="300">
        <v>20.270242840084233</v>
      </c>
      <c r="H170" s="300">
        <v>30.996633990098783</v>
      </c>
      <c r="I170" s="300">
        <v>4.2214929635358303</v>
      </c>
      <c r="J170" s="300">
        <f>SUM(G170:I170)</f>
        <v>55.488369793718846</v>
      </c>
      <c r="K170" s="300"/>
      <c r="L170" s="300">
        <v>20.491485841477921</v>
      </c>
      <c r="M170" s="300">
        <v>31.841941001857467</v>
      </c>
      <c r="N170" s="300">
        <v>3.6650484580473295</v>
      </c>
      <c r="O170" s="300">
        <f>SUM(L170:N170)</f>
        <v>55.998475301382719</v>
      </c>
      <c r="P170" s="300"/>
      <c r="Q170" s="300">
        <v>20.61687072966404</v>
      </c>
      <c r="R170" s="300">
        <v>30.665465259013175</v>
      </c>
      <c r="S170" s="300">
        <v>3.6475920397618822</v>
      </c>
      <c r="T170" s="300">
        <f>SUM(Q170:S170)</f>
        <v>54.9299280284391</v>
      </c>
      <c r="U170" s="300"/>
      <c r="V170" s="300">
        <v>22.172756675903116</v>
      </c>
      <c r="W170" s="300">
        <v>30.147641724233662</v>
      </c>
      <c r="X170" s="300">
        <v>3.7542205407420544</v>
      </c>
      <c r="Y170" s="300">
        <f>SUM(V170:X170)</f>
        <v>56.074618940878835</v>
      </c>
    </row>
    <row r="171" spans="1:25" x14ac:dyDescent="0.2">
      <c r="A171" s="260" t="s">
        <v>364</v>
      </c>
      <c r="B171" s="300">
        <v>12.16067244575817</v>
      </c>
      <c r="C171" s="300">
        <v>5.161813960177982</v>
      </c>
      <c r="D171" s="300">
        <v>2.5004069783718852</v>
      </c>
      <c r="E171" s="300">
        <f t="shared" ref="E171" si="269">SUM(B171:D171)</f>
        <v>19.822893384308038</v>
      </c>
      <c r="F171" s="300"/>
      <c r="G171" s="300">
        <v>11.525569678925338</v>
      </c>
      <c r="H171" s="300">
        <v>4.7583578990657838</v>
      </c>
      <c r="I171" s="300">
        <v>3.0887026282899002</v>
      </c>
      <c r="J171" s="300">
        <f t="shared" ref="J171:J172" si="270">SUM(G171:I171)</f>
        <v>19.372630206281023</v>
      </c>
      <c r="K171" s="300"/>
      <c r="L171" s="300">
        <v>11.506652864237132</v>
      </c>
      <c r="M171" s="300">
        <v>5.7137439087765696</v>
      </c>
      <c r="N171" s="300">
        <v>2.277127925603597</v>
      </c>
      <c r="O171" s="300">
        <f t="shared" ref="O171:O172" si="271">SUM(L171:N171)</f>
        <v>19.497524698617301</v>
      </c>
      <c r="P171" s="300"/>
      <c r="Q171" s="300">
        <v>11.177402572803027</v>
      </c>
      <c r="R171" s="300">
        <v>5.6989810279076041</v>
      </c>
      <c r="S171" s="300">
        <v>2.2846883708502799</v>
      </c>
      <c r="T171" s="300">
        <f t="shared" ref="T171:T172" si="272">SUM(Q171:S171)</f>
        <v>19.161071971560911</v>
      </c>
      <c r="U171" s="300"/>
      <c r="V171" s="300">
        <v>11.197855512934074</v>
      </c>
      <c r="W171" s="300">
        <v>5.9842974144581245</v>
      </c>
      <c r="X171" s="300">
        <v>2.4202281317289334</v>
      </c>
      <c r="Y171" s="300">
        <f t="shared" ref="Y171:Y172" si="273">SUM(V171:X171)</f>
        <v>19.602381059121132</v>
      </c>
    </row>
    <row r="172" spans="1:25" x14ac:dyDescent="0.2">
      <c r="A172" s="264" t="s">
        <v>363</v>
      </c>
      <c r="B172" s="301">
        <f>SUM(B170:B171)</f>
        <v>30.46135986330183</v>
      </c>
      <c r="C172" s="301">
        <f t="shared" ref="C172" si="274">SUM(C170:C171)</f>
        <v>33.008979361230359</v>
      </c>
      <c r="D172" s="301">
        <f t="shared" ref="D172" si="275">SUM(D170:D171)</f>
        <v>6.3296607754678735</v>
      </c>
      <c r="E172" s="301">
        <f>SUM(B172:D172)</f>
        <v>69.800000000000068</v>
      </c>
      <c r="F172" s="301"/>
      <c r="G172" s="301">
        <f>SUM(G170:G171)</f>
        <v>31.795812519009573</v>
      </c>
      <c r="H172" s="301">
        <f t="shared" ref="H172" si="276">SUM(H170:H171)</f>
        <v>35.754991889164565</v>
      </c>
      <c r="I172" s="301">
        <f t="shared" ref="I172" si="277">SUM(I170:I171)</f>
        <v>7.31019559182573</v>
      </c>
      <c r="J172" s="301">
        <f t="shared" si="270"/>
        <v>74.860999999999876</v>
      </c>
      <c r="K172" s="301"/>
      <c r="L172" s="301">
        <f>SUM(L170:L171)</f>
        <v>31.998138705715053</v>
      </c>
      <c r="M172" s="301">
        <f t="shared" ref="M172" si="278">SUM(M170:M171)</f>
        <v>37.555684910634035</v>
      </c>
      <c r="N172" s="301">
        <f t="shared" ref="N172" si="279">SUM(N170:N171)</f>
        <v>5.942176383650926</v>
      </c>
      <c r="O172" s="301">
        <f t="shared" si="271"/>
        <v>75.496000000000024</v>
      </c>
      <c r="P172" s="301"/>
      <c r="Q172" s="301">
        <f>SUM(Q170:Q171)</f>
        <v>31.794273302467069</v>
      </c>
      <c r="R172" s="301">
        <f t="shared" ref="R172" si="280">SUM(R170:R171)</f>
        <v>36.364446286920781</v>
      </c>
      <c r="S172" s="301">
        <f t="shared" ref="S172" si="281">SUM(S170:S171)</f>
        <v>5.9322804106121616</v>
      </c>
      <c r="T172" s="301">
        <f t="shared" si="272"/>
        <v>74.091000000000022</v>
      </c>
      <c r="U172" s="301"/>
      <c r="V172" s="301">
        <f>SUM(V170:V171)</f>
        <v>33.370612188837192</v>
      </c>
      <c r="W172" s="301">
        <f t="shared" ref="W172" si="282">SUM(W170:W171)</f>
        <v>36.131939138691784</v>
      </c>
      <c r="X172" s="301">
        <f t="shared" ref="X172" si="283">SUM(X170:X171)</f>
        <v>6.1744486724709873</v>
      </c>
      <c r="Y172" s="301">
        <f t="shared" si="273"/>
        <v>75.676999999999964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33.244500897380227</v>
      </c>
      <c r="C179" s="300">
        <v>37.57239591466314</v>
      </c>
      <c r="D179" s="300">
        <v>6.4017083822993097</v>
      </c>
      <c r="E179" s="300">
        <f>SUM(B179:D179)</f>
        <v>77.218605194342672</v>
      </c>
      <c r="F179" s="300"/>
      <c r="G179" s="300">
        <v>37.349203224786244</v>
      </c>
      <c r="H179" s="300">
        <v>41.661720163245263</v>
      </c>
      <c r="I179" s="300">
        <v>10.025119047201313</v>
      </c>
      <c r="J179" s="300">
        <f>SUM(G179:I179)</f>
        <v>89.036042435232815</v>
      </c>
      <c r="K179" s="300"/>
      <c r="L179" s="300">
        <v>35.446262588830997</v>
      </c>
      <c r="M179" s="300">
        <v>43.072284013430391</v>
      </c>
      <c r="N179" s="300">
        <v>8.0893505093279838</v>
      </c>
      <c r="O179" s="300">
        <f>SUM(L179:N179)</f>
        <v>86.607897111589367</v>
      </c>
      <c r="P179" s="300"/>
      <c r="Q179" s="300">
        <v>39.602392363382407</v>
      </c>
      <c r="R179" s="300">
        <v>45.231594952769285</v>
      </c>
      <c r="S179" s="300">
        <v>9.2406356273735071</v>
      </c>
      <c r="T179" s="300">
        <f>SUM(Q179:S179)</f>
        <v>94.074622943525199</v>
      </c>
      <c r="U179" s="300"/>
      <c r="V179" s="300">
        <v>46.507771447380449</v>
      </c>
      <c r="W179" s="300">
        <v>46.880172961985394</v>
      </c>
      <c r="X179" s="300">
        <v>11.101836246328622</v>
      </c>
      <c r="Y179" s="300">
        <f>SUM(V179:X179)</f>
        <v>104.48978065569446</v>
      </c>
    </row>
    <row r="180" spans="1:25" x14ac:dyDescent="0.2">
      <c r="A180" s="260" t="s">
        <v>364</v>
      </c>
      <c r="B180" s="300">
        <v>13.824160459581456</v>
      </c>
      <c r="C180" s="300">
        <v>5.7435398382983607</v>
      </c>
      <c r="D180" s="300">
        <v>2.7016945077775572</v>
      </c>
      <c r="E180" s="300">
        <f t="shared" ref="E180:E181" si="284">SUM(B180:D180)</f>
        <v>22.269394805657374</v>
      </c>
      <c r="F180" s="300"/>
      <c r="G180" s="300">
        <v>13.449381910625744</v>
      </c>
      <c r="H180" s="300">
        <v>4.5859371672912097</v>
      </c>
      <c r="I180" s="300">
        <v>2.9746384868501701</v>
      </c>
      <c r="J180" s="300">
        <f t="shared" ref="J180:J181" si="285">SUM(G180:I180)</f>
        <v>21.009957564767124</v>
      </c>
      <c r="K180" s="300"/>
      <c r="L180" s="300">
        <v>13.688559789292116</v>
      </c>
      <c r="M180" s="300">
        <v>4.3085274549320571</v>
      </c>
      <c r="N180" s="300">
        <v>1.3510156441865453</v>
      </c>
      <c r="O180" s="300">
        <f t="shared" ref="O180:O181" si="286">SUM(L180:N180)</f>
        <v>19.348102888410718</v>
      </c>
      <c r="P180" s="300"/>
      <c r="Q180" s="300">
        <v>14.978985298329309</v>
      </c>
      <c r="R180" s="300">
        <v>4.7351254469483743</v>
      </c>
      <c r="S180" s="300">
        <v>1.423266311197279</v>
      </c>
      <c r="T180" s="300">
        <f t="shared" ref="T180:T181" si="287">SUM(Q180:S180)</f>
        <v>21.137377056474961</v>
      </c>
      <c r="U180" s="300"/>
      <c r="V180" s="300">
        <v>16.947925720299125</v>
      </c>
      <c r="W180" s="300">
        <v>5.3903144841626922</v>
      </c>
      <c r="X180" s="300">
        <v>1.4749791398438166</v>
      </c>
      <c r="Y180" s="300">
        <f t="shared" ref="Y180:Y181" si="288">SUM(V180:X180)</f>
        <v>23.813219344305637</v>
      </c>
    </row>
    <row r="181" spans="1:25" x14ac:dyDescent="0.2">
      <c r="A181" s="264" t="s">
        <v>363</v>
      </c>
      <c r="B181" s="301">
        <f>SUM(B179:B180)</f>
        <v>47.068661356961684</v>
      </c>
      <c r="C181" s="301">
        <f t="shared" ref="C181" si="289">SUM(C179:C180)</f>
        <v>43.315935752961501</v>
      </c>
      <c r="D181" s="301">
        <f t="shared" ref="D181" si="290">SUM(D179:D180)</f>
        <v>9.1034028900768664</v>
      </c>
      <c r="E181" s="301">
        <f t="shared" si="284"/>
        <v>99.488000000000056</v>
      </c>
      <c r="F181" s="301"/>
      <c r="G181" s="301">
        <f>SUM(G179:G180)</f>
        <v>50.79858513541199</v>
      </c>
      <c r="H181" s="301">
        <f t="shared" ref="H181" si="291">SUM(H179:H180)</f>
        <v>46.24765733053647</v>
      </c>
      <c r="I181" s="301">
        <f t="shared" ref="I181" si="292">SUM(I179:I180)</f>
        <v>12.999757534051483</v>
      </c>
      <c r="J181" s="301">
        <f t="shared" si="285"/>
        <v>110.04599999999995</v>
      </c>
      <c r="K181" s="301"/>
      <c r="L181" s="301">
        <f>SUM(L179:L180)</f>
        <v>49.134822378123111</v>
      </c>
      <c r="M181" s="301">
        <f t="shared" ref="M181" si="293">SUM(M179:M180)</f>
        <v>47.380811468362445</v>
      </c>
      <c r="N181" s="301">
        <f t="shared" ref="N181" si="294">SUM(N179:N180)</f>
        <v>9.4403661535145282</v>
      </c>
      <c r="O181" s="301">
        <f t="shared" si="286"/>
        <v>105.95600000000009</v>
      </c>
      <c r="P181" s="301"/>
      <c r="Q181" s="301">
        <f>SUM(Q179:Q180)</f>
        <v>54.581377661711713</v>
      </c>
      <c r="R181" s="301">
        <f t="shared" ref="R181" si="295">SUM(R179:R180)</f>
        <v>49.966720399717659</v>
      </c>
      <c r="S181" s="301">
        <f t="shared" ref="S181" si="296">SUM(S179:S180)</f>
        <v>10.663901938570786</v>
      </c>
      <c r="T181" s="301">
        <f t="shared" si="287"/>
        <v>115.21200000000016</v>
      </c>
      <c r="U181" s="301"/>
      <c r="V181" s="301">
        <f>SUM(V179:V180)</f>
        <v>63.455697167679574</v>
      </c>
      <c r="W181" s="301">
        <f t="shared" ref="W181" si="297">SUM(W179:W180)</f>
        <v>52.270487446148088</v>
      </c>
      <c r="X181" s="301">
        <f t="shared" ref="X181" si="298">SUM(X179:X180)</f>
        <v>12.576815386172438</v>
      </c>
      <c r="Y181" s="301">
        <f t="shared" si="288"/>
        <v>128.30300000000008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2.8768121078737123</v>
      </c>
      <c r="C188" s="300">
        <v>5.6201024598655716</v>
      </c>
      <c r="D188" s="300">
        <v>1.8199957196842136</v>
      </c>
      <c r="E188" s="300">
        <f>SUM(B188:D188)</f>
        <v>10.316910287423497</v>
      </c>
      <c r="F188" s="300"/>
      <c r="G188" s="300">
        <v>4.9623251067428686</v>
      </c>
      <c r="H188" s="300">
        <v>5.2323817585143617</v>
      </c>
      <c r="I188" s="300">
        <v>1.4302899306353596</v>
      </c>
      <c r="J188" s="300">
        <f>SUM(G188:I188)</f>
        <v>11.62499679589259</v>
      </c>
      <c r="K188" s="300"/>
      <c r="L188" s="300">
        <v>3.8695559710237726</v>
      </c>
      <c r="M188" s="300">
        <v>5.8283788852205056</v>
      </c>
      <c r="N188" s="300">
        <v>5.0122492696919334</v>
      </c>
      <c r="O188" s="300">
        <f>SUM(L188:N188)</f>
        <v>14.710184125936211</v>
      </c>
      <c r="P188" s="300"/>
      <c r="Q188" s="300">
        <v>3.5289114007419968</v>
      </c>
      <c r="R188" s="300">
        <v>5.6331963983791393</v>
      </c>
      <c r="S188" s="300">
        <v>4.3336537434354403</v>
      </c>
      <c r="T188" s="300">
        <f>SUM(Q188:S188)</f>
        <v>13.495761542556576</v>
      </c>
      <c r="U188" s="300"/>
      <c r="V188" s="300">
        <v>3.4188872457829493</v>
      </c>
      <c r="W188" s="300">
        <v>5.8147697934253513</v>
      </c>
      <c r="X188" s="300">
        <v>4.5611038734399463</v>
      </c>
      <c r="Y188" s="300">
        <f>SUM(V188:X188)</f>
        <v>13.794760912648247</v>
      </c>
    </row>
    <row r="189" spans="1:25" x14ac:dyDescent="0.2">
      <c r="A189" s="260" t="s">
        <v>364</v>
      </c>
      <c r="B189" s="300">
        <v>5.1749376011186694</v>
      </c>
      <c r="C189" s="300">
        <v>2.998699188079601</v>
      </c>
      <c r="D189" s="300">
        <v>2.2194529233782507</v>
      </c>
      <c r="E189" s="300">
        <f t="shared" ref="E189:E190" si="299">SUM(B189:D189)</f>
        <v>10.39308971257652</v>
      </c>
      <c r="F189" s="300"/>
      <c r="G189" s="300">
        <v>5.0275865221035776</v>
      </c>
      <c r="H189" s="300">
        <v>4.0090715467177542</v>
      </c>
      <c r="I189" s="300">
        <v>3.1153451352860615</v>
      </c>
      <c r="J189" s="300">
        <f t="shared" ref="J189:J190" si="300">SUM(G189:I189)</f>
        <v>12.152003204107393</v>
      </c>
      <c r="K189" s="300"/>
      <c r="L189" s="300">
        <v>6.0226954603320406</v>
      </c>
      <c r="M189" s="300">
        <v>4.2039482355684594</v>
      </c>
      <c r="N189" s="300">
        <v>3.7761721781633186</v>
      </c>
      <c r="O189" s="300">
        <f t="shared" ref="O189:O190" si="301">SUM(L189:N189)</f>
        <v>14.002815874063817</v>
      </c>
      <c r="P189" s="300"/>
      <c r="Q189" s="300">
        <v>5.8177779466720194</v>
      </c>
      <c r="R189" s="300">
        <v>4.1922426920468041</v>
      </c>
      <c r="S189" s="300">
        <v>3.4182178187246302</v>
      </c>
      <c r="T189" s="300">
        <f t="shared" ref="T189:T190" si="302">SUM(Q189:S189)</f>
        <v>13.428238457443454</v>
      </c>
      <c r="U189" s="300"/>
      <c r="V189" s="300">
        <v>6.0800856459022476</v>
      </c>
      <c r="W189" s="300">
        <v>4.5411428061391454</v>
      </c>
      <c r="X189" s="300">
        <v>3.5550106353103783</v>
      </c>
      <c r="Y189" s="300">
        <f t="shared" ref="Y189:Y190" si="303">SUM(V189:X189)</f>
        <v>14.176239087351771</v>
      </c>
    </row>
    <row r="190" spans="1:25" x14ac:dyDescent="0.2">
      <c r="A190" s="264" t="s">
        <v>363</v>
      </c>
      <c r="B190" s="301">
        <f>SUM(B188:B189)</f>
        <v>8.0517497089923822</v>
      </c>
      <c r="C190" s="301">
        <f t="shared" ref="C190" si="304">SUM(C188:C189)</f>
        <v>8.6188016479451726</v>
      </c>
      <c r="D190" s="301">
        <f t="shared" ref="D190" si="305">SUM(D188:D189)</f>
        <v>4.0394486430624639</v>
      </c>
      <c r="E190" s="301">
        <f t="shared" si="299"/>
        <v>20.710000000000019</v>
      </c>
      <c r="F190" s="301"/>
      <c r="G190" s="301">
        <f>SUM(G188:G189)</f>
        <v>9.9899116288464462</v>
      </c>
      <c r="H190" s="301">
        <f t="shared" ref="H190" si="306">SUM(H188:H189)</f>
        <v>9.2414533052321168</v>
      </c>
      <c r="I190" s="301">
        <f t="shared" ref="I190" si="307">SUM(I188:I189)</f>
        <v>4.5456350659214211</v>
      </c>
      <c r="J190" s="301">
        <f t="shared" si="300"/>
        <v>23.776999999999983</v>
      </c>
      <c r="K190" s="301"/>
      <c r="L190" s="301">
        <f>SUM(L188:L189)</f>
        <v>9.8922514313558132</v>
      </c>
      <c r="M190" s="301">
        <f t="shared" ref="M190" si="308">SUM(M188:M189)</f>
        <v>10.032327120788965</v>
      </c>
      <c r="N190" s="301">
        <f t="shared" ref="N190" si="309">SUM(N188:N189)</f>
        <v>8.7884214478552529</v>
      </c>
      <c r="O190" s="301">
        <f t="shared" si="301"/>
        <v>28.713000000000033</v>
      </c>
      <c r="P190" s="301"/>
      <c r="Q190" s="301">
        <f>SUM(Q188:Q189)</f>
        <v>9.3466893474140171</v>
      </c>
      <c r="R190" s="301">
        <f t="shared" ref="R190" si="310">SUM(R188:R189)</f>
        <v>9.8254390904259434</v>
      </c>
      <c r="S190" s="301">
        <f t="shared" ref="S190" si="311">SUM(S188:S189)</f>
        <v>7.7518715621600709</v>
      </c>
      <c r="T190" s="301">
        <f t="shared" si="302"/>
        <v>26.924000000000028</v>
      </c>
      <c r="U190" s="301"/>
      <c r="V190" s="301">
        <f>SUM(V188:V189)</f>
        <v>9.498972891685197</v>
      </c>
      <c r="W190" s="301">
        <f t="shared" ref="W190" si="312">SUM(W188:W189)</f>
        <v>10.355912599564498</v>
      </c>
      <c r="X190" s="301">
        <f t="shared" ref="X190" si="313">SUM(X188:X189)</f>
        <v>8.116114508750325</v>
      </c>
      <c r="Y190" s="301">
        <f t="shared" si="303"/>
        <v>27.971000000000021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4.3358015891511892</v>
      </c>
      <c r="C197" s="300">
        <v>5.146352034720433</v>
      </c>
      <c r="D197" s="300">
        <v>5.3953604222222546</v>
      </c>
      <c r="E197" s="300">
        <f>SUM(B197:D197)</f>
        <v>14.877514046093875</v>
      </c>
      <c r="F197" s="300"/>
      <c r="G197" s="300">
        <v>5.3842880665321511</v>
      </c>
      <c r="H197" s="300">
        <v>4.3304782052252593</v>
      </c>
      <c r="I197" s="300">
        <v>5.3687377762253403</v>
      </c>
      <c r="J197" s="300">
        <f>SUM(G197:I197)</f>
        <v>15.08350404798275</v>
      </c>
      <c r="K197" s="300"/>
      <c r="L197" s="300">
        <v>4.6745586814343145</v>
      </c>
      <c r="M197" s="300">
        <v>4.7019227607869505</v>
      </c>
      <c r="N197" s="300">
        <v>10.255725243291995</v>
      </c>
      <c r="O197" s="300">
        <f>SUM(L197:N197)</f>
        <v>19.63220668551326</v>
      </c>
      <c r="P197" s="300"/>
      <c r="Q197" s="300">
        <v>4.5226125916494375</v>
      </c>
      <c r="R197" s="300">
        <v>4.6293066669344203</v>
      </c>
      <c r="S197" s="300">
        <v>10.274694735097306</v>
      </c>
      <c r="T197" s="300">
        <f>SUM(Q197:S197)</f>
        <v>19.426613993681165</v>
      </c>
      <c r="U197" s="300"/>
      <c r="V197" s="300">
        <v>4.3766440681771126</v>
      </c>
      <c r="W197" s="300">
        <v>4.5424469751670706</v>
      </c>
      <c r="X197" s="300">
        <v>10.252422753613867</v>
      </c>
      <c r="Y197" s="300">
        <f>SUM(V197:X197)</f>
        <v>19.171513796958052</v>
      </c>
    </row>
    <row r="198" spans="1:25" x14ac:dyDescent="0.2">
      <c r="A198" s="260" t="s">
        <v>364</v>
      </c>
      <c r="B198" s="300">
        <v>6.3857651496146977</v>
      </c>
      <c r="C198" s="300">
        <v>1.7470793001005491</v>
      </c>
      <c r="D198" s="300">
        <v>3.705641504190921</v>
      </c>
      <c r="E198" s="300">
        <f t="shared" ref="E198:E199" si="314">SUM(B198:D198)</f>
        <v>11.838485953906169</v>
      </c>
      <c r="F198" s="300"/>
      <c r="G198" s="300">
        <v>5.1538105474540439</v>
      </c>
      <c r="H198" s="300">
        <v>1.5816866852671005</v>
      </c>
      <c r="I198" s="300">
        <v>2.464998719296132</v>
      </c>
      <c r="J198" s="300">
        <f t="shared" ref="J198:J199" si="315">SUM(G198:I198)</f>
        <v>9.2004959520172758</v>
      </c>
      <c r="K198" s="300"/>
      <c r="L198" s="300">
        <v>4.1286591192241948</v>
      </c>
      <c r="M198" s="300">
        <v>1.0600125676125147</v>
      </c>
      <c r="N198" s="300">
        <v>2.0111216276500095</v>
      </c>
      <c r="O198" s="300">
        <f t="shared" ref="O198:O199" si="316">SUM(L198:N198)</f>
        <v>7.199793314486719</v>
      </c>
      <c r="P198" s="300"/>
      <c r="Q198" s="300">
        <v>4.2583650889536688</v>
      </c>
      <c r="R198" s="300">
        <v>1.055055143751086</v>
      </c>
      <c r="S198" s="300">
        <v>2.0719657736141022</v>
      </c>
      <c r="T198" s="300">
        <f t="shared" ref="T198:T199" si="317">SUM(Q198:S198)</f>
        <v>7.385386006318857</v>
      </c>
      <c r="U198" s="300"/>
      <c r="V198" s="300">
        <v>4.52310330257066</v>
      </c>
      <c r="W198" s="300">
        <v>1.0730211463873489</v>
      </c>
      <c r="X198" s="300">
        <v>2.1913617540839416</v>
      </c>
      <c r="Y198" s="300">
        <f t="shared" ref="Y198:Y199" si="318">SUM(V198:X198)</f>
        <v>7.7874862030419507</v>
      </c>
    </row>
    <row r="199" spans="1:25" x14ac:dyDescent="0.2">
      <c r="A199" s="264" t="s">
        <v>363</v>
      </c>
      <c r="B199" s="301">
        <f>SUM(B197:B198)</f>
        <v>10.721566738765887</v>
      </c>
      <c r="C199" s="301">
        <f t="shared" ref="C199" si="319">SUM(C197:C198)</f>
        <v>6.8934313348209821</v>
      </c>
      <c r="D199" s="301">
        <f t="shared" ref="D199" si="320">SUM(D197:D198)</f>
        <v>9.1010019264131756</v>
      </c>
      <c r="E199" s="301">
        <f t="shared" si="314"/>
        <v>26.716000000000044</v>
      </c>
      <c r="F199" s="301"/>
      <c r="G199" s="301">
        <f>SUM(G197:G198)</f>
        <v>10.538098613986195</v>
      </c>
      <c r="H199" s="301">
        <f t="shared" ref="H199" si="321">SUM(H197:H198)</f>
        <v>5.9121648904923596</v>
      </c>
      <c r="I199" s="301">
        <f t="shared" ref="I199" si="322">SUM(I197:I198)</f>
        <v>7.8337364955214728</v>
      </c>
      <c r="J199" s="301">
        <f t="shared" si="315"/>
        <v>24.284000000000027</v>
      </c>
      <c r="K199" s="301"/>
      <c r="L199" s="301">
        <f>SUM(L197:L198)</f>
        <v>8.8032178006585085</v>
      </c>
      <c r="M199" s="301">
        <f t="shared" ref="M199" si="323">SUM(M197:M198)</f>
        <v>5.7619353283994652</v>
      </c>
      <c r="N199" s="301">
        <f t="shared" ref="N199" si="324">SUM(N197:N198)</f>
        <v>12.266846870942004</v>
      </c>
      <c r="O199" s="301">
        <f t="shared" si="316"/>
        <v>26.831999999999979</v>
      </c>
      <c r="P199" s="301"/>
      <c r="Q199" s="301">
        <f>SUM(Q197:Q198)</f>
        <v>8.7809776806031064</v>
      </c>
      <c r="R199" s="301">
        <f t="shared" ref="R199" si="325">SUM(R197:R198)</f>
        <v>5.6843618106855063</v>
      </c>
      <c r="S199" s="301">
        <f t="shared" ref="S199" si="326">SUM(S197:S198)</f>
        <v>12.346660508711409</v>
      </c>
      <c r="T199" s="301">
        <f t="shared" si="317"/>
        <v>26.812000000000022</v>
      </c>
      <c r="U199" s="301"/>
      <c r="V199" s="301">
        <f>SUM(V197:V198)</f>
        <v>8.8997473707477717</v>
      </c>
      <c r="W199" s="301">
        <f t="shared" ref="W199" si="327">SUM(W197:W198)</f>
        <v>5.6154681215544198</v>
      </c>
      <c r="X199" s="301">
        <f t="shared" ref="X199" si="328">SUM(X197:X198)</f>
        <v>12.44378450769781</v>
      </c>
      <c r="Y199" s="301">
        <f t="shared" si="318"/>
        <v>26.959000000000003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Essex Southend-on-Sea and Thurrock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0.87432408040102327</v>
      </c>
      <c r="N7">
        <f>'Ind T4'!C122</f>
        <v>0.58881475638516978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1.267705712417655</v>
      </c>
      <c r="N9">
        <f>'Ind T4'!C120</f>
        <v>1.2839780481683327</v>
      </c>
    </row>
    <row r="10" spans="1:16" x14ac:dyDescent="0.2">
      <c r="L10" s="13" t="str">
        <f>'Ind T4'!A80</f>
        <v>Education</v>
      </c>
      <c r="M10">
        <f>'Ind T4'!B119</f>
        <v>1.5812853613416999</v>
      </c>
      <c r="N10">
        <f>'Ind T4'!C119</f>
        <v>1.5965331969569618E-2</v>
      </c>
    </row>
    <row r="11" spans="1:16" x14ac:dyDescent="0.2">
      <c r="L11" s="13" t="str">
        <f>'Ind T4'!A79</f>
        <v>Public admin. and defence</v>
      </c>
      <c r="M11">
        <f>'Ind T4'!B118</f>
        <v>-0.8907501537189555</v>
      </c>
      <c r="N11">
        <f>'Ind T4'!C118</f>
        <v>0.70582191561325835</v>
      </c>
    </row>
    <row r="12" spans="1:16" x14ac:dyDescent="0.2">
      <c r="L12" s="1" t="str">
        <f>CONCATENATE("[",'Ind T4'!A78,"]")</f>
        <v>[Non-marketed services]</v>
      </c>
      <c r="M12">
        <f>'Ind T4'!B117</f>
        <v>1.0831546577402484</v>
      </c>
      <c r="N12">
        <f>'Ind T4'!C117</f>
        <v>0.77328316073943526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8.6688917489907702E-2</v>
      </c>
      <c r="N14" s="13">
        <f>'Ind T4'!C115</f>
        <v>3.1484877362064623E-2</v>
      </c>
    </row>
    <row r="15" spans="1:16" x14ac:dyDescent="0.2">
      <c r="L15" s="13" t="str">
        <f>'Ind T4'!A75</f>
        <v>Arts and entertainment</v>
      </c>
      <c r="M15" s="13">
        <f>'Ind T4'!B114</f>
        <v>6.7529031243248827</v>
      </c>
      <c r="N15" s="13">
        <f>'Ind T4'!C114</f>
        <v>-0.17439257722181578</v>
      </c>
    </row>
    <row r="16" spans="1:16" x14ac:dyDescent="0.2">
      <c r="L16" s="13" t="str">
        <f>'Ind T4'!A74</f>
        <v>Support services</v>
      </c>
      <c r="M16" s="13">
        <f>'Ind T4'!B113</f>
        <v>-1.1818133151313193</v>
      </c>
      <c r="N16" s="13">
        <f>'Ind T4'!C113</f>
        <v>0.75305782845909164</v>
      </c>
    </row>
    <row r="17" spans="12:14" x14ac:dyDescent="0.2">
      <c r="L17" s="13" t="str">
        <f>'Ind T4'!A73</f>
        <v>Professional services</v>
      </c>
      <c r="M17" s="13">
        <f>'Ind T4'!B112</f>
        <v>2.7025113111817989</v>
      </c>
      <c r="N17" s="13">
        <f>'Ind T4'!C112</f>
        <v>0.84651833588695879</v>
      </c>
    </row>
    <row r="18" spans="12:14" x14ac:dyDescent="0.2">
      <c r="L18" s="13" t="str">
        <f>'Ind T4'!A72</f>
        <v>Real estate</v>
      </c>
      <c r="M18" s="13">
        <f>'Ind T4'!B111</f>
        <v>3.3700173944587686</v>
      </c>
      <c r="N18" s="13">
        <f>'Ind T4'!C111</f>
        <v>1.1330702504645185</v>
      </c>
    </row>
    <row r="19" spans="12:14" x14ac:dyDescent="0.2">
      <c r="L19" t="str">
        <f>'Ind T4'!A71</f>
        <v>Finance and insurance</v>
      </c>
      <c r="M19">
        <f>'Ind T4'!B110</f>
        <v>-7.9119488999745968E-3</v>
      </c>
      <c r="N19">
        <f>'Ind T4'!C110</f>
        <v>-1.0985353811521104</v>
      </c>
    </row>
    <row r="20" spans="12:14" x14ac:dyDescent="0.2">
      <c r="L20" t="str">
        <f>'Ind T4'!A70</f>
        <v>Information technology</v>
      </c>
      <c r="M20">
        <f>'Ind T4'!B109</f>
        <v>-1.0902990710786375</v>
      </c>
      <c r="N20">
        <f>'Ind T4'!C109</f>
        <v>0.63481493939641087</v>
      </c>
    </row>
    <row r="21" spans="12:14" x14ac:dyDescent="0.2">
      <c r="L21" t="str">
        <f>'Ind T4'!A69</f>
        <v>Media</v>
      </c>
      <c r="M21">
        <f>'Ind T4'!B108</f>
        <v>-7.8207278000551161</v>
      </c>
      <c r="N21">
        <f>'Ind T4'!C108</f>
        <v>-0.22737796627557705</v>
      </c>
    </row>
    <row r="22" spans="12:14" x14ac:dyDescent="0.2">
      <c r="L22" s="1" t="str">
        <f>CONCATENATE("[",'Ind T4'!A68,"]")</f>
        <v>[Business and other services]</v>
      </c>
      <c r="M22">
        <f>'Ind T4'!B107</f>
        <v>0.8905313279166327</v>
      </c>
      <c r="N22">
        <f>'Ind T4'!C107</f>
        <v>0.45178394024891766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1.1110821984416264</v>
      </c>
      <c r="N24">
        <f>'Ind T4'!C105</f>
        <v>0.87773554529366749</v>
      </c>
    </row>
    <row r="25" spans="12:14" x14ac:dyDescent="0.2">
      <c r="L25" s="13" t="str">
        <f>'Ind T4'!A65</f>
        <v>Transport and storage</v>
      </c>
      <c r="M25">
        <f>'Ind T4'!B104</f>
        <v>3.6396309395033022</v>
      </c>
      <c r="N25">
        <f>'Ind T4'!C104</f>
        <v>0.75035792340925056</v>
      </c>
    </row>
    <row r="26" spans="12:14" x14ac:dyDescent="0.2">
      <c r="L26" s="13" t="str">
        <f>'Ind T4'!A64</f>
        <v>Wholesale and retail trade</v>
      </c>
      <c r="M26">
        <f>'Ind T4'!B103</f>
        <v>-1.1878195688797777</v>
      </c>
      <c r="N26">
        <f>'Ind T4'!C103</f>
        <v>0.24282453066923892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0.2721321975923896</v>
      </c>
      <c r="N27">
        <f>'Ind T4'!C102</f>
        <v>0.50397679984015564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4.138680098695291</v>
      </c>
      <c r="N29">
        <f>'Ind T4'!C100</f>
        <v>1.5920073748604935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-0.30882042435257384</v>
      </c>
      <c r="N31">
        <f>'Ind T4'!C98</f>
        <v>-1.4671330534190563</v>
      </c>
    </row>
    <row r="32" spans="12:14" x14ac:dyDescent="0.2">
      <c r="L32" s="13" t="str">
        <f>'Ind T4'!A58</f>
        <v>Engineering</v>
      </c>
      <c r="M32">
        <f>'Ind T4'!B97</f>
        <v>-1.6792788976250583</v>
      </c>
      <c r="N32">
        <f>'Ind T4'!C97</f>
        <v>-1.2659450783266024</v>
      </c>
    </row>
    <row r="33" spans="12:14" x14ac:dyDescent="0.2">
      <c r="L33" s="13" t="str">
        <f>'Ind T4'!A57</f>
        <v>Food drink and tobacco</v>
      </c>
      <c r="M33">
        <f>'Ind T4'!B96</f>
        <v>-2.5443586182203992</v>
      </c>
      <c r="N33">
        <f>'Ind T4'!C96</f>
        <v>0.99854981072380333</v>
      </c>
    </row>
    <row r="34" spans="12:14" x14ac:dyDescent="0.2">
      <c r="L34" s="1" t="str">
        <f>CONCATENATE("[",'Ind T4'!A56,"]")</f>
        <v>[Manufacturing]</v>
      </c>
      <c r="M34">
        <f>'Ind T4'!B95</f>
        <v>-0.75727798409565006</v>
      </c>
      <c r="N34">
        <f>'Ind T4'!C95</f>
        <v>-1.2099102133905637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-2.7567926648895291</v>
      </c>
      <c r="N36">
        <f>'Ind T4'!C93</f>
        <v>0.93708677017971809</v>
      </c>
    </row>
    <row r="37" spans="12:14" x14ac:dyDescent="0.2">
      <c r="L37" s="13" t="str">
        <f>'Ind T4'!A53</f>
        <v>Electricity and gas</v>
      </c>
      <c r="M37">
        <f>'Ind T4'!B92</f>
        <v>-2.1932448154279083</v>
      </c>
      <c r="N37">
        <f>'Ind T4'!C92</f>
        <v>-0.72314107921901405</v>
      </c>
    </row>
    <row r="38" spans="12:14" x14ac:dyDescent="0.2">
      <c r="L38" s="13" t="str">
        <f>'Ind T4'!A52</f>
        <v>Mining and quarrying</v>
      </c>
      <c r="M38">
        <f>'Ind T4'!B91</f>
        <v>-0.54512663719683552</v>
      </c>
      <c r="N38">
        <f>'Ind T4'!C91</f>
        <v>-5.4236543258699088</v>
      </c>
    </row>
    <row r="39" spans="12:14" x14ac:dyDescent="0.2">
      <c r="L39" s="45" t="str">
        <f>'Ind T4'!A51</f>
        <v>Agriculture</v>
      </c>
      <c r="M39">
        <f>'Ind T4'!B90</f>
        <v>-6.7584052250254771</v>
      </c>
      <c r="N39">
        <f>'Ind T4'!C90</f>
        <v>0.15843004117086501</v>
      </c>
    </row>
    <row r="40" spans="12:14" x14ac:dyDescent="0.2">
      <c r="L40" s="1" t="str">
        <f>CONCATENATE("[",'Ind T4'!A50,"]")</f>
        <v>[Primary sector and utilities]</v>
      </c>
      <c r="M40">
        <f>'Ind T4'!B89</f>
        <v>-4.5572700587635744</v>
      </c>
      <c r="N40">
        <f>'Ind T4'!C89</f>
        <v>0.37469058710279946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Essex Southend-on-Sea and Thurrock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16.429999999999993</v>
      </c>
      <c r="N5" s="11">
        <f t="shared" ref="N5:AL5" si="1">SUM(N6:N9)</f>
        <v>15.174999999999988</v>
      </c>
      <c r="O5" s="11">
        <f t="shared" si="1"/>
        <v>18.085999999999974</v>
      </c>
      <c r="P5" s="11">
        <f t="shared" si="1"/>
        <v>15.706000000000001</v>
      </c>
      <c r="Q5" s="11">
        <f t="shared" si="1"/>
        <v>15.543999999999992</v>
      </c>
      <c r="R5" s="11">
        <f t="shared" si="1"/>
        <v>17.681000000000019</v>
      </c>
      <c r="S5" s="11">
        <f t="shared" si="1"/>
        <v>16.788999999999991</v>
      </c>
      <c r="T5" s="11">
        <f t="shared" si="1"/>
        <v>13.305000000000009</v>
      </c>
      <c r="U5" s="11">
        <f t="shared" si="1"/>
        <v>17.806000000000001</v>
      </c>
      <c r="V5" s="11">
        <f t="shared" si="1"/>
        <v>19.463999999999984</v>
      </c>
      <c r="W5" s="11">
        <f t="shared" si="1"/>
        <v>14.002999999999995</v>
      </c>
      <c r="X5" s="11">
        <f t="shared" si="1"/>
        <v>13.91199999999999</v>
      </c>
      <c r="Y5" s="11">
        <f t="shared" si="1"/>
        <v>13.929999999999993</v>
      </c>
      <c r="Z5" s="11">
        <f t="shared" si="1"/>
        <v>14.070999999999984</v>
      </c>
      <c r="AA5" s="11">
        <f t="shared" si="1"/>
        <v>14.376999999999999</v>
      </c>
      <c r="AB5" s="11">
        <f t="shared" si="1"/>
        <v>14.48300000000002</v>
      </c>
      <c r="AC5" s="11">
        <f t="shared" si="1"/>
        <v>14.563000000000006</v>
      </c>
      <c r="AD5" s="11">
        <f t="shared" si="1"/>
        <v>14.615</v>
      </c>
      <c r="AE5" s="11">
        <f t="shared" si="1"/>
        <v>14.652000000000012</v>
      </c>
      <c r="AF5" s="11">
        <f t="shared" si="1"/>
        <v>14.680999999999987</v>
      </c>
      <c r="AG5" s="11">
        <f t="shared" si="1"/>
        <v>14.707000000000015</v>
      </c>
      <c r="AH5" s="11">
        <f t="shared" si="1"/>
        <v>14.730000000000004</v>
      </c>
      <c r="AI5" s="11">
        <f t="shared" si="1"/>
        <v>14.751000000000037</v>
      </c>
      <c r="AJ5" s="11">
        <f t="shared" si="1"/>
        <v>14.76999999999995</v>
      </c>
      <c r="AK5" s="11">
        <f t="shared" si="1"/>
        <v>14.789999999999992</v>
      </c>
      <c r="AL5" s="11">
        <f t="shared" si="1"/>
        <v>14.810999999999993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9.7959999999999923</v>
      </c>
      <c r="N6" s="11">
        <v>7.9699999999999891</v>
      </c>
      <c r="O6" s="11">
        <v>10.288999999999975</v>
      </c>
      <c r="P6" s="11">
        <v>7.5499999999999989</v>
      </c>
      <c r="Q6" s="11">
        <v>9.4419999999999931</v>
      </c>
      <c r="R6" s="11">
        <v>8.7390000000000168</v>
      </c>
      <c r="S6" s="11">
        <v>9.2769999999999797</v>
      </c>
      <c r="T6" s="11">
        <v>6.3319999999999927</v>
      </c>
      <c r="U6" s="11">
        <v>7.9599999999999911</v>
      </c>
      <c r="V6" s="11">
        <v>10.437999999999956</v>
      </c>
      <c r="W6" s="11">
        <v>6.1589999999999989</v>
      </c>
      <c r="X6" s="11">
        <v>6.2349999999999843</v>
      </c>
      <c r="Y6" s="11">
        <v>6.3209999999999953</v>
      </c>
      <c r="Z6" s="11">
        <v>6.3899999999999979</v>
      </c>
      <c r="AA6" s="11">
        <v>6.4579999999999913</v>
      </c>
      <c r="AB6" s="11">
        <v>6.4380000000000113</v>
      </c>
      <c r="AC6" s="11">
        <v>6.4249999999999989</v>
      </c>
      <c r="AD6" s="11">
        <v>6.411000000000004</v>
      </c>
      <c r="AE6" s="11">
        <v>6.3970000000000145</v>
      </c>
      <c r="AF6" s="11">
        <v>6.3819999999999979</v>
      </c>
      <c r="AG6" s="11">
        <v>6.3700000000000108</v>
      </c>
      <c r="AH6" s="11">
        <v>6.3569999999999771</v>
      </c>
      <c r="AI6" s="11">
        <v>6.3450000000000033</v>
      </c>
      <c r="AJ6" s="11">
        <v>6.3319999999999768</v>
      </c>
      <c r="AK6" s="172">
        <v>6.3189999999999973</v>
      </c>
      <c r="AL6" s="11">
        <v>6.3069999999999986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0.37400000000000055</v>
      </c>
      <c r="N7" s="11">
        <v>0.33700000000000019</v>
      </c>
      <c r="O7" s="11">
        <v>0.20899999999999866</v>
      </c>
      <c r="P7" s="11">
        <v>0.22500000000000012</v>
      </c>
      <c r="Q7" s="11">
        <v>0.23200000000000043</v>
      </c>
      <c r="R7" s="11">
        <v>0.40800000000000014</v>
      </c>
      <c r="S7" s="11">
        <v>0.20299999999999987</v>
      </c>
      <c r="T7" s="11">
        <v>0.46199999999999919</v>
      </c>
      <c r="U7" s="11">
        <v>0.43600000000000055</v>
      </c>
      <c r="V7" s="11">
        <v>0.25800000000000056</v>
      </c>
      <c r="W7" s="11">
        <v>0.39700000000000052</v>
      </c>
      <c r="X7" s="11">
        <v>0.36700000000000083</v>
      </c>
      <c r="Y7" s="11">
        <v>0.35399999999999915</v>
      </c>
      <c r="Z7" s="11">
        <v>0.32999999999999913</v>
      </c>
      <c r="AA7" s="11">
        <v>0.30599999999999972</v>
      </c>
      <c r="AB7" s="11">
        <v>0.28600000000000031</v>
      </c>
      <c r="AC7" s="11">
        <v>0.27099999999999935</v>
      </c>
      <c r="AD7" s="11">
        <v>0.25499999999999967</v>
      </c>
      <c r="AE7" s="11">
        <v>0.24199999999999997</v>
      </c>
      <c r="AF7" s="11">
        <v>0.23000000000000004</v>
      </c>
      <c r="AG7" s="11">
        <v>0.21899999999999972</v>
      </c>
      <c r="AH7" s="11">
        <v>0.20799999999999988</v>
      </c>
      <c r="AI7" s="11">
        <v>0.19700000000000004</v>
      </c>
      <c r="AJ7" s="11">
        <v>0.18799999999999961</v>
      </c>
      <c r="AK7" s="172">
        <v>0.17999999999999972</v>
      </c>
      <c r="AL7" s="11">
        <v>0.17200000000000037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0.99500000000000277</v>
      </c>
      <c r="N8" s="11">
        <v>1.1879999999999993</v>
      </c>
      <c r="O8" s="11">
        <v>1.0159999999999993</v>
      </c>
      <c r="P8" s="11">
        <v>1.1639999999999988</v>
      </c>
      <c r="Q8" s="11">
        <v>1.0539999999999992</v>
      </c>
      <c r="R8" s="11">
        <v>1.0289999999999975</v>
      </c>
      <c r="S8" s="11">
        <v>0.84100000000000197</v>
      </c>
      <c r="T8" s="11">
        <v>1.1819999999999993</v>
      </c>
      <c r="U8" s="11">
        <v>0.90199999999999836</v>
      </c>
      <c r="V8" s="11">
        <v>1.0980000000000003</v>
      </c>
      <c r="W8" s="11">
        <v>0.92100000000000171</v>
      </c>
      <c r="X8" s="11">
        <v>0.8969999999999988</v>
      </c>
      <c r="Y8" s="11">
        <v>0.87499999999999878</v>
      </c>
      <c r="Z8" s="11">
        <v>0.86799999999999899</v>
      </c>
      <c r="AA8" s="11">
        <v>0.86400000000000066</v>
      </c>
      <c r="AB8" s="11">
        <v>0.86000000000000187</v>
      </c>
      <c r="AC8" s="11">
        <v>0.85599999999999943</v>
      </c>
      <c r="AD8" s="11">
        <v>0.85300000000000098</v>
      </c>
      <c r="AE8" s="11">
        <v>0.8489999999999962</v>
      </c>
      <c r="AF8" s="11">
        <v>0.84599999999999698</v>
      </c>
      <c r="AG8" s="11">
        <v>0.84199999999999953</v>
      </c>
      <c r="AH8" s="11">
        <v>0.83899999999999908</v>
      </c>
      <c r="AI8" s="11">
        <v>0.83600000000000252</v>
      </c>
      <c r="AJ8" s="11">
        <v>0.83199999999999974</v>
      </c>
      <c r="AK8" s="172">
        <v>0.8289999999999994</v>
      </c>
      <c r="AL8" s="11">
        <v>0.82599999999999896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5.2649999999999988</v>
      </c>
      <c r="N9" s="11">
        <v>5.68</v>
      </c>
      <c r="O9" s="11">
        <v>6.572000000000001</v>
      </c>
      <c r="P9" s="11">
        <v>6.767000000000003</v>
      </c>
      <c r="Q9" s="11">
        <v>4.8159999999999989</v>
      </c>
      <c r="R9" s="11">
        <v>7.5050000000000052</v>
      </c>
      <c r="S9" s="11">
        <v>6.4680000000000097</v>
      </c>
      <c r="T9" s="11">
        <v>5.3290000000000175</v>
      </c>
      <c r="U9" s="11">
        <v>8.5080000000000098</v>
      </c>
      <c r="V9" s="11">
        <v>7.6700000000000284</v>
      </c>
      <c r="W9" s="11">
        <v>6.5259999999999936</v>
      </c>
      <c r="X9" s="11">
        <v>6.4130000000000065</v>
      </c>
      <c r="Y9" s="11">
        <v>6.3799999999999981</v>
      </c>
      <c r="Z9" s="11">
        <v>6.482999999999989</v>
      </c>
      <c r="AA9" s="11">
        <v>6.7490000000000077</v>
      </c>
      <c r="AB9" s="11">
        <v>6.8990000000000062</v>
      </c>
      <c r="AC9" s="11">
        <v>7.0110000000000072</v>
      </c>
      <c r="AD9" s="11">
        <v>7.0959999999999956</v>
      </c>
      <c r="AE9" s="11">
        <v>7.1640000000000006</v>
      </c>
      <c r="AF9" s="11">
        <v>7.222999999999991</v>
      </c>
      <c r="AG9" s="11">
        <v>7.276000000000006</v>
      </c>
      <c r="AH9" s="11">
        <v>7.3260000000000263</v>
      </c>
      <c r="AI9" s="11">
        <v>7.3730000000000313</v>
      </c>
      <c r="AJ9" s="11">
        <v>7.4179999999999735</v>
      </c>
      <c r="AK9" s="172">
        <v>7.4619999999999953</v>
      </c>
      <c r="AL9" s="11">
        <v>7.505999999999994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57.776999999999944</v>
      </c>
      <c r="N11" s="11">
        <f t="shared" si="2"/>
        <v>60.457000000000107</v>
      </c>
      <c r="O11" s="11">
        <f t="shared" si="2"/>
        <v>62.628999999999984</v>
      </c>
      <c r="P11" s="11">
        <f t="shared" si="2"/>
        <v>57.76000000000009</v>
      </c>
      <c r="Q11" s="11">
        <f t="shared" si="2"/>
        <v>54.511000000000038</v>
      </c>
      <c r="R11" s="11">
        <f t="shared" ref="R11" si="3">SUM(R12:R14)</f>
        <v>52.741999999999834</v>
      </c>
      <c r="S11" s="11">
        <f t="shared" ref="S11" si="4">SUM(S12:S14)</f>
        <v>56.749000000000009</v>
      </c>
      <c r="T11" s="11">
        <f t="shared" ref="T11" si="5">SUM(T12:T14)</f>
        <v>55.06</v>
      </c>
      <c r="U11" s="11">
        <f t="shared" ref="U11" si="6">SUM(U12:U14)</f>
        <v>54.237000000000052</v>
      </c>
      <c r="V11" s="11">
        <f t="shared" ref="V11" si="7">SUM(V12:V14)</f>
        <v>52.202000000000133</v>
      </c>
      <c r="W11" s="11">
        <f t="shared" ref="W11" si="8">SUM(W12:W14)</f>
        <v>50.775000000000013</v>
      </c>
      <c r="X11" s="11">
        <f t="shared" ref="X11" si="9">SUM(X12:X14)</f>
        <v>50.478999999999857</v>
      </c>
      <c r="Y11" s="11">
        <f t="shared" ref="Y11" si="10">SUM(Y12:Y14)</f>
        <v>49.62300000000009</v>
      </c>
      <c r="Z11" s="11">
        <f t="shared" ref="Z11" si="11">SUM(Z12:Z14)</f>
        <v>48.729000000000042</v>
      </c>
      <c r="AA11" s="11">
        <f t="shared" ref="AA11" si="12">SUM(AA12:AA14)</f>
        <v>48.127000000000045</v>
      </c>
      <c r="AB11" s="11">
        <f t="shared" ref="AB11" si="13">SUM(AB12:AB14)</f>
        <v>47.522000000000034</v>
      </c>
      <c r="AC11" s="11">
        <f t="shared" ref="AC11" si="14">SUM(AC12:AC14)</f>
        <v>46.924000000000092</v>
      </c>
      <c r="AD11" s="11">
        <f>SUM(AD12:AD14)</f>
        <v>46.33099999999996</v>
      </c>
      <c r="AE11" s="11">
        <f t="shared" ref="AE11" si="15">SUM(AE12:AE14)</f>
        <v>45.761000000000024</v>
      </c>
      <c r="AF11" s="11">
        <f t="shared" ref="AF11" si="16">SUM(AF12:AF14)</f>
        <v>45.21299999999998</v>
      </c>
      <c r="AG11" s="11">
        <f t="shared" ref="AG11:AL11" si="17">SUM(AG12:AG14)</f>
        <v>44.708999999999975</v>
      </c>
      <c r="AH11" s="11">
        <f t="shared" si="17"/>
        <v>44.202000000000041</v>
      </c>
      <c r="AI11" s="11">
        <f t="shared" si="17"/>
        <v>43.706000000000145</v>
      </c>
      <c r="AJ11" s="11">
        <f t="shared" si="17"/>
        <v>43.222999999999999</v>
      </c>
      <c r="AK11" s="11">
        <f t="shared" si="17"/>
        <v>42.752000000000024</v>
      </c>
      <c r="AL11" s="11">
        <f t="shared" si="17"/>
        <v>42.300999999999952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4.3039999999999967</v>
      </c>
      <c r="N12" s="11">
        <v>4.4439999999999973</v>
      </c>
      <c r="O12" s="11">
        <v>4.3130000000000051</v>
      </c>
      <c r="P12" s="11">
        <v>4.2950000000000035</v>
      </c>
      <c r="Q12" s="11">
        <v>5.6330000000000062</v>
      </c>
      <c r="R12" s="11">
        <v>4.3670000000000107</v>
      </c>
      <c r="S12" s="11">
        <v>4.8330000000000073</v>
      </c>
      <c r="T12" s="11">
        <v>5.2799999999999949</v>
      </c>
      <c r="U12" s="11">
        <v>5.1419999999999888</v>
      </c>
      <c r="V12" s="11">
        <v>3.995000000000005</v>
      </c>
      <c r="W12" s="11">
        <v>3.8390000000000044</v>
      </c>
      <c r="X12" s="11">
        <v>3.9240000000000079</v>
      </c>
      <c r="Y12" s="11">
        <v>4.0250000000000012</v>
      </c>
      <c r="Z12" s="11">
        <v>4.077</v>
      </c>
      <c r="AA12" s="11">
        <v>4.1230000000000029</v>
      </c>
      <c r="AB12" s="11">
        <v>4.1629999999999994</v>
      </c>
      <c r="AC12" s="11">
        <v>4.1920000000000099</v>
      </c>
      <c r="AD12" s="11">
        <v>4.2199999999999935</v>
      </c>
      <c r="AE12" s="11">
        <v>4.2489999999999979</v>
      </c>
      <c r="AF12" s="11">
        <v>4.2770000000000019</v>
      </c>
      <c r="AG12" s="11">
        <v>4.309000000000009</v>
      </c>
      <c r="AH12" s="11">
        <v>4.3409999999999984</v>
      </c>
      <c r="AI12" s="11">
        <v>4.3720000000000026</v>
      </c>
      <c r="AJ12" s="11">
        <v>4.4009999999999998</v>
      </c>
      <c r="AK12" s="172">
        <v>4.4289999999999941</v>
      </c>
      <c r="AL12" s="11">
        <v>4.455999999999996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13.83199999999996</v>
      </c>
      <c r="N13" s="11">
        <v>12.759000000000045</v>
      </c>
      <c r="O13" s="11">
        <v>12.266999999999978</v>
      </c>
      <c r="P13" s="11">
        <v>11.578000000000054</v>
      </c>
      <c r="Q13" s="11">
        <v>10.905999999999976</v>
      </c>
      <c r="R13" s="11">
        <v>10.579999999999975</v>
      </c>
      <c r="S13" s="11">
        <v>11.447999999999981</v>
      </c>
      <c r="T13" s="11">
        <v>10.334999999999967</v>
      </c>
      <c r="U13" s="11">
        <v>10.455999999999985</v>
      </c>
      <c r="V13" s="11">
        <v>10.257000000000041</v>
      </c>
      <c r="W13" s="11">
        <v>9.7210000000000214</v>
      </c>
      <c r="X13" s="11">
        <v>9.9829999999999757</v>
      </c>
      <c r="Y13" s="11">
        <v>9.8769999999999847</v>
      </c>
      <c r="Z13" s="11">
        <v>9.85700000000001</v>
      </c>
      <c r="AA13" s="11">
        <v>9.7879999999999967</v>
      </c>
      <c r="AB13" s="11">
        <v>9.6910000000000025</v>
      </c>
      <c r="AC13" s="11">
        <v>9.5170000000000172</v>
      </c>
      <c r="AD13" s="11">
        <v>9.3429999999999964</v>
      </c>
      <c r="AE13" s="11">
        <v>9.1689999999999792</v>
      </c>
      <c r="AF13" s="11">
        <v>8.9980000000000242</v>
      </c>
      <c r="AG13" s="11">
        <v>8.8390000000000217</v>
      </c>
      <c r="AH13" s="11">
        <v>8.676999999999996</v>
      </c>
      <c r="AI13" s="11">
        <v>8.5140000000000153</v>
      </c>
      <c r="AJ13" s="11">
        <v>8.3520000000000003</v>
      </c>
      <c r="AK13" s="172">
        <v>8.1900000000000155</v>
      </c>
      <c r="AL13" s="11">
        <v>8.0300000000000029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39.640999999999984</v>
      </c>
      <c r="N14" s="11">
        <v>43.254000000000069</v>
      </c>
      <c r="O14" s="11">
        <v>46.048999999999999</v>
      </c>
      <c r="P14" s="11">
        <v>41.887000000000036</v>
      </c>
      <c r="Q14" s="11">
        <v>37.972000000000058</v>
      </c>
      <c r="R14" s="11">
        <v>37.794999999999845</v>
      </c>
      <c r="S14" s="11">
        <v>40.468000000000018</v>
      </c>
      <c r="T14" s="11">
        <v>39.445000000000036</v>
      </c>
      <c r="U14" s="11">
        <v>38.639000000000081</v>
      </c>
      <c r="V14" s="11">
        <v>37.950000000000088</v>
      </c>
      <c r="W14" s="11">
        <v>37.214999999999989</v>
      </c>
      <c r="X14" s="11">
        <v>36.571999999999875</v>
      </c>
      <c r="Y14" s="11">
        <v>35.721000000000103</v>
      </c>
      <c r="Z14" s="11">
        <v>34.79500000000003</v>
      </c>
      <c r="AA14" s="11">
        <v>34.216000000000044</v>
      </c>
      <c r="AB14" s="11">
        <v>33.668000000000035</v>
      </c>
      <c r="AC14" s="11">
        <v>33.21500000000006</v>
      </c>
      <c r="AD14" s="11">
        <v>32.767999999999972</v>
      </c>
      <c r="AE14" s="11">
        <v>32.343000000000046</v>
      </c>
      <c r="AF14" s="11">
        <v>31.937999999999956</v>
      </c>
      <c r="AG14" s="11">
        <v>31.560999999999947</v>
      </c>
      <c r="AH14" s="11">
        <v>31.184000000000044</v>
      </c>
      <c r="AI14" s="11">
        <v>30.820000000000132</v>
      </c>
      <c r="AJ14" s="11">
        <v>30.470000000000002</v>
      </c>
      <c r="AK14" s="172">
        <v>30.133000000000017</v>
      </c>
      <c r="AL14" s="11">
        <v>29.814999999999955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65.532000000000096</v>
      </c>
      <c r="N16" s="11">
        <v>67.06800000000014</v>
      </c>
      <c r="O16" s="11">
        <v>64.70700000000005</v>
      </c>
      <c r="P16" s="11">
        <v>62.899000000000022</v>
      </c>
      <c r="Q16" s="11">
        <v>69.091999999999913</v>
      </c>
      <c r="R16" s="11">
        <v>75.831999999999965</v>
      </c>
      <c r="S16" s="11">
        <v>77.716000000000037</v>
      </c>
      <c r="T16" s="11">
        <v>80.400999999999954</v>
      </c>
      <c r="U16" s="11">
        <v>79.727999999999895</v>
      </c>
      <c r="V16" s="11">
        <v>78.046999999999883</v>
      </c>
      <c r="W16" s="11">
        <v>92.877999999999773</v>
      </c>
      <c r="X16" s="11">
        <v>92.244000000000042</v>
      </c>
      <c r="Y16" s="11">
        <v>94.27099999999993</v>
      </c>
      <c r="Z16" s="11">
        <v>98.71299999999998</v>
      </c>
      <c r="AA16" s="11">
        <v>102.13199999999989</v>
      </c>
      <c r="AB16" s="11">
        <v>103.65599999999998</v>
      </c>
      <c r="AC16" s="11">
        <v>105.05600000000007</v>
      </c>
      <c r="AD16" s="11">
        <v>106.19599999999994</v>
      </c>
      <c r="AE16" s="11">
        <v>107.48700000000002</v>
      </c>
      <c r="AF16" s="11">
        <v>108.72500000000001</v>
      </c>
      <c r="AG16" s="11">
        <v>110.13099999999991</v>
      </c>
      <c r="AH16" s="11">
        <v>111.57300000000039</v>
      </c>
      <c r="AI16" s="11">
        <v>113.05900000000022</v>
      </c>
      <c r="AJ16" s="11">
        <v>114.5809999999998</v>
      </c>
      <c r="AK16" s="172">
        <v>116.13100000000009</v>
      </c>
      <c r="AL16" s="11">
        <v>117.70800000000007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222.96899999999999</v>
      </c>
      <c r="N18" s="11">
        <f t="shared" ref="N18:AL18" si="18">SUM(N19:N21)</f>
        <v>227.04399999999981</v>
      </c>
      <c r="O18" s="11">
        <f t="shared" si="18"/>
        <v>228.48700000000011</v>
      </c>
      <c r="P18" s="11">
        <f t="shared" si="18"/>
        <v>223.3040000000004</v>
      </c>
      <c r="Q18" s="11">
        <f t="shared" si="18"/>
        <v>228.96600000000052</v>
      </c>
      <c r="R18" s="11">
        <f t="shared" si="18"/>
        <v>235.21900000000019</v>
      </c>
      <c r="S18" s="11">
        <f t="shared" si="18"/>
        <v>237.40700000000012</v>
      </c>
      <c r="T18" s="11">
        <f t="shared" si="18"/>
        <v>242.9550000000001</v>
      </c>
      <c r="U18" s="11">
        <f t="shared" si="18"/>
        <v>251.11100000000033</v>
      </c>
      <c r="V18" s="11">
        <f t="shared" si="18"/>
        <v>243.85800000000012</v>
      </c>
      <c r="W18" s="11">
        <f t="shared" si="18"/>
        <v>238.43700000000015</v>
      </c>
      <c r="X18" s="11">
        <f t="shared" si="18"/>
        <v>239.07899999999955</v>
      </c>
      <c r="Y18" s="11">
        <f t="shared" si="18"/>
        <v>241.09299999999956</v>
      </c>
      <c r="Z18" s="11">
        <f t="shared" si="18"/>
        <v>242.9859999999999</v>
      </c>
      <c r="AA18" s="11">
        <f t="shared" si="18"/>
        <v>245.13099999999977</v>
      </c>
      <c r="AB18" s="11">
        <f t="shared" si="18"/>
        <v>246.74499999999969</v>
      </c>
      <c r="AC18" s="11">
        <f t="shared" si="18"/>
        <v>247.99000000000024</v>
      </c>
      <c r="AD18" s="11">
        <f t="shared" si="18"/>
        <v>249.10899999999981</v>
      </c>
      <c r="AE18" s="11">
        <f t="shared" si="18"/>
        <v>250.16000000000025</v>
      </c>
      <c r="AF18" s="11">
        <f t="shared" si="18"/>
        <v>251.16599999999991</v>
      </c>
      <c r="AG18" s="11">
        <f t="shared" si="18"/>
        <v>252.2000000000005</v>
      </c>
      <c r="AH18" s="11">
        <f t="shared" si="18"/>
        <v>253.20399999999989</v>
      </c>
      <c r="AI18" s="11">
        <f t="shared" si="18"/>
        <v>254.18499999999995</v>
      </c>
      <c r="AJ18" s="11">
        <f t="shared" si="18"/>
        <v>255.18899999999985</v>
      </c>
      <c r="AK18" s="11">
        <f t="shared" si="18"/>
        <v>256.15799999999996</v>
      </c>
      <c r="AL18" s="11">
        <f t="shared" si="18"/>
        <v>257.11199999999991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139.03799999999995</v>
      </c>
      <c r="N19" s="11">
        <v>139.76999999999978</v>
      </c>
      <c r="O19" s="11">
        <v>136.59900000000002</v>
      </c>
      <c r="P19" s="11">
        <v>131.74900000000031</v>
      </c>
      <c r="Q19" s="11">
        <v>132.74600000000066</v>
      </c>
      <c r="R19" s="11">
        <v>140.37000000000023</v>
      </c>
      <c r="S19" s="11">
        <v>131.32499999999996</v>
      </c>
      <c r="T19" s="11">
        <v>139.38400000000016</v>
      </c>
      <c r="U19" s="11">
        <v>143.36000000000018</v>
      </c>
      <c r="V19" s="11">
        <v>135.95899999999995</v>
      </c>
      <c r="W19" s="11">
        <v>132.22900000000027</v>
      </c>
      <c r="X19" s="11">
        <v>133.24299999999968</v>
      </c>
      <c r="Y19" s="11">
        <v>133.73399999999964</v>
      </c>
      <c r="Z19" s="11">
        <v>133.86699999999988</v>
      </c>
      <c r="AA19" s="11">
        <v>134.2189999999998</v>
      </c>
      <c r="AB19" s="11">
        <v>134.62899999999979</v>
      </c>
      <c r="AC19" s="11">
        <v>134.90000000000009</v>
      </c>
      <c r="AD19" s="11">
        <v>135.13099999999991</v>
      </c>
      <c r="AE19" s="11">
        <v>135.34200000000024</v>
      </c>
      <c r="AF19" s="11">
        <v>135.54099999999991</v>
      </c>
      <c r="AG19" s="11">
        <v>135.77200000000045</v>
      </c>
      <c r="AH19" s="11">
        <v>136.01499999999996</v>
      </c>
      <c r="AI19" s="11">
        <v>136.25800000000001</v>
      </c>
      <c r="AJ19" s="11">
        <v>136.55199999999962</v>
      </c>
      <c r="AK19" s="172">
        <v>136.83800000000002</v>
      </c>
      <c r="AL19" s="11">
        <v>137.12799999999962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42.093000000000018</v>
      </c>
      <c r="N20" s="11">
        <v>43.275999999999961</v>
      </c>
      <c r="O20" s="11">
        <v>44.739000000000068</v>
      </c>
      <c r="P20" s="11">
        <v>44.865000000000016</v>
      </c>
      <c r="Q20" s="11">
        <v>43.756999999999813</v>
      </c>
      <c r="R20" s="11">
        <v>42.984999999999971</v>
      </c>
      <c r="S20" s="11">
        <v>52.024000000000207</v>
      </c>
      <c r="T20" s="11">
        <v>50.207000000000029</v>
      </c>
      <c r="U20" s="11">
        <v>54.411000000000115</v>
      </c>
      <c r="V20" s="11">
        <v>53.913000000000167</v>
      </c>
      <c r="W20" s="11">
        <v>51.397999999999982</v>
      </c>
      <c r="X20" s="11">
        <v>53.776999999999795</v>
      </c>
      <c r="Y20" s="11">
        <v>54.61199999999991</v>
      </c>
      <c r="Z20" s="11">
        <v>55.123000000000019</v>
      </c>
      <c r="AA20" s="11">
        <v>55.627999999999929</v>
      </c>
      <c r="AB20" s="11">
        <v>55.903999999999805</v>
      </c>
      <c r="AC20" s="11">
        <v>56.085000000000136</v>
      </c>
      <c r="AD20" s="11">
        <v>56.25499999999991</v>
      </c>
      <c r="AE20" s="11">
        <v>56.419000000000025</v>
      </c>
      <c r="AF20" s="11">
        <v>56.581999999999908</v>
      </c>
      <c r="AG20" s="11">
        <v>56.759000000000071</v>
      </c>
      <c r="AH20" s="11">
        <v>56.916999999999973</v>
      </c>
      <c r="AI20" s="11">
        <v>57.069999999999929</v>
      </c>
      <c r="AJ20" s="11">
        <v>57.217000000000176</v>
      </c>
      <c r="AK20" s="172">
        <v>57.357999999999926</v>
      </c>
      <c r="AL20" s="11">
        <v>57.497000000000092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41.838000000000022</v>
      </c>
      <c r="N21" s="11">
        <v>43.998000000000083</v>
      </c>
      <c r="O21" s="11">
        <v>47.149000000000022</v>
      </c>
      <c r="P21" s="11">
        <v>46.69000000000009</v>
      </c>
      <c r="Q21" s="11">
        <v>52.463000000000036</v>
      </c>
      <c r="R21" s="11">
        <v>51.864000000000004</v>
      </c>
      <c r="S21" s="11">
        <v>54.057999999999964</v>
      </c>
      <c r="T21" s="11">
        <v>53.363999999999912</v>
      </c>
      <c r="U21" s="11">
        <v>53.340000000000025</v>
      </c>
      <c r="V21" s="11">
        <v>53.98599999999999</v>
      </c>
      <c r="W21" s="11">
        <v>54.809999999999917</v>
      </c>
      <c r="X21" s="11">
        <v>52.059000000000076</v>
      </c>
      <c r="Y21" s="11">
        <v>52.747000000000014</v>
      </c>
      <c r="Z21" s="11">
        <v>53.996000000000009</v>
      </c>
      <c r="AA21" s="11">
        <v>55.284000000000049</v>
      </c>
      <c r="AB21" s="11">
        <v>56.212000000000096</v>
      </c>
      <c r="AC21" s="11">
        <v>57.004999999999995</v>
      </c>
      <c r="AD21" s="11">
        <v>57.722999999999971</v>
      </c>
      <c r="AE21" s="11">
        <v>58.398999999999994</v>
      </c>
      <c r="AF21" s="11">
        <v>59.043000000000099</v>
      </c>
      <c r="AG21" s="11">
        <v>59.668999999999997</v>
      </c>
      <c r="AH21" s="11">
        <v>60.271999999999963</v>
      </c>
      <c r="AI21" s="11">
        <v>60.857000000000006</v>
      </c>
      <c r="AJ21" s="11">
        <v>61.420000000000051</v>
      </c>
      <c r="AK21" s="172">
        <v>61.961999999999996</v>
      </c>
      <c r="AL21" s="11">
        <v>62.48700000000018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212.55699999999999</v>
      </c>
      <c r="N23" s="11">
        <f t="shared" ref="N23:AL23" si="19">SUM(N24:N31)</f>
        <v>202.73099999999997</v>
      </c>
      <c r="O23" s="11">
        <f t="shared" si="19"/>
        <v>221.99999999999994</v>
      </c>
      <c r="P23" s="11">
        <f t="shared" si="19"/>
        <v>216.63700000000014</v>
      </c>
      <c r="Q23" s="11">
        <f t="shared" si="19"/>
        <v>232.41199999999998</v>
      </c>
      <c r="R23" s="11">
        <f t="shared" si="19"/>
        <v>247.46999999999997</v>
      </c>
      <c r="S23" s="11">
        <f t="shared" si="19"/>
        <v>248.39499999999973</v>
      </c>
      <c r="T23" s="11">
        <f t="shared" si="19"/>
        <v>248.10000000000011</v>
      </c>
      <c r="U23" s="11">
        <f t="shared" si="19"/>
        <v>247.38799999999998</v>
      </c>
      <c r="V23" s="11">
        <f t="shared" si="19"/>
        <v>258.45899999999983</v>
      </c>
      <c r="W23" s="11">
        <f t="shared" si="19"/>
        <v>258.68699999999995</v>
      </c>
      <c r="X23" s="11">
        <f t="shared" si="19"/>
        <v>260.39100000000019</v>
      </c>
      <c r="Y23" s="11">
        <f t="shared" si="19"/>
        <v>260.26399999999995</v>
      </c>
      <c r="Z23" s="11">
        <f t="shared" si="19"/>
        <v>261.17499999999995</v>
      </c>
      <c r="AA23" s="11">
        <f t="shared" si="19"/>
        <v>262.77600000000007</v>
      </c>
      <c r="AB23" s="11">
        <f t="shared" si="19"/>
        <v>263.96899999999999</v>
      </c>
      <c r="AC23" s="11">
        <f t="shared" si="19"/>
        <v>265.21699999999993</v>
      </c>
      <c r="AD23" s="11">
        <f t="shared" si="19"/>
        <v>266.4619999999997</v>
      </c>
      <c r="AE23" s="11">
        <f t="shared" si="19"/>
        <v>267.69800000000009</v>
      </c>
      <c r="AF23" s="11">
        <f t="shared" si="19"/>
        <v>268.95900000000006</v>
      </c>
      <c r="AG23" s="11">
        <f t="shared" si="19"/>
        <v>270.25799999999992</v>
      </c>
      <c r="AH23" s="11">
        <f t="shared" si="19"/>
        <v>271.55200000000025</v>
      </c>
      <c r="AI23" s="11">
        <f t="shared" si="19"/>
        <v>272.86299999999983</v>
      </c>
      <c r="AJ23" s="11">
        <f t="shared" si="19"/>
        <v>274.17500000000001</v>
      </c>
      <c r="AK23" s="11">
        <f t="shared" si="19"/>
        <v>275.47899999999998</v>
      </c>
      <c r="AL23" s="11">
        <f t="shared" si="19"/>
        <v>276.7829999999999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7.6540000000000132</v>
      </c>
      <c r="N24" s="11">
        <v>7.7119999999999962</v>
      </c>
      <c r="O24" s="11">
        <v>7.8659999999999899</v>
      </c>
      <c r="P24" s="11">
        <v>6.7150000000000274</v>
      </c>
      <c r="Q24" s="11">
        <v>7.1189999999999989</v>
      </c>
      <c r="R24" s="11">
        <v>10.832000000000033</v>
      </c>
      <c r="S24" s="11">
        <v>9.2229999999999883</v>
      </c>
      <c r="T24" s="11">
        <v>7.691999999999994</v>
      </c>
      <c r="U24" s="11">
        <v>6.2720000000000038</v>
      </c>
      <c r="V24" s="11">
        <v>6.8319999999999927</v>
      </c>
      <c r="W24" s="11">
        <v>7.2089999999999854</v>
      </c>
      <c r="X24" s="11">
        <v>7.1209999999999942</v>
      </c>
      <c r="Y24" s="11">
        <v>7.0900000000000007</v>
      </c>
      <c r="Z24" s="11">
        <v>7.0540000000000029</v>
      </c>
      <c r="AA24" s="11">
        <v>7.0299999999999843</v>
      </c>
      <c r="AB24" s="11">
        <v>7.0320000000000009</v>
      </c>
      <c r="AC24" s="11">
        <v>7.0269999999999841</v>
      </c>
      <c r="AD24" s="11">
        <v>7.0209999999999999</v>
      </c>
      <c r="AE24" s="11">
        <v>7.0150000000000077</v>
      </c>
      <c r="AF24" s="11">
        <v>7.009000000000011</v>
      </c>
      <c r="AG24" s="11">
        <v>7.001999999999998</v>
      </c>
      <c r="AH24" s="11">
        <v>6.9939999999999927</v>
      </c>
      <c r="AI24" s="11">
        <v>6.9869999999999957</v>
      </c>
      <c r="AJ24" s="11">
        <v>6.9800000000000058</v>
      </c>
      <c r="AK24" s="172">
        <v>6.9739999999999958</v>
      </c>
      <c r="AL24" s="11">
        <v>6.9669999999999748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13.756999999999991</v>
      </c>
      <c r="N25" s="11">
        <v>13.592999999999998</v>
      </c>
      <c r="O25" s="11">
        <v>17.094999999999992</v>
      </c>
      <c r="P25" s="11">
        <v>16.907000000000021</v>
      </c>
      <c r="Q25" s="11">
        <v>20.757999999999967</v>
      </c>
      <c r="R25" s="11">
        <v>18.523</v>
      </c>
      <c r="S25" s="11">
        <v>20.48300000000004</v>
      </c>
      <c r="T25" s="11">
        <v>23.288000000000004</v>
      </c>
      <c r="U25" s="11">
        <v>17.86699999999998</v>
      </c>
      <c r="V25" s="11">
        <v>17.737000000000045</v>
      </c>
      <c r="W25" s="11">
        <v>17.534999999999965</v>
      </c>
      <c r="X25" s="11">
        <v>17.683000000000018</v>
      </c>
      <c r="Y25" s="11">
        <v>17.777000000000012</v>
      </c>
      <c r="Z25" s="11">
        <v>17.999000000000017</v>
      </c>
      <c r="AA25" s="11">
        <v>18.175999999999988</v>
      </c>
      <c r="AB25" s="11">
        <v>18.327000000000002</v>
      </c>
      <c r="AC25" s="11">
        <v>18.457000000000058</v>
      </c>
      <c r="AD25" s="11">
        <v>18.561000000000046</v>
      </c>
      <c r="AE25" s="11">
        <v>18.655000000000012</v>
      </c>
      <c r="AF25" s="11">
        <v>18.748999999999981</v>
      </c>
      <c r="AG25" s="11">
        <v>18.849999999999955</v>
      </c>
      <c r="AH25" s="11">
        <v>18.948999999999991</v>
      </c>
      <c r="AI25" s="11">
        <v>19.043999999999972</v>
      </c>
      <c r="AJ25" s="11">
        <v>19.131000000000004</v>
      </c>
      <c r="AK25" s="172">
        <v>19.210000000000047</v>
      </c>
      <c r="AL25" s="11">
        <v>19.280999999999931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19.552999999999997</v>
      </c>
      <c r="N26" s="11">
        <v>21.485999999999976</v>
      </c>
      <c r="O26" s="11">
        <v>22.379000000000033</v>
      </c>
      <c r="P26" s="11">
        <v>22.834000000000021</v>
      </c>
      <c r="Q26" s="11">
        <v>23.643000000000022</v>
      </c>
      <c r="R26" s="11">
        <v>22.753999999999998</v>
      </c>
      <c r="S26" s="11">
        <v>20.984000000000005</v>
      </c>
      <c r="T26" s="11">
        <v>21.459000000000003</v>
      </c>
      <c r="U26" s="11">
        <v>21.124999999999982</v>
      </c>
      <c r="V26" s="11">
        <v>21.955000000000044</v>
      </c>
      <c r="W26" s="11">
        <v>22.74499999999998</v>
      </c>
      <c r="X26" s="11">
        <v>22.944999999999926</v>
      </c>
      <c r="Y26" s="11">
        <v>22.686999999999966</v>
      </c>
      <c r="Z26" s="11">
        <v>22.351000000000106</v>
      </c>
      <c r="AA26" s="11">
        <v>22.006000000000046</v>
      </c>
      <c r="AB26" s="11">
        <v>21.736000000000057</v>
      </c>
      <c r="AC26" s="11">
        <v>21.489000000000011</v>
      </c>
      <c r="AD26" s="11">
        <v>21.24199999999998</v>
      </c>
      <c r="AE26" s="11">
        <v>20.995000000000015</v>
      </c>
      <c r="AF26" s="11">
        <v>20.750000000000036</v>
      </c>
      <c r="AG26" s="11">
        <v>20.50499999999996</v>
      </c>
      <c r="AH26" s="11">
        <v>20.255000000000013</v>
      </c>
      <c r="AI26" s="11">
        <v>20.006999999999969</v>
      </c>
      <c r="AJ26" s="11">
        <v>19.760000000000026</v>
      </c>
      <c r="AK26" s="172">
        <v>19.514999999999969</v>
      </c>
      <c r="AL26" s="11">
        <v>19.271999999999966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16.111000000000011</v>
      </c>
      <c r="N27" s="11">
        <v>10.83399999999998</v>
      </c>
      <c r="O27" s="11">
        <v>10.656000000000011</v>
      </c>
      <c r="P27" s="11">
        <v>13.210999999999983</v>
      </c>
      <c r="Q27" s="11">
        <v>9.9909999999999961</v>
      </c>
      <c r="R27" s="11">
        <v>12.383000000000003</v>
      </c>
      <c r="S27" s="11">
        <v>11.593999999999989</v>
      </c>
      <c r="T27" s="11">
        <v>12.348999999999968</v>
      </c>
      <c r="U27" s="11">
        <v>14.766000000000004</v>
      </c>
      <c r="V27" s="11">
        <v>14.264000000000014</v>
      </c>
      <c r="W27" s="11">
        <v>14.61500000000002</v>
      </c>
      <c r="X27" s="11">
        <v>14.635000000000007</v>
      </c>
      <c r="Y27" s="11">
        <v>14.59099999999999</v>
      </c>
      <c r="Z27" s="11">
        <v>14.651000000000037</v>
      </c>
      <c r="AA27" s="11">
        <v>14.823999999999993</v>
      </c>
      <c r="AB27" s="11">
        <v>14.989000000000043</v>
      </c>
      <c r="AC27" s="11">
        <v>15.189999999999992</v>
      </c>
      <c r="AD27" s="11">
        <v>15.409999999999966</v>
      </c>
      <c r="AE27" s="11">
        <v>15.639999999999963</v>
      </c>
      <c r="AF27" s="11">
        <v>15.874999999999991</v>
      </c>
      <c r="AG27" s="11">
        <v>16.11199999999997</v>
      </c>
      <c r="AH27" s="11">
        <v>16.352000000000022</v>
      </c>
      <c r="AI27" s="11">
        <v>16.593000000000028</v>
      </c>
      <c r="AJ27" s="11">
        <v>16.83300000000002</v>
      </c>
      <c r="AK27" s="172">
        <v>17.070000000000029</v>
      </c>
      <c r="AL27" s="11">
        <v>17.306000000000012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54.129999999999939</v>
      </c>
      <c r="N28" s="11">
        <v>49.998999999999924</v>
      </c>
      <c r="O28" s="11">
        <v>58.955999999999946</v>
      </c>
      <c r="P28" s="11">
        <v>56.79800000000008</v>
      </c>
      <c r="Q28" s="11">
        <v>63.539999999999992</v>
      </c>
      <c r="R28" s="11">
        <v>66.43100000000004</v>
      </c>
      <c r="S28" s="11">
        <v>66.062999999999903</v>
      </c>
      <c r="T28" s="11">
        <v>72.357999999999947</v>
      </c>
      <c r="U28" s="11">
        <v>73.919000000000068</v>
      </c>
      <c r="V28" s="11">
        <v>80.989999999999895</v>
      </c>
      <c r="W28" s="11">
        <v>75.906000000000006</v>
      </c>
      <c r="X28" s="11">
        <v>76.950000000000131</v>
      </c>
      <c r="Y28" s="11">
        <v>77.485000000000085</v>
      </c>
      <c r="Z28" s="11">
        <v>78.20999999999988</v>
      </c>
      <c r="AA28" s="11">
        <v>78.977000000000103</v>
      </c>
      <c r="AB28" s="11">
        <v>79.62099999999964</v>
      </c>
      <c r="AC28" s="11">
        <v>80.226999999999919</v>
      </c>
      <c r="AD28" s="11">
        <v>80.856999999999843</v>
      </c>
      <c r="AE28" s="11">
        <v>81.506999999999977</v>
      </c>
      <c r="AF28" s="11">
        <v>82.184000000000069</v>
      </c>
      <c r="AG28" s="11">
        <v>82.846000000000032</v>
      </c>
      <c r="AH28" s="11">
        <v>83.500999999999976</v>
      </c>
      <c r="AI28" s="11">
        <v>84.158999999999878</v>
      </c>
      <c r="AJ28" s="11">
        <v>84.817999999999927</v>
      </c>
      <c r="AK28" s="172">
        <v>85.476999999999947</v>
      </c>
      <c r="AL28" s="11">
        <v>86.136999999999929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55.409000000000027</v>
      </c>
      <c r="N29" s="11">
        <v>52.583000000000112</v>
      </c>
      <c r="O29" s="11">
        <v>56.472999999999992</v>
      </c>
      <c r="P29" s="11">
        <v>60.284999999999968</v>
      </c>
      <c r="Q29" s="11">
        <v>62.793000000000092</v>
      </c>
      <c r="R29" s="11">
        <v>69.120999999999867</v>
      </c>
      <c r="S29" s="11">
        <v>68.826999999999884</v>
      </c>
      <c r="T29" s="11">
        <v>61.789000000000144</v>
      </c>
      <c r="U29" s="11">
        <v>65.619999999999919</v>
      </c>
      <c r="V29" s="11">
        <v>68.619999999999877</v>
      </c>
      <c r="W29" s="11">
        <v>65.131999999999962</v>
      </c>
      <c r="X29" s="11">
        <v>65.985000000000085</v>
      </c>
      <c r="Y29" s="11">
        <v>67.037999999999982</v>
      </c>
      <c r="Z29" s="11">
        <v>67.629999999999868</v>
      </c>
      <c r="AA29" s="11">
        <v>68.127999999999957</v>
      </c>
      <c r="AB29" s="11">
        <v>68.528000000000119</v>
      </c>
      <c r="AC29" s="11">
        <v>68.972999999999956</v>
      </c>
      <c r="AD29" s="11">
        <v>69.410999999999916</v>
      </c>
      <c r="AE29" s="11">
        <v>69.846000000000089</v>
      </c>
      <c r="AF29" s="11">
        <v>70.280999999999963</v>
      </c>
      <c r="AG29" s="11">
        <v>70.727999999999938</v>
      </c>
      <c r="AH29" s="11">
        <v>71.159000000000191</v>
      </c>
      <c r="AI29" s="11">
        <v>71.590999999999909</v>
      </c>
      <c r="AJ29" s="11">
        <v>72.024000000000001</v>
      </c>
      <c r="AK29" s="172">
        <v>72.456000000000003</v>
      </c>
      <c r="AL29" s="11">
        <v>72.8900000000001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20.70500000000003</v>
      </c>
      <c r="N30" s="11">
        <v>20.922000000000008</v>
      </c>
      <c r="O30" s="11">
        <v>23.429999999999986</v>
      </c>
      <c r="P30" s="11">
        <v>20.207000000000022</v>
      </c>
      <c r="Q30" s="11">
        <v>23.330999999999921</v>
      </c>
      <c r="R30" s="11">
        <v>20.709999999999994</v>
      </c>
      <c r="S30" s="11">
        <v>25.790999999999976</v>
      </c>
      <c r="T30" s="11">
        <v>25.900999999999986</v>
      </c>
      <c r="U30" s="11">
        <v>25.264000000000006</v>
      </c>
      <c r="V30" s="11">
        <v>23.777000000000001</v>
      </c>
      <c r="W30" s="11">
        <v>28.713000000000033</v>
      </c>
      <c r="X30" s="11">
        <v>28.289000000000048</v>
      </c>
      <c r="Y30" s="11">
        <v>26.89199999999995</v>
      </c>
      <c r="Z30" s="11">
        <v>26.522999999999996</v>
      </c>
      <c r="AA30" s="11">
        <v>26.809000000000026</v>
      </c>
      <c r="AB30" s="11">
        <v>26.924000000000067</v>
      </c>
      <c r="AC30" s="11">
        <v>27.069000000000031</v>
      </c>
      <c r="AD30" s="11">
        <v>27.197999999999993</v>
      </c>
      <c r="AE30" s="11">
        <v>27.292000000000048</v>
      </c>
      <c r="AF30" s="11">
        <v>27.365999999999978</v>
      </c>
      <c r="AG30" s="11">
        <v>27.455000000000034</v>
      </c>
      <c r="AH30" s="11">
        <v>27.556000000000079</v>
      </c>
      <c r="AI30" s="11">
        <v>27.663000000000093</v>
      </c>
      <c r="AJ30" s="11">
        <v>27.770000000000039</v>
      </c>
      <c r="AK30" s="172">
        <v>27.872000000000007</v>
      </c>
      <c r="AL30" s="11">
        <v>27.971000000000025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25.237999999999968</v>
      </c>
      <c r="N31" s="11">
        <v>25.601999999999983</v>
      </c>
      <c r="O31" s="11">
        <v>25.144999999999996</v>
      </c>
      <c r="P31" s="11">
        <v>19.680000000000003</v>
      </c>
      <c r="Q31" s="11">
        <v>21.236999999999998</v>
      </c>
      <c r="R31" s="11">
        <v>26.716000000000065</v>
      </c>
      <c r="S31" s="11">
        <v>25.429999999999961</v>
      </c>
      <c r="T31" s="11">
        <v>23.264000000000067</v>
      </c>
      <c r="U31" s="11">
        <v>22.555000000000003</v>
      </c>
      <c r="V31" s="11">
        <v>24.28400000000002</v>
      </c>
      <c r="W31" s="11">
        <v>26.831999999999972</v>
      </c>
      <c r="X31" s="11">
        <v>26.783000000000037</v>
      </c>
      <c r="Y31" s="11">
        <v>26.70399999999999</v>
      </c>
      <c r="Z31" s="11">
        <v>26.75700000000003</v>
      </c>
      <c r="AA31" s="11">
        <v>26.825999999999993</v>
      </c>
      <c r="AB31" s="11">
        <v>26.812000000000044</v>
      </c>
      <c r="AC31" s="11">
        <v>26.784999999999989</v>
      </c>
      <c r="AD31" s="11">
        <v>26.761999999999968</v>
      </c>
      <c r="AE31" s="11">
        <v>26.747999999999966</v>
      </c>
      <c r="AF31" s="11">
        <v>26.745000000000012</v>
      </c>
      <c r="AG31" s="11">
        <v>26.760000000000044</v>
      </c>
      <c r="AH31" s="11">
        <v>26.785999999999998</v>
      </c>
      <c r="AI31" s="11">
        <v>26.818999999999967</v>
      </c>
      <c r="AJ31" s="11">
        <v>26.858999999999977</v>
      </c>
      <c r="AK31" s="172">
        <v>26.904999999999976</v>
      </c>
      <c r="AL31" s="11">
        <v>26.959000000000003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192.40300000000011</v>
      </c>
      <c r="N33" s="11">
        <f t="shared" ref="N33:AK33" si="20">SUM(N34:N36)</f>
        <v>198.00200000000004</v>
      </c>
      <c r="O33" s="11">
        <f t="shared" si="20"/>
        <v>203.2090000000002</v>
      </c>
      <c r="P33" s="11">
        <f t="shared" si="20"/>
        <v>195.84499999999997</v>
      </c>
      <c r="Q33" s="11">
        <f t="shared" si="20"/>
        <v>199.31999999999994</v>
      </c>
      <c r="R33" s="11">
        <f t="shared" si="20"/>
        <v>197.49300000000017</v>
      </c>
      <c r="S33" s="11">
        <f t="shared" si="20"/>
        <v>206.53000000000023</v>
      </c>
      <c r="T33" s="11">
        <f t="shared" si="20"/>
        <v>207.76299999999989</v>
      </c>
      <c r="U33" s="11">
        <f t="shared" si="20"/>
        <v>208.10799999999978</v>
      </c>
      <c r="V33" s="11">
        <f t="shared" si="20"/>
        <v>211.31999999999977</v>
      </c>
      <c r="W33" s="11">
        <f t="shared" si="20"/>
        <v>208.4230000000004</v>
      </c>
      <c r="X33" s="11">
        <f t="shared" si="20"/>
        <v>210.69200000000012</v>
      </c>
      <c r="Y33" s="11">
        <f t="shared" si="20"/>
        <v>212.12300000000027</v>
      </c>
      <c r="Z33" s="11">
        <f t="shared" si="20"/>
        <v>213.93300000000033</v>
      </c>
      <c r="AA33" s="11">
        <f t="shared" si="20"/>
        <v>216.25899999999999</v>
      </c>
      <c r="AB33" s="11">
        <f t="shared" si="20"/>
        <v>218.25499999999994</v>
      </c>
      <c r="AC33" s="11">
        <f t="shared" si="20"/>
        <v>219.84999999999968</v>
      </c>
      <c r="AD33" s="11">
        <f t="shared" si="20"/>
        <v>221.37799999999993</v>
      </c>
      <c r="AE33" s="11">
        <f t="shared" si="20"/>
        <v>222.89299999999997</v>
      </c>
      <c r="AF33" s="11">
        <f t="shared" si="20"/>
        <v>224.41399999999993</v>
      </c>
      <c r="AG33" s="11">
        <f t="shared" si="20"/>
        <v>225.99300000000017</v>
      </c>
      <c r="AH33" s="11">
        <f t="shared" si="20"/>
        <v>227.56799999999987</v>
      </c>
      <c r="AI33" s="11">
        <f t="shared" si="20"/>
        <v>229.14300000000006</v>
      </c>
      <c r="AJ33" s="11">
        <f t="shared" si="20"/>
        <v>230.72399999999999</v>
      </c>
      <c r="AK33" s="11">
        <f t="shared" si="20"/>
        <v>232.327</v>
      </c>
      <c r="AL33" s="11">
        <f>SUM(AL34:AL36)</f>
        <v>233.95200000000003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34.081999999999979</v>
      </c>
      <c r="N34" s="11">
        <v>31.380000000000063</v>
      </c>
      <c r="O34" s="11">
        <v>31.035000000000018</v>
      </c>
      <c r="P34" s="11">
        <v>30.240999999999993</v>
      </c>
      <c r="Q34" s="11">
        <v>29.124000000000009</v>
      </c>
      <c r="R34" s="11">
        <v>28.205000000000073</v>
      </c>
      <c r="S34" s="11">
        <v>27.560000000000059</v>
      </c>
      <c r="T34" s="11">
        <v>27.900000000000045</v>
      </c>
      <c r="U34" s="11">
        <v>27.025999999999929</v>
      </c>
      <c r="V34" s="11">
        <v>26.413000000000096</v>
      </c>
      <c r="W34" s="11">
        <v>26.970999999999997</v>
      </c>
      <c r="X34" s="11">
        <v>27.941999999999968</v>
      </c>
      <c r="Y34" s="11">
        <v>28.272999999999985</v>
      </c>
      <c r="Z34" s="11">
        <v>28.514000000000021</v>
      </c>
      <c r="AA34" s="11">
        <v>28.821000000000019</v>
      </c>
      <c r="AB34" s="11">
        <v>28.952000000000019</v>
      </c>
      <c r="AC34" s="11">
        <v>29.057999999999915</v>
      </c>
      <c r="AD34" s="11">
        <v>29.16500000000006</v>
      </c>
      <c r="AE34" s="11">
        <v>29.271999999999995</v>
      </c>
      <c r="AF34" s="11">
        <v>29.377999999999989</v>
      </c>
      <c r="AG34" s="11">
        <v>29.48199999999996</v>
      </c>
      <c r="AH34" s="11">
        <v>29.577999999999967</v>
      </c>
      <c r="AI34" s="11">
        <v>29.675999999999977</v>
      </c>
      <c r="AJ34" s="11">
        <v>29.772999999999946</v>
      </c>
      <c r="AK34" s="172">
        <v>29.872000000000007</v>
      </c>
      <c r="AL34" s="11">
        <v>29.972000000000016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75.888000000000119</v>
      </c>
      <c r="N35" s="11">
        <v>78.190999999999946</v>
      </c>
      <c r="O35" s="11">
        <v>81.498000000000005</v>
      </c>
      <c r="P35" s="11">
        <v>71.684999999999988</v>
      </c>
      <c r="Q35" s="11">
        <v>73.227999999999867</v>
      </c>
      <c r="R35" s="11">
        <v>69.800000000000011</v>
      </c>
      <c r="S35" s="11">
        <v>74.245999999999967</v>
      </c>
      <c r="T35" s="11">
        <v>70.45499999999987</v>
      </c>
      <c r="U35" s="11">
        <v>77.338000000000122</v>
      </c>
      <c r="V35" s="11">
        <v>74.860999999999763</v>
      </c>
      <c r="W35" s="11">
        <v>75.496000000000151</v>
      </c>
      <c r="X35" s="11">
        <v>74.61099999999999</v>
      </c>
      <c r="Y35" s="11">
        <v>73.858000000000075</v>
      </c>
      <c r="Z35" s="11">
        <v>73.756000000000299</v>
      </c>
      <c r="AA35" s="11">
        <v>73.838000000000079</v>
      </c>
      <c r="AB35" s="11">
        <v>74.09099999999998</v>
      </c>
      <c r="AC35" s="11">
        <v>74.197999999999951</v>
      </c>
      <c r="AD35" s="11">
        <v>74.303000000000111</v>
      </c>
      <c r="AE35" s="11">
        <v>74.414999999999907</v>
      </c>
      <c r="AF35" s="11">
        <v>74.540000000000063</v>
      </c>
      <c r="AG35" s="11">
        <v>74.732000000000184</v>
      </c>
      <c r="AH35" s="11">
        <v>74.92699999999995</v>
      </c>
      <c r="AI35" s="11">
        <v>75.117000000000104</v>
      </c>
      <c r="AJ35" s="11">
        <v>75.302999999999983</v>
      </c>
      <c r="AK35" s="172">
        <v>75.490000000000038</v>
      </c>
      <c r="AL35" s="11">
        <v>75.676999999999936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82.433000000000007</v>
      </c>
      <c r="N36" s="11">
        <v>88.431000000000026</v>
      </c>
      <c r="O36" s="11">
        <v>90.676000000000187</v>
      </c>
      <c r="P36" s="11">
        <v>93.918999999999983</v>
      </c>
      <c r="Q36" s="11">
        <v>96.96800000000006</v>
      </c>
      <c r="R36" s="11">
        <v>99.488000000000085</v>
      </c>
      <c r="S36" s="11">
        <v>104.7240000000002</v>
      </c>
      <c r="T36" s="11">
        <v>109.40799999999997</v>
      </c>
      <c r="U36" s="11">
        <v>103.74399999999973</v>
      </c>
      <c r="V36" s="11">
        <v>110.04599999999992</v>
      </c>
      <c r="W36" s="11">
        <v>105.95600000000023</v>
      </c>
      <c r="X36" s="11">
        <v>108.13900000000017</v>
      </c>
      <c r="Y36" s="11">
        <v>109.9920000000002</v>
      </c>
      <c r="Z36" s="11">
        <v>111.66300000000003</v>
      </c>
      <c r="AA36" s="11">
        <v>113.59999999999988</v>
      </c>
      <c r="AB36" s="11">
        <v>115.21199999999992</v>
      </c>
      <c r="AC36" s="11">
        <v>116.59399999999984</v>
      </c>
      <c r="AD36" s="11">
        <v>117.90999999999977</v>
      </c>
      <c r="AE36" s="11">
        <v>119.20600000000007</v>
      </c>
      <c r="AF36" s="11">
        <v>120.49599999999987</v>
      </c>
      <c r="AG36" s="11">
        <v>121.77900000000002</v>
      </c>
      <c r="AH36" s="11">
        <v>123.06299999999996</v>
      </c>
      <c r="AI36" s="11">
        <v>124.34999999999998</v>
      </c>
      <c r="AJ36" s="11">
        <v>125.64800000000007</v>
      </c>
      <c r="AK36" s="172">
        <v>126.96499999999996</v>
      </c>
      <c r="AL36" s="11">
        <v>128.30300000000008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767.66800000000012</v>
      </c>
      <c r="N38" s="11">
        <f t="shared" ref="N38:AL38" si="21">SUM(N5,N11,N16,N18,N23,N33)</f>
        <v>770.47700000000009</v>
      </c>
      <c r="O38" s="11">
        <f t="shared" si="21"/>
        <v>799.11800000000028</v>
      </c>
      <c r="P38" s="11">
        <f t="shared" si="21"/>
        <v>772.15100000000075</v>
      </c>
      <c r="Q38" s="11">
        <f t="shared" si="21"/>
        <v>799.84500000000037</v>
      </c>
      <c r="R38" s="11">
        <f t="shared" si="21"/>
        <v>826.43700000000013</v>
      </c>
      <c r="S38" s="11">
        <f t="shared" si="21"/>
        <v>843.58600000000013</v>
      </c>
      <c r="T38" s="11">
        <f t="shared" si="21"/>
        <v>847.58400000000006</v>
      </c>
      <c r="U38" s="11">
        <f t="shared" si="21"/>
        <v>858.37799999999993</v>
      </c>
      <c r="V38" s="11">
        <f t="shared" si="21"/>
        <v>863.34999999999968</v>
      </c>
      <c r="W38" s="11">
        <f t="shared" si="21"/>
        <v>863.20300000000043</v>
      </c>
      <c r="X38" s="11">
        <f t="shared" si="21"/>
        <v>866.79699999999968</v>
      </c>
      <c r="Y38" s="11">
        <f t="shared" si="21"/>
        <v>871.30399999999986</v>
      </c>
      <c r="Z38" s="11">
        <f t="shared" si="21"/>
        <v>879.6070000000002</v>
      </c>
      <c r="AA38" s="11">
        <f t="shared" si="21"/>
        <v>888.80199999999979</v>
      </c>
      <c r="AB38" s="11">
        <f t="shared" si="21"/>
        <v>894.62999999999965</v>
      </c>
      <c r="AC38" s="11">
        <f t="shared" si="21"/>
        <v>899.6</v>
      </c>
      <c r="AD38" s="11">
        <f t="shared" si="21"/>
        <v>904.09099999999944</v>
      </c>
      <c r="AE38" s="11">
        <f t="shared" si="21"/>
        <v>908.65100000000029</v>
      </c>
      <c r="AF38" s="11">
        <f t="shared" si="21"/>
        <v>913.1579999999999</v>
      </c>
      <c r="AG38" s="11">
        <f t="shared" si="21"/>
        <v>917.9980000000005</v>
      </c>
      <c r="AH38" s="11">
        <f t="shared" si="21"/>
        <v>922.82900000000052</v>
      </c>
      <c r="AI38" s="11">
        <f t="shared" si="21"/>
        <v>927.70700000000022</v>
      </c>
      <c r="AJ38" s="11">
        <f t="shared" si="21"/>
        <v>932.66199999999958</v>
      </c>
      <c r="AK38" s="11">
        <f t="shared" si="21"/>
        <v>937.63700000000006</v>
      </c>
      <c r="AL38" s="11">
        <f t="shared" si="21"/>
        <v>942.6669999999998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Essex Southend-on-Sea and Thurrock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Essex Southend-on-Sea and Thurrock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Essex Southend-on-Sea and Thurrock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Essex Southend-on-Sea and Thurrock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Essex Southend-on-Sea and Thurrock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Essex Southend-on-Sea and Thurrock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Essex Southend-on-Sea and Thurrock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23.896921362426919</v>
      </c>
      <c r="N231" s="40">
        <f>'Ind T1'!D25</f>
        <v>24.145305333739607</v>
      </c>
      <c r="O231" s="40">
        <f>'Ind T1'!F25</f>
        <v>24.818095891762422</v>
      </c>
    </row>
    <row r="232" spans="1:15" x14ac:dyDescent="0.2">
      <c r="L232" t="str">
        <f>L23</f>
        <v>Business and other services</v>
      </c>
      <c r="M232" s="40">
        <f>'Ind T1'!B24</f>
        <v>29.944206273436443</v>
      </c>
      <c r="N232" s="40">
        <f>'Ind T1'!D24</f>
        <v>29.968269341047222</v>
      </c>
      <c r="O232" s="40">
        <f>'Ind T1'!F24</f>
        <v>29.361694002229839</v>
      </c>
    </row>
    <row r="233" spans="1:15" x14ac:dyDescent="0.2">
      <c r="L233" t="str">
        <f>L18</f>
        <v>Trade, accomod. and transport</v>
      </c>
      <c r="M233" s="40">
        <f>'Ind T1'!B23</f>
        <v>28.461818626223192</v>
      </c>
      <c r="N233" s="40">
        <f>'Ind T1'!D23</f>
        <v>27.622355343992091</v>
      </c>
      <c r="O233" s="40">
        <f>'Ind T1'!F23</f>
        <v>27.274954994711809</v>
      </c>
    </row>
    <row r="234" spans="1:15" x14ac:dyDescent="0.2">
      <c r="L234" t="str">
        <f>L16</f>
        <v>Construction</v>
      </c>
      <c r="M234" s="40">
        <f>'Ind T1'!B22</f>
        <v>9.1757750439537382</v>
      </c>
      <c r="N234" s="40">
        <f>'Ind T1'!D22</f>
        <v>10.759693837950021</v>
      </c>
      <c r="O234" s="40">
        <f>'Ind T1'!F22</f>
        <v>12.486699969342311</v>
      </c>
    </row>
    <row r="235" spans="1:15" x14ac:dyDescent="0.2">
      <c r="L235" t="str">
        <f>L11</f>
        <v>Manufacturing</v>
      </c>
      <c r="M235" s="40">
        <f>'Ind T1'!B21</f>
        <v>6.3818536682166735</v>
      </c>
      <c r="N235" s="40">
        <f>'Ind T1'!D21</f>
        <v>5.8821621333568102</v>
      </c>
      <c r="O235" s="40">
        <f>'Ind T1'!F21</f>
        <v>4.4873746508576158</v>
      </c>
    </row>
    <row r="236" spans="1:15" x14ac:dyDescent="0.2">
      <c r="L236" t="str">
        <f>L5</f>
        <v>Primary sector and utilities</v>
      </c>
      <c r="M236" s="40">
        <f>'Ind T1'!B20</f>
        <v>2.1394250257430412</v>
      </c>
      <c r="N236" s="40">
        <f>'Ind T1'!D20</f>
        <v>1.6222140099142368</v>
      </c>
      <c r="O236" s="40">
        <f>'Ind T1'!F20</f>
        <v>1.571180491096007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Essex Southend-on-Sea and Thurrock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10.930000000000234</v>
      </c>
      <c r="O261" s="11">
        <f>'Ind T1'!F50</f>
        <v>25.528999999999627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11.216999999999985</v>
      </c>
      <c r="O262" s="11">
        <f>'Ind T1'!F49</f>
        <v>18.095999999999947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3.2179999999999609</v>
      </c>
      <c r="O263" s="11">
        <f>'Ind T1'!F48</f>
        <v>18.674999999999756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17.045999999999808</v>
      </c>
      <c r="O264" s="11">
        <f>'Ind T1'!F47</f>
        <v>24.830000000000297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-1.9669999999998211</v>
      </c>
      <c r="O265" s="11">
        <f>'Ind T1'!F46</f>
        <v>-8.4740000000000606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-3.6780000000000239</v>
      </c>
      <c r="O266" s="11">
        <f>'Ind T1'!F45</f>
        <v>0.80799999999999805</v>
      </c>
    </row>
    <row r="268" spans="1:16" x14ac:dyDescent="0.2">
      <c r="L268" t="str">
        <f>L38</f>
        <v>All industries</v>
      </c>
      <c r="N268" s="11">
        <f>'Ind T1'!D14-'Ind T1'!B14</f>
        <v>36.766000000000304</v>
      </c>
      <c r="O268" s="11">
        <f>SUM(O261:O266)</f>
        <v>79.463999999999558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Essex Southend-on-Sea and Thurrock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27.739090717922917</v>
      </c>
      <c r="C9" s="249">
        <f>SUM(C26,C43,C60,C77,C94,C111,C128,C145,C162,C179,C196,C213,C230,C247,C264,C281,C298,C315,C332,C349,C366,C383)</f>
        <v>57.717969996247255</v>
      </c>
      <c r="D9" s="249">
        <f>SUM(B9:C9)</f>
        <v>85.457060714170169</v>
      </c>
      <c r="E9" s="238"/>
      <c r="F9" s="249">
        <f>SUM(F26,F43,F60,F77,F94,F111,F128,F145,F162,F179,F196,F213,F230,F247,F264,F281,F298,F315,F332,F349,F366,F383)</f>
        <v>35.398624041774653</v>
      </c>
      <c r="G9" s="249">
        <f>SUM(G26,G43,G60,G77,G94,G111,G128,G145,G162,G179,G196,G213,G230,G247,G264,G281,G298,G315,G332,G349,G366,G383)</f>
        <v>64.156417555808432</v>
      </c>
      <c r="H9" s="249">
        <f>SUM(F9:G9)</f>
        <v>99.555041597583084</v>
      </c>
      <c r="I9" s="238"/>
      <c r="J9" s="249">
        <f>SUM(J26,J43,J60,J77,J94,J111,J128,J145,J162,J179,J196,J213,J230,J247,J264,J281,J298,J315,J332,J349,J366,J383)</f>
        <v>40.868694001659428</v>
      </c>
      <c r="K9" s="249">
        <f>SUM(K26,K43,K60,K77,K94,K111,K128,K145,K162,K179,K196,K213,K230,K247,K264,K281,K298,K315,K332,K349,K366,K383)</f>
        <v>65.856343839327806</v>
      </c>
      <c r="L9" s="249">
        <f>SUM(J9:K9)</f>
        <v>106.72503784098723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69.847250246333843</v>
      </c>
      <c r="C10" s="249">
        <f t="shared" si="0"/>
        <v>85.740064376602859</v>
      </c>
      <c r="D10" s="249">
        <f t="shared" ref="D10:D17" si="1">SUM(B10:C10)</f>
        <v>155.5873146229367</v>
      </c>
      <c r="E10" s="238"/>
      <c r="F10" s="249">
        <f t="shared" ref="F10:G17" si="2">SUM(F27,F44,F61,F78,F95,F112,F129,F146,F163,F180,F197,F214,F231,F248,F265,F282,F299,F316,F333,F350,F367,F384)</f>
        <v>89.565141263217427</v>
      </c>
      <c r="G10" s="249">
        <f t="shared" si="2"/>
        <v>98.66809631710511</v>
      </c>
      <c r="H10" s="249">
        <f t="shared" ref="H10:H17" si="3">SUM(F10:G10)</f>
        <v>188.23323758032254</v>
      </c>
      <c r="I10" s="238"/>
      <c r="J10" s="249">
        <f t="shared" ref="J10:K17" si="4">SUM(J27,J44,J61,J78,J95,J112,J129,J146,J163,J180,J197,J214,J231,J248,J265,J282,J299,J316,J333,J350,J367,J384)</f>
        <v>107.30964944228589</v>
      </c>
      <c r="K10" s="249">
        <f t="shared" si="4"/>
        <v>122.3114774361252</v>
      </c>
      <c r="L10" s="249">
        <f t="shared" ref="L10:L17" si="5">SUM(J10:K10)</f>
        <v>229.62112687841108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45.197006966806477</v>
      </c>
      <c r="C11" s="249">
        <f t="shared" si="0"/>
        <v>53.730674572702064</v>
      </c>
      <c r="D11" s="249">
        <f t="shared" si="1"/>
        <v>98.927681539508541</v>
      </c>
      <c r="E11" s="238"/>
      <c r="F11" s="249">
        <f t="shared" si="2"/>
        <v>53.922476171054377</v>
      </c>
      <c r="G11" s="249">
        <f t="shared" si="2"/>
        <v>60.029436135398953</v>
      </c>
      <c r="H11" s="249">
        <f t="shared" si="3"/>
        <v>113.95191230645332</v>
      </c>
      <c r="I11" s="238"/>
      <c r="J11" s="249">
        <f t="shared" si="4"/>
        <v>71.784567150147225</v>
      </c>
      <c r="K11" s="249">
        <f t="shared" si="4"/>
        <v>60.603277020469356</v>
      </c>
      <c r="L11" s="249">
        <f t="shared" si="5"/>
        <v>132.38784417061657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71.584807954099219</v>
      </c>
      <c r="C12" s="249">
        <f t="shared" si="0"/>
        <v>19.888310564309261</v>
      </c>
      <c r="D12" s="249">
        <f t="shared" si="1"/>
        <v>91.473118518408484</v>
      </c>
      <c r="E12" s="238"/>
      <c r="F12" s="249">
        <f t="shared" si="2"/>
        <v>69.169135312355181</v>
      </c>
      <c r="G12" s="249">
        <f t="shared" si="2"/>
        <v>21.462636614850421</v>
      </c>
      <c r="H12" s="249">
        <f t="shared" si="3"/>
        <v>90.631771927205605</v>
      </c>
      <c r="I12" s="238"/>
      <c r="J12" s="249">
        <f t="shared" si="4"/>
        <v>59.667101470873007</v>
      </c>
      <c r="K12" s="249">
        <f t="shared" si="4"/>
        <v>25.689486354092903</v>
      </c>
      <c r="L12" s="249">
        <f t="shared" si="5"/>
        <v>85.356587824965914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9.4354151786676077</v>
      </c>
      <c r="C13" s="249">
        <f t="shared" si="0"/>
        <v>79.796750167958038</v>
      </c>
      <c r="D13" s="249">
        <f t="shared" si="1"/>
        <v>89.232165346625649</v>
      </c>
      <c r="E13" s="238"/>
      <c r="F13" s="249">
        <f t="shared" si="2"/>
        <v>10.184090676553641</v>
      </c>
      <c r="G13" s="249">
        <f t="shared" si="2"/>
        <v>67.747191401210173</v>
      </c>
      <c r="H13" s="249">
        <f t="shared" si="3"/>
        <v>77.931282077763811</v>
      </c>
      <c r="I13" s="238"/>
      <c r="J13" s="249">
        <f t="shared" si="4"/>
        <v>12.482032084585125</v>
      </c>
      <c r="K13" s="249">
        <f t="shared" si="4"/>
        <v>68.865421595984159</v>
      </c>
      <c r="L13" s="249">
        <f t="shared" si="5"/>
        <v>81.347453680569288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62.798324634457892</v>
      </c>
      <c r="C14" s="249">
        <f t="shared" si="0"/>
        <v>14.732740279858868</v>
      </c>
      <c r="D14" s="249">
        <f t="shared" si="1"/>
        <v>77.531064914316758</v>
      </c>
      <c r="E14" s="238"/>
      <c r="F14" s="249">
        <f t="shared" si="2"/>
        <v>67.982421794631151</v>
      </c>
      <c r="G14" s="249">
        <f t="shared" si="2"/>
        <v>14.503730377510362</v>
      </c>
      <c r="H14" s="249">
        <f t="shared" si="3"/>
        <v>82.486152172141516</v>
      </c>
      <c r="I14" s="238"/>
      <c r="J14" s="249">
        <f t="shared" si="4"/>
        <v>74.00340862481896</v>
      </c>
      <c r="K14" s="249">
        <f t="shared" si="4"/>
        <v>18.725562493782498</v>
      </c>
      <c r="L14" s="249">
        <f t="shared" si="5"/>
        <v>92.728971118601464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44.218937296936296</v>
      </c>
      <c r="C15" s="249">
        <f t="shared" si="0"/>
        <v>29.04672232733855</v>
      </c>
      <c r="D15" s="249">
        <f t="shared" si="1"/>
        <v>73.265659624274846</v>
      </c>
      <c r="E15" s="238"/>
      <c r="F15" s="249">
        <f t="shared" si="2"/>
        <v>39.807488294456597</v>
      </c>
      <c r="G15" s="249">
        <f t="shared" si="2"/>
        <v>27.256238055778148</v>
      </c>
      <c r="H15" s="249">
        <f t="shared" si="3"/>
        <v>67.063726350234745</v>
      </c>
      <c r="I15" s="238"/>
      <c r="J15" s="249">
        <f t="shared" si="4"/>
        <v>38.471803619064332</v>
      </c>
      <c r="K15" s="249">
        <f t="shared" si="4"/>
        <v>29.536053170142107</v>
      </c>
      <c r="L15" s="249">
        <f t="shared" si="5"/>
        <v>68.007856789206443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6.9248268470608538</v>
      </c>
      <c r="C16" s="249">
        <f t="shared" si="0"/>
        <v>45.703297860685716</v>
      </c>
      <c r="D16" s="249">
        <f t="shared" si="1"/>
        <v>52.628124707746572</v>
      </c>
      <c r="E16" s="238"/>
      <c r="F16" s="249">
        <f t="shared" si="2"/>
        <v>6.4957078376105253</v>
      </c>
      <c r="G16" s="249">
        <f t="shared" si="2"/>
        <v>44.257969942502662</v>
      </c>
      <c r="H16" s="249">
        <f t="shared" si="3"/>
        <v>50.753677780113186</v>
      </c>
      <c r="I16" s="238"/>
      <c r="J16" s="249">
        <f t="shared" si="4"/>
        <v>8.7683994959414182</v>
      </c>
      <c r="K16" s="249">
        <f t="shared" si="4"/>
        <v>46.496848453268129</v>
      </c>
      <c r="L16" s="249">
        <f t="shared" si="5"/>
        <v>55.265247949209545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48.514433506868876</v>
      </c>
      <c r="C17" s="249">
        <f t="shared" si="0"/>
        <v>53.820376505143415</v>
      </c>
      <c r="D17" s="249">
        <f t="shared" si="1"/>
        <v>102.3348100120123</v>
      </c>
      <c r="E17" s="238"/>
      <c r="F17" s="249">
        <f t="shared" si="2"/>
        <v>44.751463807123898</v>
      </c>
      <c r="G17" s="249">
        <f t="shared" si="2"/>
        <v>47.84473440105846</v>
      </c>
      <c r="H17" s="249">
        <f t="shared" si="3"/>
        <v>92.596198208182358</v>
      </c>
      <c r="I17" s="238"/>
      <c r="J17" s="249">
        <f t="shared" si="4"/>
        <v>41.740276929289152</v>
      </c>
      <c r="K17" s="249">
        <f t="shared" si="4"/>
        <v>49.486596818143553</v>
      </c>
      <c r="L17" s="249">
        <f t="shared" si="5"/>
        <v>91.226873747432705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386.26009334915403</v>
      </c>
      <c r="C19" s="247">
        <f t="shared" ref="C19:L19" si="6">SUM(C9:C17)</f>
        <v>440.17690665084609</v>
      </c>
      <c r="D19" s="247">
        <f t="shared" si="6"/>
        <v>826.4369999999999</v>
      </c>
      <c r="E19" s="247"/>
      <c r="F19" s="247">
        <f t="shared" si="6"/>
        <v>417.2765491987775</v>
      </c>
      <c r="G19" s="247">
        <f t="shared" si="6"/>
        <v>445.92645080122276</v>
      </c>
      <c r="H19" s="247">
        <f t="shared" si="6"/>
        <v>863.2030000000002</v>
      </c>
      <c r="I19" s="247"/>
      <c r="J19" s="247">
        <f t="shared" si="6"/>
        <v>455.09593281866449</v>
      </c>
      <c r="K19" s="247">
        <f t="shared" si="6"/>
        <v>487.57106718133571</v>
      </c>
      <c r="L19" s="247">
        <f t="shared" si="6"/>
        <v>942.66700000000037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8.1940851223596955E-2</v>
      </c>
      <c r="C26" s="302">
        <v>0.40214410125353445</v>
      </c>
      <c r="D26" s="302">
        <f>SUM(B26:C26)</f>
        <v>0.4840849524771314</v>
      </c>
      <c r="E26" s="303"/>
      <c r="F26" s="302">
        <v>0.14104558303358686</v>
      </c>
      <c r="G26" s="302">
        <v>0.35698008641663248</v>
      </c>
      <c r="H26" s="302">
        <f>SUM(F26:G26)</f>
        <v>0.49802566945021931</v>
      </c>
      <c r="I26" s="303"/>
      <c r="J26" s="302">
        <v>0.11126088562205123</v>
      </c>
      <c r="K26" s="302">
        <v>0.44698721924692064</v>
      </c>
      <c r="L26" s="302">
        <f>SUM(J26:K26)</f>
        <v>0.55824810486897192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0.12574552375325071</v>
      </c>
      <c r="C27" s="302">
        <v>0.21047240679839166</v>
      </c>
      <c r="D27" s="302">
        <f t="shared" ref="D27:D34" si="7">SUM(B27:C27)</f>
        <v>0.3362179305516424</v>
      </c>
      <c r="E27" s="303"/>
      <c r="F27" s="302">
        <v>0.25764822651269298</v>
      </c>
      <c r="G27" s="302">
        <v>0.2310917663999226</v>
      </c>
      <c r="H27" s="302">
        <f t="shared" ref="H27:H34" si="8">SUM(F27:G27)</f>
        <v>0.48873999291261561</v>
      </c>
      <c r="I27" s="303"/>
      <c r="J27" s="302">
        <v>0.29562763838001149</v>
      </c>
      <c r="K27" s="302">
        <v>0.35608720308884345</v>
      </c>
      <c r="L27" s="302">
        <f t="shared" ref="L27:L34" si="9">SUM(J27:K27)</f>
        <v>0.65171484146885494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9.1549470448364548E-2</v>
      </c>
      <c r="C28" s="302">
        <v>0.15224577062078695</v>
      </c>
      <c r="D28" s="302">
        <f t="shared" si="7"/>
        <v>0.24379524106915151</v>
      </c>
      <c r="E28" s="303"/>
      <c r="F28" s="302">
        <v>0.16298991404983124</v>
      </c>
      <c r="G28" s="302">
        <v>0.15167279340403927</v>
      </c>
      <c r="H28" s="302">
        <f t="shared" si="8"/>
        <v>0.31466270745387048</v>
      </c>
      <c r="I28" s="303"/>
      <c r="J28" s="302">
        <v>0.18105643909228725</v>
      </c>
      <c r="K28" s="302">
        <v>0.16871418804229274</v>
      </c>
      <c r="L28" s="302">
        <f t="shared" si="9"/>
        <v>0.34977062713457996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0.3724413979909485</v>
      </c>
      <c r="C29" s="302">
        <v>0.1099125756323379</v>
      </c>
      <c r="D29" s="302">
        <f t="shared" si="7"/>
        <v>0.48235397362328641</v>
      </c>
      <c r="E29" s="303"/>
      <c r="F29" s="302">
        <v>0.44769467905847909</v>
      </c>
      <c r="G29" s="302">
        <v>7.0293098966888193E-2</v>
      </c>
      <c r="H29" s="302">
        <f t="shared" si="8"/>
        <v>0.51798777802536733</v>
      </c>
      <c r="I29" s="303"/>
      <c r="J29" s="302">
        <v>0.23921249523185326</v>
      </c>
      <c r="K29" s="302">
        <v>6.3213383085179403E-2</v>
      </c>
      <c r="L29" s="302">
        <f t="shared" si="9"/>
        <v>0.30242587831703266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0.53644040947248894</v>
      </c>
      <c r="C30" s="302">
        <v>3.844974472334211</v>
      </c>
      <c r="D30" s="302">
        <f t="shared" si="7"/>
        <v>4.3814148818067</v>
      </c>
      <c r="E30" s="303"/>
      <c r="F30" s="302">
        <v>0.57983718283492491</v>
      </c>
      <c r="G30" s="302">
        <v>1.706472272481196</v>
      </c>
      <c r="H30" s="302">
        <f t="shared" si="8"/>
        <v>2.286309455316121</v>
      </c>
      <c r="I30" s="303"/>
      <c r="J30" s="302">
        <v>0.55993112499987863</v>
      </c>
      <c r="K30" s="302">
        <v>1.7424400687336665</v>
      </c>
      <c r="L30" s="302">
        <f t="shared" si="9"/>
        <v>2.3023711937335452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0.16343615654537946</v>
      </c>
      <c r="C31" s="302">
        <v>0.18603421149349836</v>
      </c>
      <c r="D31" s="302">
        <f t="shared" si="7"/>
        <v>0.34947036803887782</v>
      </c>
      <c r="E31" s="303"/>
      <c r="F31" s="302">
        <v>0.19288758506016873</v>
      </c>
      <c r="G31" s="302">
        <v>0.14705352042039635</v>
      </c>
      <c r="H31" s="302">
        <f t="shared" si="8"/>
        <v>0.33994110548056511</v>
      </c>
      <c r="I31" s="303"/>
      <c r="J31" s="302">
        <v>0.13464031524773928</v>
      </c>
      <c r="K31" s="302">
        <v>0.17139490917918526</v>
      </c>
      <c r="L31" s="302">
        <f t="shared" si="9"/>
        <v>0.30603522442692455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9.0103231522186689E-2</v>
      </c>
      <c r="C32" s="302">
        <v>0.10302843482346731</v>
      </c>
      <c r="D32" s="302">
        <f t="shared" si="7"/>
        <v>0.19313166634565399</v>
      </c>
      <c r="E32" s="303"/>
      <c r="F32" s="302">
        <v>0.10443307088965877</v>
      </c>
      <c r="G32" s="302">
        <v>5.9619201838240037E-2</v>
      </c>
      <c r="H32" s="302">
        <f t="shared" si="8"/>
        <v>0.1640522727278988</v>
      </c>
      <c r="I32" s="303"/>
      <c r="J32" s="302">
        <v>5.9926049706514745E-2</v>
      </c>
      <c r="K32" s="302">
        <v>7.1957168578536498E-2</v>
      </c>
      <c r="L32" s="302">
        <f t="shared" si="9"/>
        <v>0.13188321828505123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5.5832023379970848E-2</v>
      </c>
      <c r="C33" s="302">
        <v>0.5048348646660028</v>
      </c>
      <c r="D33" s="302">
        <f t="shared" si="7"/>
        <v>0.56066688804597364</v>
      </c>
      <c r="E33" s="303"/>
      <c r="F33" s="302">
        <v>7.3021407599077034E-2</v>
      </c>
      <c r="G33" s="302">
        <v>0.32750458808844046</v>
      </c>
      <c r="H33" s="302">
        <f t="shared" si="8"/>
        <v>0.40052599568751751</v>
      </c>
      <c r="I33" s="303"/>
      <c r="J33" s="302">
        <v>4.8854630005089751E-2</v>
      </c>
      <c r="K33" s="302">
        <v>0.28558064156217133</v>
      </c>
      <c r="L33" s="302">
        <f t="shared" si="9"/>
        <v>0.33443527156726111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0.34846977030772758</v>
      </c>
      <c r="C34" s="302">
        <v>1.3593943277338818</v>
      </c>
      <c r="D34" s="302">
        <f t="shared" si="7"/>
        <v>1.7078640980416093</v>
      </c>
      <c r="E34" s="303"/>
      <c r="F34" s="302">
        <v>0.36141440612010362</v>
      </c>
      <c r="G34" s="302">
        <v>0.78734061682571543</v>
      </c>
      <c r="H34" s="302">
        <f t="shared" si="8"/>
        <v>1.148755022945819</v>
      </c>
      <c r="I34" s="303"/>
      <c r="J34" s="302">
        <v>0.53838392851325545</v>
      </c>
      <c r="K34" s="302">
        <v>0.8317317116845202</v>
      </c>
      <c r="L34" s="302">
        <f t="shared" si="9"/>
        <v>1.3701156401977757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1.865958834643914</v>
      </c>
      <c r="C36" s="311">
        <f t="shared" ref="C36:K36" si="10">SUM(C26:C34)</f>
        <v>6.8730411653561116</v>
      </c>
      <c r="D36" s="311">
        <f t="shared" si="10"/>
        <v>8.7390000000000274</v>
      </c>
      <c r="E36" s="311"/>
      <c r="F36" s="311">
        <f t="shared" si="10"/>
        <v>2.3209720551585233</v>
      </c>
      <c r="G36" s="311">
        <f t="shared" si="10"/>
        <v>3.8380279448414703</v>
      </c>
      <c r="H36" s="311">
        <f t="shared" si="10"/>
        <v>6.1589999999999936</v>
      </c>
      <c r="I36" s="311"/>
      <c r="J36" s="311">
        <f t="shared" si="10"/>
        <v>2.1688935067986814</v>
      </c>
      <c r="K36" s="311">
        <f t="shared" si="10"/>
        <v>4.138106493201315</v>
      </c>
      <c r="L36" s="311">
        <f>SUM(L26:L34)</f>
        <v>6.3069999999999977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3.0144896648036526E-3</v>
      </c>
      <c r="C43" s="302">
        <v>4.183812880319332E-2</v>
      </c>
      <c r="D43" s="302">
        <f>SUM(B43:C43)</f>
        <v>4.4852618467996971E-2</v>
      </c>
      <c r="E43" s="303"/>
      <c r="F43" s="302">
        <v>3.1475558294774015E-3</v>
      </c>
      <c r="G43" s="302">
        <v>4.9030171233435831E-2</v>
      </c>
      <c r="H43" s="302">
        <f>SUM(F43:G43)</f>
        <v>5.217772706291323E-2</v>
      </c>
      <c r="I43" s="303"/>
      <c r="J43" s="302">
        <v>1.2609027836332615E-3</v>
      </c>
      <c r="K43" s="302">
        <v>2.1018147948829651E-2</v>
      </c>
      <c r="L43" s="302">
        <f>SUM(J43:K43)</f>
        <v>2.2279050732462911E-2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7.0052673715168346E-3</v>
      </c>
      <c r="C44" s="302">
        <v>7.0914187169463655E-2</v>
      </c>
      <c r="D44" s="302">
        <f t="shared" ref="D44:D51" si="11">SUM(B44:C44)</f>
        <v>7.7919454540980496E-2</v>
      </c>
      <c r="E44" s="303"/>
      <c r="F44" s="302">
        <v>7.5705025854497753E-3</v>
      </c>
      <c r="G44" s="302">
        <v>8.4352108297489903E-2</v>
      </c>
      <c r="H44" s="302">
        <f t="shared" ref="H44:H51" si="12">SUM(F44:G44)</f>
        <v>9.1922610882939682E-2</v>
      </c>
      <c r="I44" s="303"/>
      <c r="J44" s="302">
        <v>3.3748596342491129E-3</v>
      </c>
      <c r="K44" s="302">
        <v>5.0234978083728662E-2</v>
      </c>
      <c r="L44" s="302">
        <f t="shared" ref="L44:L51" si="13">SUM(J44:K44)</f>
        <v>5.3609837717977775E-2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4.744416119731744E-3</v>
      </c>
      <c r="C45" s="302">
        <v>3.1447719741824219E-2</v>
      </c>
      <c r="D45" s="302">
        <f t="shared" si="11"/>
        <v>3.6192135861555966E-2</v>
      </c>
      <c r="E45" s="303"/>
      <c r="F45" s="302">
        <v>4.662146399873405E-3</v>
      </c>
      <c r="G45" s="302">
        <v>3.5693368798036772E-2</v>
      </c>
      <c r="H45" s="302">
        <f t="shared" si="12"/>
        <v>4.0355515197910176E-2</v>
      </c>
      <c r="I45" s="303"/>
      <c r="J45" s="302">
        <v>2.2867435943853447E-3</v>
      </c>
      <c r="K45" s="302">
        <v>1.4594690115677711E-2</v>
      </c>
      <c r="L45" s="302">
        <f t="shared" si="13"/>
        <v>1.6881433710063055E-2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1.0025588015693598E-2</v>
      </c>
      <c r="C46" s="302">
        <v>9.8906677172996473E-3</v>
      </c>
      <c r="D46" s="302">
        <f t="shared" si="11"/>
        <v>1.9916255732993243E-2</v>
      </c>
      <c r="E46" s="303"/>
      <c r="F46" s="302">
        <v>8.1069347115145553E-3</v>
      </c>
      <c r="G46" s="302">
        <v>1.0058891317838143E-2</v>
      </c>
      <c r="H46" s="302">
        <f t="shared" si="12"/>
        <v>1.8165826029352697E-2</v>
      </c>
      <c r="I46" s="303"/>
      <c r="J46" s="302">
        <v>3.3968861001468413E-3</v>
      </c>
      <c r="K46" s="302">
        <v>4.2304757751631559E-3</v>
      </c>
      <c r="L46" s="302">
        <f t="shared" si="13"/>
        <v>7.6273618753099973E-3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1.1849105541406099E-3</v>
      </c>
      <c r="C47" s="302">
        <v>6.14734611964564E-2</v>
      </c>
      <c r="D47" s="302">
        <f t="shared" si="11"/>
        <v>6.2658371750597006E-2</v>
      </c>
      <c r="E47" s="303"/>
      <c r="F47" s="302">
        <v>8.9136054161500665E-4</v>
      </c>
      <c r="G47" s="302">
        <v>5.1172240795361798E-2</v>
      </c>
      <c r="H47" s="302">
        <f>SUM(F47:G47)</f>
        <v>5.2063601336976802E-2</v>
      </c>
      <c r="I47" s="303"/>
      <c r="J47" s="302">
        <v>3.9246622028950393E-4</v>
      </c>
      <c r="K47" s="302">
        <v>1.8093228414916025E-2</v>
      </c>
      <c r="L47" s="302">
        <f t="shared" si="13"/>
        <v>1.8485694635205527E-2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7.8274859364170536E-3</v>
      </c>
      <c r="C48" s="302">
        <v>2.4144914242717891E-3</v>
      </c>
      <c r="D48" s="302">
        <f t="shared" si="11"/>
        <v>1.0241977360688843E-2</v>
      </c>
      <c r="E48" s="303"/>
      <c r="F48" s="302">
        <v>6.3518796127490793E-3</v>
      </c>
      <c r="G48" s="302">
        <v>2.279150280258449E-3</v>
      </c>
      <c r="H48" s="302">
        <f t="shared" si="12"/>
        <v>8.6310298930075274E-3</v>
      </c>
      <c r="I48" s="303"/>
      <c r="J48" s="302">
        <v>2.343963793531037E-3</v>
      </c>
      <c r="K48" s="302">
        <v>1.0008806060897669E-3</v>
      </c>
      <c r="L48" s="302">
        <f t="shared" si="13"/>
        <v>3.3448443996208039E-3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3.6692637263953279E-3</v>
      </c>
      <c r="C49" s="302">
        <v>5.538252651698267E-3</v>
      </c>
      <c r="D49" s="302">
        <f t="shared" si="11"/>
        <v>9.2075163780935953E-3</v>
      </c>
      <c r="E49" s="303"/>
      <c r="F49" s="302">
        <v>2.7564697295521159E-3</v>
      </c>
      <c r="G49" s="302">
        <v>4.8479952010973722E-3</v>
      </c>
      <c r="H49" s="302">
        <f t="shared" si="12"/>
        <v>7.604464930649488E-3</v>
      </c>
      <c r="I49" s="303"/>
      <c r="J49" s="302">
        <v>1.2604167644195844E-3</v>
      </c>
      <c r="K49" s="302">
        <v>2.0772278112265365E-3</v>
      </c>
      <c r="L49" s="302">
        <f t="shared" si="13"/>
        <v>3.3376445756461209E-3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7.0700621242886946E-4</v>
      </c>
      <c r="C50" s="302">
        <v>9.5543094686650704E-2</v>
      </c>
      <c r="D50" s="302">
        <f t="shared" si="11"/>
        <v>9.625010089907958E-2</v>
      </c>
      <c r="E50" s="303"/>
      <c r="F50" s="302">
        <v>4.3831052022761996E-4</v>
      </c>
      <c r="G50" s="302">
        <v>8.0892069243909792E-2</v>
      </c>
      <c r="H50" s="302">
        <f t="shared" si="12"/>
        <v>8.1330379764137414E-2</v>
      </c>
      <c r="I50" s="303"/>
      <c r="J50" s="302">
        <v>3.1677592791811354E-4</v>
      </c>
      <c r="K50" s="302">
        <v>2.48693826839608E-2</v>
      </c>
      <c r="L50" s="302">
        <f t="shared" si="13"/>
        <v>2.5186158611878912E-2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5.1652967631837391E-3</v>
      </c>
      <c r="C51" s="302">
        <v>4.5596272244830274E-2</v>
      </c>
      <c r="D51" s="302">
        <f t="shared" si="11"/>
        <v>5.0761569008014013E-2</v>
      </c>
      <c r="E51" s="303"/>
      <c r="F51" s="302">
        <v>3.486945905087364E-3</v>
      </c>
      <c r="G51" s="302">
        <v>4.1261898997025481E-2</v>
      </c>
      <c r="H51" s="302">
        <f t="shared" si="12"/>
        <v>4.4748844902112846E-2</v>
      </c>
      <c r="I51" s="303"/>
      <c r="J51" s="302">
        <v>1.595719992304981E-3</v>
      </c>
      <c r="K51" s="302">
        <v>1.9652253749529867E-2</v>
      </c>
      <c r="L51" s="302">
        <f t="shared" si="13"/>
        <v>2.1247973741834847E-2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4.3343724364311421E-2</v>
      </c>
      <c r="C53" s="311">
        <f t="shared" ref="C53:L53" si="14">SUM(C43:C51)</f>
        <v>0.36465627563568831</v>
      </c>
      <c r="D53" s="311">
        <f t="shared" si="14"/>
        <v>0.4079999999999997</v>
      </c>
      <c r="E53" s="311"/>
      <c r="F53" s="311">
        <f t="shared" si="14"/>
        <v>3.7412105835546328E-2</v>
      </c>
      <c r="G53" s="311">
        <f t="shared" si="14"/>
        <v>0.35958789416445358</v>
      </c>
      <c r="H53" s="311">
        <f t="shared" si="14"/>
        <v>0.39699999999999985</v>
      </c>
      <c r="I53" s="311"/>
      <c r="J53" s="311">
        <f t="shared" si="14"/>
        <v>1.6228734810877783E-2</v>
      </c>
      <c r="K53" s="311">
        <f t="shared" si="14"/>
        <v>0.15577126518912218</v>
      </c>
      <c r="L53" s="311">
        <f t="shared" si="14"/>
        <v>0.17199999999999996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0.11544208106769402</v>
      </c>
      <c r="C60" s="302">
        <v>0.19662180964920359</v>
      </c>
      <c r="D60" s="302">
        <f>SUM(B60:C60)</f>
        <v>0.31206389071689761</v>
      </c>
      <c r="E60" s="303"/>
      <c r="F60" s="302">
        <v>0.12199064889972222</v>
      </c>
      <c r="G60" s="302">
        <v>0.21647211479354372</v>
      </c>
      <c r="H60" s="302">
        <f>SUM(F60:G60)</f>
        <v>0.33846276369326594</v>
      </c>
      <c r="I60" s="303"/>
      <c r="J60" s="302">
        <v>0.1510250715709536</v>
      </c>
      <c r="K60" s="302">
        <v>0.22022320025164616</v>
      </c>
      <c r="L60" s="302">
        <f>SUM(J60:K60)</f>
        <v>0.37124827182259978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0.10219525436079385</v>
      </c>
      <c r="C61" s="302">
        <v>0.16829324124375694</v>
      </c>
      <c r="D61" s="302">
        <f t="shared" ref="D61:D68" si="15">SUM(B61:C61)</f>
        <v>0.27048849560455079</v>
      </c>
      <c r="E61" s="303"/>
      <c r="F61" s="302">
        <v>0.12552600841356154</v>
      </c>
      <c r="G61" s="302">
        <v>0.19465369631994206</v>
      </c>
      <c r="H61" s="302">
        <f t="shared" ref="H61:H68" si="16">SUM(F61:G61)</f>
        <v>0.3201797047335036</v>
      </c>
      <c r="I61" s="303"/>
      <c r="J61" s="302">
        <v>0.19631386691844677</v>
      </c>
      <c r="K61" s="302">
        <v>0.31355493934348511</v>
      </c>
      <c r="L61" s="302">
        <f t="shared" ref="L61:L68" si="17">SUM(J61:K61)</f>
        <v>0.50986880626193187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0.15809342392702108</v>
      </c>
      <c r="C62" s="302">
        <v>0.21889860287011231</v>
      </c>
      <c r="D62" s="302">
        <f t="shared" si="15"/>
        <v>0.37699202679713339</v>
      </c>
      <c r="E62" s="303"/>
      <c r="F62" s="302">
        <v>0.16781975596831417</v>
      </c>
      <c r="G62" s="302">
        <v>0.25612299224590301</v>
      </c>
      <c r="H62" s="302">
        <f t="shared" si="16"/>
        <v>0.42394274821421718</v>
      </c>
      <c r="I62" s="303"/>
      <c r="J62" s="302">
        <v>0.23456450400921053</v>
      </c>
      <c r="K62" s="302">
        <v>0.29396312206787478</v>
      </c>
      <c r="L62" s="302">
        <f t="shared" si="17"/>
        <v>0.52852762607708526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0.2120298184686813</v>
      </c>
      <c r="C63" s="302">
        <v>7.9414765286011935E-2</v>
      </c>
      <c r="D63" s="302">
        <f t="shared" si="15"/>
        <v>0.29144458375469323</v>
      </c>
      <c r="E63" s="303"/>
      <c r="F63" s="302">
        <v>0.15857228753344518</v>
      </c>
      <c r="G63" s="302">
        <v>9.4393981985243333E-2</v>
      </c>
      <c r="H63" s="302">
        <f t="shared" si="16"/>
        <v>0.2529662695186885</v>
      </c>
      <c r="I63" s="303"/>
      <c r="J63" s="302">
        <v>0.16870476308037682</v>
      </c>
      <c r="K63" s="302">
        <v>0.11792377424397518</v>
      </c>
      <c r="L63" s="302">
        <f t="shared" si="17"/>
        <v>0.28662853732435201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0.15246389011642211</v>
      </c>
      <c r="C64" s="302">
        <v>0.67118256499137929</v>
      </c>
      <c r="D64" s="302">
        <f t="shared" si="15"/>
        <v>0.82364645510780143</v>
      </c>
      <c r="E64" s="303"/>
      <c r="F64" s="302">
        <v>0.10509668025352603</v>
      </c>
      <c r="G64" s="302">
        <v>0.50792678593541563</v>
      </c>
      <c r="H64" s="302">
        <f t="shared" si="16"/>
        <v>0.61302346618894166</v>
      </c>
      <c r="I64" s="303"/>
      <c r="J64" s="302">
        <v>8.575067953928954E-2</v>
      </c>
      <c r="K64" s="302">
        <v>0.58403440882879132</v>
      </c>
      <c r="L64" s="302">
        <f t="shared" si="17"/>
        <v>0.66978508836808082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2.7340998619763909E-2</v>
      </c>
      <c r="C65" s="302">
        <v>1.5405464961919458E-2</v>
      </c>
      <c r="D65" s="302">
        <f t="shared" si="15"/>
        <v>4.2746463581683367E-2</v>
      </c>
      <c r="E65" s="303"/>
      <c r="F65" s="302">
        <v>1.8353779425391341E-2</v>
      </c>
      <c r="G65" s="302">
        <v>1.7725291747768209E-2</v>
      </c>
      <c r="H65" s="302">
        <f t="shared" si="16"/>
        <v>3.6079071173159546E-2</v>
      </c>
      <c r="I65" s="303"/>
      <c r="J65" s="302">
        <v>1.7060593621111866E-2</v>
      </c>
      <c r="K65" s="302">
        <v>1.7953538731230564E-2</v>
      </c>
      <c r="L65" s="302">
        <f t="shared" si="17"/>
        <v>3.5014132352342429E-2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0.1069445388817384</v>
      </c>
      <c r="C66" s="302">
        <v>5.3776410298213333E-2</v>
      </c>
      <c r="D66" s="302">
        <f t="shared" si="15"/>
        <v>0.16072094917995172</v>
      </c>
      <c r="E66" s="303"/>
      <c r="F66" s="302">
        <v>8.7817249479130749E-2</v>
      </c>
      <c r="G66" s="302">
        <v>5.7861867573259465E-2</v>
      </c>
      <c r="H66" s="302">
        <f t="shared" si="16"/>
        <v>0.14567911705239023</v>
      </c>
      <c r="I66" s="303"/>
      <c r="J66" s="302">
        <v>9.5968542110547783E-2</v>
      </c>
      <c r="K66" s="302">
        <v>7.4490755265367872E-2</v>
      </c>
      <c r="L66" s="302">
        <f t="shared" si="17"/>
        <v>0.17045929737591564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0.29422733038248278</v>
      </c>
      <c r="C67" s="302">
        <v>1.2501537296208545</v>
      </c>
      <c r="D67" s="302">
        <f t="shared" si="15"/>
        <v>1.5443810600033372</v>
      </c>
      <c r="E67" s="303"/>
      <c r="F67" s="302">
        <v>0.21375340803539869</v>
      </c>
      <c r="G67" s="302">
        <v>1.0543126297941474</v>
      </c>
      <c r="H67" s="302">
        <f t="shared" si="16"/>
        <v>1.2680660378295461</v>
      </c>
      <c r="I67" s="303"/>
      <c r="J67" s="302">
        <v>0.22600924566712846</v>
      </c>
      <c r="K67" s="302">
        <v>1.047468045750892</v>
      </c>
      <c r="L67" s="302">
        <f t="shared" si="17"/>
        <v>1.2734772914180206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0.29894685393903964</v>
      </c>
      <c r="C68" s="302">
        <v>0.24556922131491535</v>
      </c>
      <c r="D68" s="302">
        <f t="shared" si="15"/>
        <v>0.54451607525395496</v>
      </c>
      <c r="E68" s="303"/>
      <c r="F68" s="302">
        <v>0.2036889532915131</v>
      </c>
      <c r="G68" s="302">
        <v>0.23691186830477795</v>
      </c>
      <c r="H68" s="302">
        <f t="shared" si="16"/>
        <v>0.44060082159629105</v>
      </c>
      <c r="I68" s="303"/>
      <c r="J68" s="302">
        <v>0.32378479947605965</v>
      </c>
      <c r="K68" s="302">
        <v>0.28720614952361379</v>
      </c>
      <c r="L68" s="302">
        <f t="shared" si="17"/>
        <v>0.61099094899967343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1.467684189763637</v>
      </c>
      <c r="C70" s="311">
        <f t="shared" ref="C70:L70" si="18">SUM(C60:C68)</f>
        <v>2.8993158102363665</v>
      </c>
      <c r="D70" s="311">
        <f t="shared" si="18"/>
        <v>4.3670000000000035</v>
      </c>
      <c r="E70" s="311"/>
      <c r="F70" s="311">
        <f t="shared" si="18"/>
        <v>1.2026187713000029</v>
      </c>
      <c r="G70" s="311">
        <f t="shared" si="18"/>
        <v>2.6363812287000008</v>
      </c>
      <c r="H70" s="311">
        <f t="shared" si="18"/>
        <v>3.8390000000000035</v>
      </c>
      <c r="I70" s="311"/>
      <c r="J70" s="311">
        <f t="shared" si="18"/>
        <v>1.4991820659931252</v>
      </c>
      <c r="K70" s="311">
        <f t="shared" si="18"/>
        <v>2.9568179340068768</v>
      </c>
      <c r="L70" s="311">
        <f t="shared" si="18"/>
        <v>4.4560000000000013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0.25261502392634561</v>
      </c>
      <c r="C77" s="302">
        <v>1.3643383431380121</v>
      </c>
      <c r="D77" s="302">
        <f>SUM(B77:C77)</f>
        <v>1.6169533670643577</v>
      </c>
      <c r="E77" s="303"/>
      <c r="F77" s="302">
        <v>0.26111176809098335</v>
      </c>
      <c r="G77" s="302">
        <v>1.4008470037255691</v>
      </c>
      <c r="H77" s="302">
        <f>SUM(F77:G77)</f>
        <v>1.6619587718165525</v>
      </c>
      <c r="I77" s="303"/>
      <c r="J77" s="302">
        <v>0.20977332617984026</v>
      </c>
      <c r="K77" s="302">
        <v>1.0692501327235928</v>
      </c>
      <c r="L77" s="302">
        <f>SUM(J77:K77)</f>
        <v>1.2790234589034331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0.3481350764337508</v>
      </c>
      <c r="C78" s="302">
        <v>1.9678748994479951</v>
      </c>
      <c r="D78" s="302">
        <f t="shared" ref="D78:D85" si="19">SUM(B78:C78)</f>
        <v>2.3160099758817458</v>
      </c>
      <c r="E78" s="303"/>
      <c r="F78" s="302">
        <v>0.38330179204942477</v>
      </c>
      <c r="G78" s="302">
        <v>2.1891116122132033</v>
      </c>
      <c r="H78" s="302">
        <f t="shared" ref="H78:H85" si="20">SUM(F78:G78)</f>
        <v>2.5724134042626279</v>
      </c>
      <c r="I78" s="303"/>
      <c r="J78" s="302">
        <v>0.33095904181420627</v>
      </c>
      <c r="K78" s="302">
        <v>2.2553408087204874</v>
      </c>
      <c r="L78" s="302">
        <f t="shared" ref="L78:L85" si="21">SUM(J78:K78)</f>
        <v>2.5862998505346937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0.3468598565672576</v>
      </c>
      <c r="C79" s="302">
        <v>1.1031397317465466</v>
      </c>
      <c r="D79" s="302">
        <f t="shared" si="19"/>
        <v>1.4499995883138042</v>
      </c>
      <c r="E79" s="303"/>
      <c r="F79" s="302">
        <v>0.33110835674056183</v>
      </c>
      <c r="G79" s="302">
        <v>1.1711207603872604</v>
      </c>
      <c r="H79" s="302">
        <f t="shared" si="20"/>
        <v>1.5022291171278224</v>
      </c>
      <c r="I79" s="303"/>
      <c r="J79" s="302">
        <v>0.27567931028795217</v>
      </c>
      <c r="K79" s="302">
        <v>0.91266046930355482</v>
      </c>
      <c r="L79" s="302">
        <f t="shared" si="21"/>
        <v>1.1883397795915069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0.6028990221541819</v>
      </c>
      <c r="C80" s="302">
        <v>0.19225316848354979</v>
      </c>
      <c r="D80" s="302">
        <f t="shared" si="19"/>
        <v>0.79515219063773168</v>
      </c>
      <c r="E80" s="303"/>
      <c r="F80" s="302">
        <v>0.49731607902492286</v>
      </c>
      <c r="G80" s="302">
        <v>0.20372505043295547</v>
      </c>
      <c r="H80" s="302">
        <f t="shared" si="20"/>
        <v>0.70104112945787833</v>
      </c>
      <c r="I80" s="303"/>
      <c r="J80" s="302">
        <v>0.28973197441578469</v>
      </c>
      <c r="K80" s="302">
        <v>0.19856205848621419</v>
      </c>
      <c r="L80" s="302">
        <f t="shared" si="21"/>
        <v>0.48829403290199891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8.8285839905373392E-2</v>
      </c>
      <c r="C81" s="302">
        <v>2.347246553461535</v>
      </c>
      <c r="D81" s="302">
        <f t="shared" si="19"/>
        <v>2.4355323933669082</v>
      </c>
      <c r="E81" s="303"/>
      <c r="F81" s="302">
        <v>7.6902512862575489E-2</v>
      </c>
      <c r="G81" s="302">
        <v>1.7265422200789722</v>
      </c>
      <c r="H81" s="302">
        <f t="shared" si="20"/>
        <v>1.8034447329415477</v>
      </c>
      <c r="I81" s="303"/>
      <c r="J81" s="302">
        <v>7.8043383063832059E-2</v>
      </c>
      <c r="K81" s="302">
        <v>1.1833906031259065</v>
      </c>
      <c r="L81" s="302">
        <f t="shared" si="21"/>
        <v>1.2614339861897386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8.9757543876120088E-2</v>
      </c>
      <c r="C82" s="302">
        <v>2.4794219020310728E-2</v>
      </c>
      <c r="D82" s="302">
        <f t="shared" si="19"/>
        <v>0.11455176289643082</v>
      </c>
      <c r="E82" s="303"/>
      <c r="F82" s="302">
        <v>6.4949468706589797E-2</v>
      </c>
      <c r="G82" s="302">
        <v>2.3479752942674167E-2</v>
      </c>
      <c r="H82" s="302">
        <f t="shared" si="20"/>
        <v>8.8429221649263964E-2</v>
      </c>
      <c r="I82" s="303"/>
      <c r="J82" s="302">
        <v>3.4153939786567285E-2</v>
      </c>
      <c r="K82" s="302">
        <v>2.1281354467749904E-2</v>
      </c>
      <c r="L82" s="302">
        <f t="shared" si="21"/>
        <v>5.5435294254317188E-2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0.14724898002476852</v>
      </c>
      <c r="C83" s="302">
        <v>0.16810163870052111</v>
      </c>
      <c r="D83" s="302">
        <f t="shared" si="19"/>
        <v>0.31535061872528963</v>
      </c>
      <c r="E83" s="303"/>
      <c r="F83" s="302">
        <v>0.12030756651692147</v>
      </c>
      <c r="G83" s="302">
        <v>0.19999420081546218</v>
      </c>
      <c r="H83" s="302">
        <f t="shared" si="20"/>
        <v>0.32030176733238364</v>
      </c>
      <c r="I83" s="303"/>
      <c r="J83" s="302">
        <v>8.3578378518883917E-2</v>
      </c>
      <c r="K83" s="302">
        <v>0.23307950095400723</v>
      </c>
      <c r="L83" s="302">
        <f t="shared" si="21"/>
        <v>0.31665787947289115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0.29847356385817103</v>
      </c>
      <c r="C84" s="302">
        <v>0.83993595305217783</v>
      </c>
      <c r="D84" s="302">
        <f t="shared" si="19"/>
        <v>1.138409516910349</v>
      </c>
      <c r="E84" s="303"/>
      <c r="F84" s="302">
        <v>0.18184125386118591</v>
      </c>
      <c r="G84" s="302">
        <v>0.61554555299327118</v>
      </c>
      <c r="H84" s="302">
        <f t="shared" si="20"/>
        <v>0.79738680685445706</v>
      </c>
      <c r="I84" s="303"/>
      <c r="J84" s="302">
        <v>0.14754641758724887</v>
      </c>
      <c r="K84" s="302">
        <v>0.44967763369284036</v>
      </c>
      <c r="L84" s="302">
        <f t="shared" si="21"/>
        <v>0.59722405128008926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0.15681597408492412</v>
      </c>
      <c r="C85" s="302">
        <v>0.24122461211844909</v>
      </c>
      <c r="D85" s="302">
        <f t="shared" si="19"/>
        <v>0.39804058620337324</v>
      </c>
      <c r="E85" s="303"/>
      <c r="F85" s="302">
        <v>0.10233595248045253</v>
      </c>
      <c r="G85" s="302">
        <v>0.17145909607701554</v>
      </c>
      <c r="H85" s="302">
        <f t="shared" si="20"/>
        <v>0.27379504855746806</v>
      </c>
      <c r="I85" s="303"/>
      <c r="J85" s="302">
        <v>0.1343458913650985</v>
      </c>
      <c r="K85" s="302">
        <v>0.12294577550622604</v>
      </c>
      <c r="L85" s="302">
        <f t="shared" si="21"/>
        <v>0.25729166687132454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2.3310908808308928</v>
      </c>
      <c r="C87" s="311">
        <f t="shared" ref="C87:D87" si="22">SUM(C77:C85)</f>
        <v>8.2489091191690971</v>
      </c>
      <c r="D87" s="311">
        <f t="shared" si="22"/>
        <v>10.579999999999989</v>
      </c>
      <c r="E87" s="311"/>
      <c r="F87" s="311">
        <f t="shared" ref="F87:H87" si="23">SUM(F77:F85)</f>
        <v>2.0191747503336179</v>
      </c>
      <c r="G87" s="311">
        <f t="shared" si="23"/>
        <v>7.701825249666383</v>
      </c>
      <c r="H87" s="311">
        <f t="shared" si="23"/>
        <v>9.7210000000000001</v>
      </c>
      <c r="I87" s="311"/>
      <c r="J87" s="311">
        <f t="shared" ref="J87:L87" si="24">SUM(J77:J85)</f>
        <v>1.5838116630194143</v>
      </c>
      <c r="K87" s="311">
        <f t="shared" si="24"/>
        <v>6.4461883369805788</v>
      </c>
      <c r="L87" s="311">
        <f t="shared" si="24"/>
        <v>8.0299999999999923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0.98201551149753463</v>
      </c>
      <c r="C94" s="302">
        <v>3.8845268156831789</v>
      </c>
      <c r="D94" s="302">
        <f>SUM(B94:C94)</f>
        <v>4.8665423271807136</v>
      </c>
      <c r="E94" s="303"/>
      <c r="F94" s="302">
        <v>1.0894494237305208</v>
      </c>
      <c r="G94" s="302">
        <v>4.3744993939573629</v>
      </c>
      <c r="H94" s="302">
        <f>SUM(F94:G94)</f>
        <v>5.4639488176878839</v>
      </c>
      <c r="I94" s="303"/>
      <c r="J94" s="302">
        <v>0.8559807313867116</v>
      </c>
      <c r="K94" s="302">
        <v>3.2285650212756272</v>
      </c>
      <c r="L94" s="302">
        <f>SUM(J94:K94)</f>
        <v>4.084545752662339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1.2850698874658637</v>
      </c>
      <c r="C95" s="302">
        <v>4.8920912560984089</v>
      </c>
      <c r="D95" s="302">
        <f t="shared" ref="D95:D102" si="25">SUM(B95:C95)</f>
        <v>6.1771611435642724</v>
      </c>
      <c r="E95" s="303"/>
      <c r="F95" s="302">
        <v>1.5802085607306375</v>
      </c>
      <c r="G95" s="302">
        <v>5.9241103150193144</v>
      </c>
      <c r="H95" s="302">
        <f t="shared" ref="H95:H102" si="26">SUM(F95:G95)</f>
        <v>7.5043188757499522</v>
      </c>
      <c r="I95" s="303"/>
      <c r="J95" s="302">
        <v>1.5323028913138386</v>
      </c>
      <c r="K95" s="302">
        <v>5.8635013745622881</v>
      </c>
      <c r="L95" s="302">
        <f t="shared" ref="L95:L102" si="27">SUM(J95:K95)</f>
        <v>7.3958042658761265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1.4634492546928615</v>
      </c>
      <c r="C96" s="302">
        <v>3.3374191120197101</v>
      </c>
      <c r="D96" s="302">
        <f t="shared" si="25"/>
        <v>4.8008683667125718</v>
      </c>
      <c r="E96" s="303"/>
      <c r="F96" s="302">
        <v>1.4734630967592408</v>
      </c>
      <c r="G96" s="302">
        <v>3.9144457211106056</v>
      </c>
      <c r="H96" s="302">
        <f t="shared" si="26"/>
        <v>5.387908817869846</v>
      </c>
      <c r="I96" s="303"/>
      <c r="J96" s="302">
        <v>1.2788745574531015</v>
      </c>
      <c r="K96" s="302">
        <v>3.0123543615879753</v>
      </c>
      <c r="L96" s="302">
        <f t="shared" si="27"/>
        <v>4.2912289190410764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2.345543700647188</v>
      </c>
      <c r="C97" s="302">
        <v>0.87464300136854511</v>
      </c>
      <c r="D97" s="302">
        <f t="shared" si="25"/>
        <v>3.2201867020157331</v>
      </c>
      <c r="E97" s="303"/>
      <c r="F97" s="302">
        <v>2.0092092375487223</v>
      </c>
      <c r="G97" s="302">
        <v>1.032327681165371</v>
      </c>
      <c r="H97" s="302">
        <f t="shared" si="26"/>
        <v>3.041536918714093</v>
      </c>
      <c r="I97" s="303"/>
      <c r="J97" s="302">
        <v>1.3065115175463866</v>
      </c>
      <c r="K97" s="302">
        <v>0.92529550248915338</v>
      </c>
      <c r="L97" s="302">
        <f t="shared" si="27"/>
        <v>2.2318070200355402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0.63692414656807439</v>
      </c>
      <c r="C98" s="302">
        <v>8.6108527733405094</v>
      </c>
      <c r="D98" s="302">
        <f t="shared" si="25"/>
        <v>9.2477769199085831</v>
      </c>
      <c r="E98" s="303"/>
      <c r="F98" s="302">
        <v>0.46014030291306124</v>
      </c>
      <c r="G98" s="302">
        <v>7.0072146862987239</v>
      </c>
      <c r="H98" s="302">
        <f t="shared" si="26"/>
        <v>7.4673549892117848</v>
      </c>
      <c r="I98" s="303"/>
      <c r="J98" s="302">
        <v>0.36837468083953567</v>
      </c>
      <c r="K98" s="302">
        <v>4.8348128418250713</v>
      </c>
      <c r="L98" s="302">
        <f t="shared" si="27"/>
        <v>5.2031875226646074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0.29471109309153803</v>
      </c>
      <c r="C99" s="302">
        <v>0.24413894911786069</v>
      </c>
      <c r="D99" s="302">
        <f t="shared" si="25"/>
        <v>0.53885004220939869</v>
      </c>
      <c r="E99" s="303"/>
      <c r="F99" s="302">
        <v>0.22511753247586896</v>
      </c>
      <c r="G99" s="302">
        <v>0.32103187915847092</v>
      </c>
      <c r="H99" s="302">
        <f t="shared" si="26"/>
        <v>0.54614941163433994</v>
      </c>
      <c r="I99" s="303"/>
      <c r="J99" s="302">
        <v>0.1445321166697259</v>
      </c>
      <c r="K99" s="302">
        <v>0.34870690712712082</v>
      </c>
      <c r="L99" s="302">
        <f t="shared" si="27"/>
        <v>0.4932390237968467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0.62701158858107764</v>
      </c>
      <c r="C100" s="302">
        <v>0.60818470625376819</v>
      </c>
      <c r="D100" s="302">
        <f t="shared" si="25"/>
        <v>1.2351962948348458</v>
      </c>
      <c r="E100" s="303"/>
      <c r="F100" s="302">
        <v>0.53053181078640832</v>
      </c>
      <c r="G100" s="302">
        <v>0.69740568034033001</v>
      </c>
      <c r="H100" s="302">
        <f t="shared" si="26"/>
        <v>1.2279374911267382</v>
      </c>
      <c r="I100" s="303"/>
      <c r="J100" s="302">
        <v>0.41088912372610076</v>
      </c>
      <c r="K100" s="302">
        <v>0.61571308298951999</v>
      </c>
      <c r="L100" s="302">
        <f t="shared" si="27"/>
        <v>1.0266022067156206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0.82958344777095505</v>
      </c>
      <c r="C101" s="302">
        <v>4.3095652927786672</v>
      </c>
      <c r="D101" s="302">
        <f t="shared" si="25"/>
        <v>5.1391487405496221</v>
      </c>
      <c r="E101" s="303"/>
      <c r="F101" s="302">
        <v>0.61590047363856693</v>
      </c>
      <c r="G101" s="302">
        <v>3.8352603684759887</v>
      </c>
      <c r="H101" s="302">
        <f t="shared" si="26"/>
        <v>4.4511608421145556</v>
      </c>
      <c r="I101" s="303"/>
      <c r="J101" s="302">
        <v>0.44017932024692769</v>
      </c>
      <c r="K101" s="302">
        <v>2.7323076288290613</v>
      </c>
      <c r="L101" s="302">
        <f t="shared" si="27"/>
        <v>3.172486949075989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1.0112145508581598</v>
      </c>
      <c r="C102" s="302">
        <v>1.5580549121659983</v>
      </c>
      <c r="D102" s="302">
        <f t="shared" si="25"/>
        <v>2.5692694630241579</v>
      </c>
      <c r="E102" s="303"/>
      <c r="F102" s="302">
        <v>0.58579612946615811</v>
      </c>
      <c r="G102" s="302">
        <v>1.5388877064246698</v>
      </c>
      <c r="H102" s="302">
        <f t="shared" si="26"/>
        <v>2.1246838358908278</v>
      </c>
      <c r="I102" s="303"/>
      <c r="J102" s="302">
        <v>0.70221387773344213</v>
      </c>
      <c r="K102" s="302">
        <v>1.2138844623983747</v>
      </c>
      <c r="L102" s="302">
        <f t="shared" si="27"/>
        <v>1.9160983401318168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9.4755231811732532</v>
      </c>
      <c r="C104" s="311">
        <f t="shared" ref="C104:D104" si="28">SUM(C94:C102)</f>
        <v>28.319476818826651</v>
      </c>
      <c r="D104" s="311">
        <f t="shared" si="28"/>
        <v>37.794999999999902</v>
      </c>
      <c r="E104" s="311"/>
      <c r="F104" s="311">
        <f t="shared" ref="F104:H104" si="29">SUM(F94:F102)</f>
        <v>8.5698165680491858</v>
      </c>
      <c r="G104" s="311">
        <f t="shared" si="29"/>
        <v>28.645183431950844</v>
      </c>
      <c r="H104" s="311">
        <f t="shared" si="29"/>
        <v>37.215000000000018</v>
      </c>
      <c r="I104" s="311"/>
      <c r="J104" s="311">
        <f t="shared" ref="J104:L104" si="30">SUM(J94:J102)</f>
        <v>7.0398588169157703</v>
      </c>
      <c r="K104" s="311">
        <f t="shared" si="30"/>
        <v>22.775141183084191</v>
      </c>
      <c r="L104" s="311">
        <f t="shared" si="30"/>
        <v>29.814999999999962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3.7832588493148064E-2</v>
      </c>
      <c r="C111" s="302">
        <v>6.7088959833464953E-2</v>
      </c>
      <c r="D111" s="302">
        <f>SUM(B111:C111)</f>
        <v>0.10492154832661302</v>
      </c>
      <c r="E111" s="303"/>
      <c r="F111" s="302">
        <v>2.035046952622651E-2</v>
      </c>
      <c r="G111" s="302">
        <v>9.347908145602514E-2</v>
      </c>
      <c r="H111" s="302">
        <f>SUM(F111:G111)</f>
        <v>0.11382955098225164</v>
      </c>
      <c r="I111" s="303"/>
      <c r="J111" s="302">
        <v>1.8437517552888132E-2</v>
      </c>
      <c r="K111" s="302">
        <v>9.3366753971135211E-2</v>
      </c>
      <c r="L111" s="302">
        <f>SUM(J111:K111)</f>
        <v>0.11180427152402334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4.9865409507772213E-2</v>
      </c>
      <c r="C112" s="302">
        <v>0.15263348419824735</v>
      </c>
      <c r="D112" s="302">
        <f t="shared" ref="D112:D119" si="31">SUM(B112:C112)</f>
        <v>0.20249889370601956</v>
      </c>
      <c r="E112" s="303"/>
      <c r="F112" s="302">
        <v>3.8639076130811287E-2</v>
      </c>
      <c r="G112" s="302">
        <v>0.18942735498069471</v>
      </c>
      <c r="H112" s="302">
        <f t="shared" ref="H112:H119" si="32">SUM(F112:G112)</f>
        <v>0.22806643111150599</v>
      </c>
      <c r="I112" s="303"/>
      <c r="J112" s="302">
        <v>4.2270150366734191E-2</v>
      </c>
      <c r="K112" s="302">
        <v>0.18584568149707081</v>
      </c>
      <c r="L112" s="302">
        <f t="shared" ref="L112:L119" si="33">SUM(J112:K112)</f>
        <v>0.22811583186380502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4.6358460802849652E-2</v>
      </c>
      <c r="C113" s="302">
        <v>0.10285515623017377</v>
      </c>
      <c r="D113" s="302">
        <f t="shared" si="31"/>
        <v>0.14921361703302344</v>
      </c>
      <c r="E113" s="303"/>
      <c r="F113" s="302">
        <v>2.5515697571368672E-2</v>
      </c>
      <c r="G113" s="302">
        <v>0.11475401707058742</v>
      </c>
      <c r="H113" s="302">
        <f t="shared" si="32"/>
        <v>0.14026971464195609</v>
      </c>
      <c r="I113" s="303"/>
      <c r="J113" s="302">
        <v>2.4720774252735552E-2</v>
      </c>
      <c r="K113" s="302">
        <v>9.7424411820695694E-2</v>
      </c>
      <c r="L113" s="302">
        <f t="shared" si="33"/>
        <v>0.12214518607343125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6.2463684297363105E-2</v>
      </c>
      <c r="C114" s="302">
        <v>4.3166189202730264E-2</v>
      </c>
      <c r="D114" s="302">
        <f t="shared" si="31"/>
        <v>0.10562987350009337</v>
      </c>
      <c r="E114" s="303"/>
      <c r="F114" s="302">
        <v>4.3016950570223617E-2</v>
      </c>
      <c r="G114" s="302">
        <v>4.7176021140727463E-2</v>
      </c>
      <c r="H114" s="302">
        <f t="shared" si="32"/>
        <v>9.0192971710951086E-2</v>
      </c>
      <c r="I114" s="303"/>
      <c r="J114" s="302">
        <v>3.1555269901414801E-2</v>
      </c>
      <c r="K114" s="302">
        <v>4.5176439855923387E-2</v>
      </c>
      <c r="L114" s="302">
        <f t="shared" si="33"/>
        <v>7.6731709757338187E-2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2.6375824460159011E-2</v>
      </c>
      <c r="C115" s="302">
        <v>0.1974159304938867</v>
      </c>
      <c r="D115" s="302">
        <f t="shared" si="31"/>
        <v>0.22379175495404571</v>
      </c>
      <c r="E115" s="303"/>
      <c r="F115" s="302">
        <v>3.6019630191007064E-3</v>
      </c>
      <c r="G115" s="302">
        <v>0.15699966143768021</v>
      </c>
      <c r="H115" s="302">
        <f t="shared" si="32"/>
        <v>0.16060162445678092</v>
      </c>
      <c r="I115" s="303"/>
      <c r="J115" s="302">
        <v>3.9435101408077516E-3</v>
      </c>
      <c r="K115" s="302">
        <v>0.11430815474467559</v>
      </c>
      <c r="L115" s="302">
        <f t="shared" si="33"/>
        <v>0.11825166488548335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3.2015553772883884E-2</v>
      </c>
      <c r="C116" s="302">
        <v>1.4145199806385402E-2</v>
      </c>
      <c r="D116" s="302">
        <f t="shared" si="31"/>
        <v>4.6160753579269284E-2</v>
      </c>
      <c r="E116" s="303"/>
      <c r="F116" s="302">
        <v>9.3506027627987369E-3</v>
      </c>
      <c r="G116" s="302">
        <v>1.3126169539143608E-2</v>
      </c>
      <c r="H116" s="302">
        <f t="shared" si="32"/>
        <v>2.2476772301942345E-2</v>
      </c>
      <c r="I116" s="303"/>
      <c r="J116" s="302">
        <v>8.1896891658210288E-3</v>
      </c>
      <c r="K116" s="302">
        <v>1.3419615247263221E-2</v>
      </c>
      <c r="L116" s="302">
        <f t="shared" si="33"/>
        <v>2.160930441308425E-2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6.0587419380890864E-2</v>
      </c>
      <c r="C117" s="302">
        <v>5.8669821518938764E-2</v>
      </c>
      <c r="D117" s="302">
        <f t="shared" si="31"/>
        <v>0.11925724089982963</v>
      </c>
      <c r="E117" s="303"/>
      <c r="F117" s="302">
        <v>4.3137345412301589E-2</v>
      </c>
      <c r="G117" s="302">
        <v>5.9535551717860478E-2</v>
      </c>
      <c r="H117" s="302">
        <f t="shared" si="32"/>
        <v>0.10267289713016206</v>
      </c>
      <c r="I117" s="303"/>
      <c r="J117" s="302">
        <v>3.9974784438628785E-2</v>
      </c>
      <c r="K117" s="302">
        <v>5.762621282230123E-2</v>
      </c>
      <c r="L117" s="302">
        <f t="shared" si="33"/>
        <v>9.7600997260930022E-2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4.8643958480577305E-3</v>
      </c>
      <c r="C118" s="302">
        <v>2.9710825678156135E-2</v>
      </c>
      <c r="D118" s="302">
        <f t="shared" si="31"/>
        <v>3.4575221526213867E-2</v>
      </c>
      <c r="E118" s="303"/>
      <c r="F118" s="302">
        <v>1.0850784894122136E-3</v>
      </c>
      <c r="G118" s="302">
        <v>3.9744443866185329E-2</v>
      </c>
      <c r="H118" s="302">
        <f t="shared" si="32"/>
        <v>4.0829522355597545E-2</v>
      </c>
      <c r="I118" s="303"/>
      <c r="J118" s="302">
        <v>1.2051551043614982E-3</v>
      </c>
      <c r="K118" s="302">
        <v>3.3231334444333516E-2</v>
      </c>
      <c r="L118" s="302">
        <f t="shared" si="33"/>
        <v>3.4436489548695014E-2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2.3865701707387586E-2</v>
      </c>
      <c r="C119" s="302">
        <v>1.9085394767503708E-2</v>
      </c>
      <c r="D119" s="302">
        <f t="shared" si="31"/>
        <v>4.2951096474891294E-2</v>
      </c>
      <c r="E119" s="303"/>
      <c r="F119" s="302">
        <v>3.3856158424280173E-3</v>
      </c>
      <c r="G119" s="302">
        <v>1.867489946642548E-2</v>
      </c>
      <c r="H119" s="302">
        <f t="shared" si="32"/>
        <v>2.2060515308853498E-2</v>
      </c>
      <c r="I119" s="303"/>
      <c r="J119" s="302">
        <v>2.6522695637862881E-3</v>
      </c>
      <c r="K119" s="302">
        <v>1.2652275109423102E-2</v>
      </c>
      <c r="L119" s="302">
        <f t="shared" si="33"/>
        <v>1.5304544673209391E-2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0.34422903827051216</v>
      </c>
      <c r="C121" s="311">
        <f t="shared" ref="C121:D121" si="34">SUM(C111:C119)</f>
        <v>0.68477096172948693</v>
      </c>
      <c r="D121" s="311">
        <f t="shared" si="34"/>
        <v>1.028999999999999</v>
      </c>
      <c r="E121" s="311"/>
      <c r="F121" s="311">
        <f t="shared" ref="F121:H121" si="35">SUM(F111:F119)</f>
        <v>0.18808279932467134</v>
      </c>
      <c r="G121" s="311">
        <f t="shared" si="35"/>
        <v>0.73291720067532995</v>
      </c>
      <c r="H121" s="311">
        <f t="shared" si="35"/>
        <v>0.92100000000000115</v>
      </c>
      <c r="I121" s="311"/>
      <c r="J121" s="311">
        <f t="shared" ref="J121:L121" si="36">SUM(J111:J119)</f>
        <v>0.17294912048717803</v>
      </c>
      <c r="K121" s="311">
        <f t="shared" si="36"/>
        <v>0.65305087951282159</v>
      </c>
      <c r="L121" s="311">
        <f t="shared" si="36"/>
        <v>0.82599999999999985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0.16239825231408145</v>
      </c>
      <c r="C128" s="302">
        <v>0.68210903840206949</v>
      </c>
      <c r="D128" s="302">
        <f>SUM(B128:C128)</f>
        <v>0.84450729071615094</v>
      </c>
      <c r="E128" s="303"/>
      <c r="F128" s="302">
        <v>0.14535162282145142</v>
      </c>
      <c r="G128" s="302">
        <v>0.74056139191438319</v>
      </c>
      <c r="H128" s="302">
        <f>SUM(F128:G128)</f>
        <v>0.88591301473583461</v>
      </c>
      <c r="I128" s="303"/>
      <c r="J128" s="302">
        <v>0.17099528031398525</v>
      </c>
      <c r="K128" s="302">
        <v>0.78874053133638999</v>
      </c>
      <c r="L128" s="302">
        <f>SUM(J128:K128)</f>
        <v>0.95973581165037525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0.26789070400715681</v>
      </c>
      <c r="C129" s="302">
        <v>0.62851166913532297</v>
      </c>
      <c r="D129" s="302">
        <f t="shared" ref="D129:D136" si="37">SUM(B129:C129)</f>
        <v>0.89640237314247972</v>
      </c>
      <c r="E129" s="303"/>
      <c r="F129" s="302">
        <v>0.27745552379020649</v>
      </c>
      <c r="G129" s="302">
        <v>0.7233020239623611</v>
      </c>
      <c r="H129" s="302">
        <f t="shared" ref="H129:H136" si="38">SUM(F129:G129)</f>
        <v>1.0007575477525676</v>
      </c>
      <c r="I129" s="303"/>
      <c r="J129" s="302">
        <v>0.40891328858372689</v>
      </c>
      <c r="K129" s="302">
        <v>0.93501143287622179</v>
      </c>
      <c r="L129" s="302">
        <f t="shared" ref="L129:L136" si="39">SUM(J129:K129)</f>
        <v>1.3439247214599486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0.47658105062279388</v>
      </c>
      <c r="C130" s="302">
        <v>0.5488131554075677</v>
      </c>
      <c r="D130" s="302">
        <f t="shared" si="37"/>
        <v>1.0253942060303616</v>
      </c>
      <c r="E130" s="303"/>
      <c r="F130" s="302">
        <v>0.45555397968008121</v>
      </c>
      <c r="G130" s="302">
        <v>0.56333458127831104</v>
      </c>
      <c r="H130" s="302">
        <f t="shared" si="38"/>
        <v>1.0188885609583922</v>
      </c>
      <c r="I130" s="303"/>
      <c r="J130" s="302">
        <v>0.65809145008571657</v>
      </c>
      <c r="K130" s="302">
        <v>0.58938636362947339</v>
      </c>
      <c r="L130" s="302">
        <f t="shared" si="39"/>
        <v>1.2474778137151898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0.51183189611640756</v>
      </c>
      <c r="C131" s="302">
        <v>0.1133733303144753</v>
      </c>
      <c r="D131" s="302">
        <f t="shared" si="37"/>
        <v>0.62520522643088283</v>
      </c>
      <c r="E131" s="303"/>
      <c r="F131" s="302">
        <v>0.38047674116277608</v>
      </c>
      <c r="G131" s="302">
        <v>0.12260335149846792</v>
      </c>
      <c r="H131" s="302">
        <f t="shared" si="38"/>
        <v>0.50308009266124398</v>
      </c>
      <c r="I131" s="303"/>
      <c r="J131" s="302">
        <v>0.33598505246270444</v>
      </c>
      <c r="K131" s="302">
        <v>0.16140147044351505</v>
      </c>
      <c r="L131" s="302">
        <f t="shared" si="39"/>
        <v>0.49738652290621949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9.5737773758978337E-2</v>
      </c>
      <c r="C132" s="302">
        <v>0.56784044636275621</v>
      </c>
      <c r="D132" s="302">
        <f t="shared" si="37"/>
        <v>0.66357822012173451</v>
      </c>
      <c r="E132" s="303"/>
      <c r="F132" s="302">
        <v>5.5995746740835073E-2</v>
      </c>
      <c r="G132" s="302">
        <v>0.51860733247760615</v>
      </c>
      <c r="H132" s="302">
        <f t="shared" si="38"/>
        <v>0.57460307921844123</v>
      </c>
      <c r="I132" s="303"/>
      <c r="J132" s="302">
        <v>7.1109955032579691E-2</v>
      </c>
      <c r="K132" s="302">
        <v>0.49161395538730163</v>
      </c>
      <c r="L132" s="302">
        <f t="shared" si="39"/>
        <v>0.56272391041988135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0.1389049619992368</v>
      </c>
      <c r="C133" s="302">
        <v>7.6174036707701454E-2</v>
      </c>
      <c r="D133" s="302">
        <f t="shared" si="37"/>
        <v>0.21507899870693825</v>
      </c>
      <c r="E133" s="303"/>
      <c r="F133" s="302">
        <v>9.7548403677282944E-2</v>
      </c>
      <c r="G133" s="302">
        <v>7.3364416861687973E-2</v>
      </c>
      <c r="H133" s="302">
        <f t="shared" si="38"/>
        <v>0.17091282053897092</v>
      </c>
      <c r="I133" s="303"/>
      <c r="J133" s="302">
        <v>0.13157109249937426</v>
      </c>
      <c r="K133" s="302">
        <v>9.4513212306372926E-2</v>
      </c>
      <c r="L133" s="302">
        <f t="shared" si="39"/>
        <v>0.2260843048057472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0.14825451111307156</v>
      </c>
      <c r="C134" s="302">
        <v>0.10523534344947708</v>
      </c>
      <c r="D134" s="302">
        <f>SUM(B134:C134)</f>
        <v>0.25348985456254863</v>
      </c>
      <c r="E134" s="303"/>
      <c r="F134" s="302">
        <v>0.12788537952879594</v>
      </c>
      <c r="G134" s="302">
        <v>0.11232878046083841</v>
      </c>
      <c r="H134" s="302">
        <f t="shared" si="38"/>
        <v>0.24021415998963436</v>
      </c>
      <c r="I134" s="303"/>
      <c r="J134" s="302">
        <v>0.14817402095965346</v>
      </c>
      <c r="K134" s="302">
        <v>0.14184186454655967</v>
      </c>
      <c r="L134" s="302">
        <f t="shared" si="39"/>
        <v>0.29001588550621316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0.10566222056394795</v>
      </c>
      <c r="C135" s="302">
        <v>1.4606892170965775</v>
      </c>
      <c r="D135" s="302">
        <f t="shared" si="37"/>
        <v>1.5663514376605254</v>
      </c>
      <c r="E135" s="303"/>
      <c r="F135" s="302">
        <v>6.5976400768857371E-2</v>
      </c>
      <c r="G135" s="302">
        <v>1.079545091771599</v>
      </c>
      <c r="H135" s="302">
        <f t="shared" si="38"/>
        <v>1.1455214925404564</v>
      </c>
      <c r="I135" s="303"/>
      <c r="J135" s="302">
        <v>5.8842280338496165E-2</v>
      </c>
      <c r="K135" s="302">
        <v>1.239834114041898</v>
      </c>
      <c r="L135" s="302">
        <f t="shared" si="39"/>
        <v>1.2986763943803943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0.16220448403843027</v>
      </c>
      <c r="C136" s="302">
        <v>1.2527879085899474</v>
      </c>
      <c r="D136" s="302">
        <f t="shared" si="37"/>
        <v>1.4149923926283776</v>
      </c>
      <c r="E136" s="303"/>
      <c r="F136" s="302">
        <v>9.535614578055196E-2</v>
      </c>
      <c r="G136" s="302">
        <v>0.89075308582391388</v>
      </c>
      <c r="H136" s="302">
        <f t="shared" si="38"/>
        <v>0.98610923160446584</v>
      </c>
      <c r="I136" s="303"/>
      <c r="J136" s="302">
        <v>0.14555525799218685</v>
      </c>
      <c r="K136" s="302">
        <v>0.93441937716384083</v>
      </c>
      <c r="L136" s="302">
        <f t="shared" si="39"/>
        <v>1.0799746351560278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2.0694658545341049</v>
      </c>
      <c r="C138" s="311">
        <f t="shared" ref="C138" si="40">SUM(C128:C136)</f>
        <v>5.4355341454658959</v>
      </c>
      <c r="D138" s="311">
        <f>SUM(D128:D136)</f>
        <v>7.5049999999999999</v>
      </c>
      <c r="E138" s="311"/>
      <c r="F138" s="311">
        <f t="shared" ref="F138:H138" si="41">SUM(F128:F136)</f>
        <v>1.7015999439508387</v>
      </c>
      <c r="G138" s="311">
        <f t="shared" si="41"/>
        <v>4.8244000560491695</v>
      </c>
      <c r="H138" s="311">
        <f t="shared" si="41"/>
        <v>6.5260000000000069</v>
      </c>
      <c r="I138" s="311"/>
      <c r="J138" s="311">
        <f t="shared" ref="J138:L138" si="42">SUM(J128:J136)</f>
        <v>2.1292376782684235</v>
      </c>
      <c r="K138" s="311">
        <f t="shared" si="42"/>
        <v>5.3767623217315732</v>
      </c>
      <c r="L138" s="311">
        <f t="shared" si="42"/>
        <v>7.5059999999999967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1.2082216617224866</v>
      </c>
      <c r="C145" s="302">
        <v>7.7551828761762041</v>
      </c>
      <c r="D145" s="302">
        <f>SUM(B145:C145)</f>
        <v>8.9634045378986897</v>
      </c>
      <c r="E145" s="303"/>
      <c r="F145" s="302">
        <v>2.296301558811745</v>
      </c>
      <c r="G145" s="302">
        <v>11.437657534554273</v>
      </c>
      <c r="H145" s="302">
        <f>SUM(F145:G145)</f>
        <v>13.733959093366018</v>
      </c>
      <c r="I145" s="303"/>
      <c r="J145" s="302">
        <v>3.2344982741341641</v>
      </c>
      <c r="K145" s="302">
        <v>13.568701771275814</v>
      </c>
      <c r="L145" s="302">
        <f>SUM(J145:K145)</f>
        <v>16.803200045409977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1.1177340483229805</v>
      </c>
      <c r="C146" s="302">
        <v>7.5557145936921337</v>
      </c>
      <c r="D146" s="302">
        <f t="shared" ref="D146:D153" si="43">SUM(B146:C146)</f>
        <v>8.6734486420151136</v>
      </c>
      <c r="E146" s="303"/>
      <c r="F146" s="302">
        <v>1.9861556891118592</v>
      </c>
      <c r="G146" s="302">
        <v>11.266347724527533</v>
      </c>
      <c r="H146" s="302">
        <f t="shared" ref="H146:H153" si="44">SUM(F146:G146)</f>
        <v>13.252503413639392</v>
      </c>
      <c r="I146" s="303"/>
      <c r="J146" s="302">
        <v>3.2693572341648811</v>
      </c>
      <c r="K146" s="302">
        <v>17.455168542173311</v>
      </c>
      <c r="L146" s="302">
        <f t="shared" ref="L146:L153" si="45">SUM(J146:K146)</f>
        <v>20.724525776338194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1.0818306558777653</v>
      </c>
      <c r="C147" s="302">
        <v>4.3337779836877894</v>
      </c>
      <c r="D147" s="302">
        <f t="shared" si="43"/>
        <v>5.4156086395655549</v>
      </c>
      <c r="E147" s="303"/>
      <c r="F147" s="302">
        <v>1.6862600255640179</v>
      </c>
      <c r="G147" s="302">
        <v>6.1738834319349696</v>
      </c>
      <c r="H147" s="302">
        <f t="shared" si="44"/>
        <v>7.860143457498987</v>
      </c>
      <c r="I147" s="303"/>
      <c r="J147" s="302">
        <v>2.5685793644332935</v>
      </c>
      <c r="K147" s="302">
        <v>7.818084082359543</v>
      </c>
      <c r="L147" s="302">
        <f t="shared" si="45"/>
        <v>10.386663446792836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4.988341482070374</v>
      </c>
      <c r="C148" s="302">
        <v>1.8878862138940833</v>
      </c>
      <c r="D148" s="302">
        <f t="shared" si="43"/>
        <v>6.8762276959644577</v>
      </c>
      <c r="E148" s="303"/>
      <c r="F148" s="302">
        <v>6.2509135679230603</v>
      </c>
      <c r="G148" s="302">
        <v>2.618327938058028</v>
      </c>
      <c r="H148" s="302">
        <f t="shared" si="44"/>
        <v>8.8692415059810887</v>
      </c>
      <c r="I148" s="303"/>
      <c r="J148" s="302">
        <v>6.5722953267601225</v>
      </c>
      <c r="K148" s="302">
        <v>3.9353104116308</v>
      </c>
      <c r="L148" s="302">
        <f t="shared" si="45"/>
        <v>10.507605738390922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0.20940419440388969</v>
      </c>
      <c r="C149" s="302">
        <v>30.466345397349919</v>
      </c>
      <c r="D149" s="302">
        <f t="shared" si="43"/>
        <v>30.67574959175381</v>
      </c>
      <c r="E149" s="303"/>
      <c r="F149" s="302">
        <v>0.79586821583458212</v>
      </c>
      <c r="G149" s="302">
        <v>31.636404463006357</v>
      </c>
      <c r="H149" s="302">
        <f t="shared" si="44"/>
        <v>32.432272678840938</v>
      </c>
      <c r="I149" s="303"/>
      <c r="J149" s="302">
        <v>1.3604146962810315</v>
      </c>
      <c r="K149" s="302">
        <v>35.288944689235031</v>
      </c>
      <c r="L149" s="302">
        <f t="shared" si="45"/>
        <v>36.649359385516064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4.4772684613194023E-2</v>
      </c>
      <c r="C150" s="302">
        <v>0.19400148597512995</v>
      </c>
      <c r="D150" s="302">
        <f t="shared" si="43"/>
        <v>0.23877417058832398</v>
      </c>
      <c r="E150" s="303"/>
      <c r="F150" s="302">
        <v>6.2031963069908297E-2</v>
      </c>
      <c r="G150" s="302">
        <v>0.27033071503336187</v>
      </c>
      <c r="H150" s="302">
        <f t="shared" si="44"/>
        <v>0.33236267810327014</v>
      </c>
      <c r="I150" s="303"/>
      <c r="J150" s="302">
        <v>7.241746281044438E-2</v>
      </c>
      <c r="K150" s="302">
        <v>0.2989158530922415</v>
      </c>
      <c r="L150" s="302">
        <f t="shared" si="45"/>
        <v>0.37133331590268587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0.58326344726765766</v>
      </c>
      <c r="C151" s="302">
        <v>1.0079452257408494</v>
      </c>
      <c r="D151" s="302">
        <f t="shared" si="43"/>
        <v>1.5912086730085071</v>
      </c>
      <c r="E151" s="303"/>
      <c r="F151" s="302">
        <v>0.77086747797714528</v>
      </c>
      <c r="G151" s="302">
        <v>1.2930434942038458</v>
      </c>
      <c r="H151" s="302">
        <f t="shared" si="44"/>
        <v>2.0639109721809912</v>
      </c>
      <c r="I151" s="303"/>
      <c r="J151" s="302">
        <v>0.91426441418437443</v>
      </c>
      <c r="K151" s="302">
        <v>1.7971965179629326</v>
      </c>
      <c r="L151" s="302">
        <f t="shared" si="45"/>
        <v>2.7114609321473071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6.4084849552494369E-2</v>
      </c>
      <c r="C152" s="302">
        <v>7.6390369162581919</v>
      </c>
      <c r="D152" s="302">
        <f t="shared" si="43"/>
        <v>7.7031217658106863</v>
      </c>
      <c r="E152" s="303"/>
      <c r="F152" s="302">
        <v>7.8065511523871117E-2</v>
      </c>
      <c r="G152" s="302">
        <v>8.1356749539215958</v>
      </c>
      <c r="H152" s="302">
        <f t="shared" si="44"/>
        <v>8.2137404654454667</v>
      </c>
      <c r="I152" s="303"/>
      <c r="J152" s="302">
        <v>0.11268506252381223</v>
      </c>
      <c r="K152" s="302">
        <v>10.460454314890288</v>
      </c>
      <c r="L152" s="302">
        <f t="shared" si="45"/>
        <v>10.573139377414101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0.23543436592174016</v>
      </c>
      <c r="C153" s="302">
        <v>5.4590219174730388</v>
      </c>
      <c r="D153" s="302">
        <f t="shared" si="43"/>
        <v>5.6944562833947785</v>
      </c>
      <c r="E153" s="303"/>
      <c r="F153" s="302">
        <v>0.26099409403132634</v>
      </c>
      <c r="G153" s="302">
        <v>5.8588716409123336</v>
      </c>
      <c r="H153" s="302">
        <f t="shared" si="44"/>
        <v>6.1198657349436596</v>
      </c>
      <c r="I153" s="303"/>
      <c r="J153" s="302">
        <v>0.42352644024126618</v>
      </c>
      <c r="K153" s="302">
        <v>8.5571855418466019</v>
      </c>
      <c r="L153" s="302">
        <f t="shared" si="45"/>
        <v>8.9807119820878683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9.5330873897525841</v>
      </c>
      <c r="C155" s="311">
        <f t="shared" ref="C155:D155" si="46">SUM(C145:C153)</f>
        <v>66.298912610247342</v>
      </c>
      <c r="D155" s="311">
        <f t="shared" si="46"/>
        <v>75.831999999999908</v>
      </c>
      <c r="E155" s="311"/>
      <c r="F155" s="311">
        <f t="shared" ref="F155:H155" si="47">SUM(F145:F153)</f>
        <v>14.187458103847515</v>
      </c>
      <c r="G155" s="311">
        <f t="shared" si="47"/>
        <v>78.690541896152297</v>
      </c>
      <c r="H155" s="311">
        <f t="shared" si="47"/>
        <v>92.877999999999801</v>
      </c>
      <c r="I155" s="311"/>
      <c r="J155" s="311">
        <f t="shared" ref="J155:L155" si="48">SUM(J145:J153)</f>
        <v>18.528038275533387</v>
      </c>
      <c r="K155" s="311">
        <f t="shared" si="48"/>
        <v>99.179961724466565</v>
      </c>
      <c r="L155" s="311">
        <f t="shared" si="48"/>
        <v>117.70799999999996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5.0183498955568684</v>
      </c>
      <c r="C162" s="302">
        <v>13.055657059643991</v>
      </c>
      <c r="D162" s="302">
        <f>SUM(B162:C162)</f>
        <v>18.074006955200858</v>
      </c>
      <c r="E162" s="303"/>
      <c r="F162" s="302">
        <v>6.4008539086533132</v>
      </c>
      <c r="G162" s="302">
        <v>13.058563006088491</v>
      </c>
      <c r="H162" s="302">
        <f>SUM(F162:G162)</f>
        <v>19.459416914741805</v>
      </c>
      <c r="I162" s="303"/>
      <c r="J162" s="302">
        <v>7.1838327146212819</v>
      </c>
      <c r="K162" s="302">
        <v>13.355884273569684</v>
      </c>
      <c r="L162" s="302">
        <f>SUM(J162:K162)</f>
        <v>20.539716988190968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4.2565357186531667</v>
      </c>
      <c r="C163" s="302">
        <v>6.7785784767298445</v>
      </c>
      <c r="D163" s="302">
        <f t="shared" ref="D163:D170" si="49">SUM(B163:C163)</f>
        <v>11.035114195383011</v>
      </c>
      <c r="E163" s="303"/>
      <c r="F163" s="302">
        <v>5.7157015853350392</v>
      </c>
      <c r="G163" s="302">
        <v>7.8692031697835771</v>
      </c>
      <c r="H163" s="302">
        <f t="shared" ref="H163:H170" si="50">SUM(F163:G163)</f>
        <v>13.584904755118616</v>
      </c>
      <c r="I163" s="303"/>
      <c r="J163" s="302">
        <v>7.1777103824260227</v>
      </c>
      <c r="K163" s="302">
        <v>10.389175679068824</v>
      </c>
      <c r="L163" s="302">
        <f t="shared" ref="L163:L170" si="51">SUM(J163:K163)</f>
        <v>17.566886061494849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5.0094740874409931</v>
      </c>
      <c r="C164" s="302">
        <v>6.5173747362263272</v>
      </c>
      <c r="D164" s="302">
        <f t="shared" si="49"/>
        <v>11.52684882366732</v>
      </c>
      <c r="E164" s="303"/>
      <c r="F164" s="302">
        <v>5.906341835608373</v>
      </c>
      <c r="G164" s="302">
        <v>6.9290326778648961</v>
      </c>
      <c r="H164" s="302">
        <f t="shared" si="50"/>
        <v>12.835374513473269</v>
      </c>
      <c r="I164" s="303"/>
      <c r="J164" s="302">
        <v>6.9572057551406639</v>
      </c>
      <c r="K164" s="302">
        <v>7.3231243653844338</v>
      </c>
      <c r="L164" s="302">
        <f t="shared" si="51"/>
        <v>14.280330120525097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8.3493371959722715</v>
      </c>
      <c r="C165" s="302">
        <v>4.1630842679430797</v>
      </c>
      <c r="D165" s="302">
        <f t="shared" si="49"/>
        <v>12.512421463915352</v>
      </c>
      <c r="E165" s="303"/>
      <c r="F165" s="302">
        <v>8.6923396331575251</v>
      </c>
      <c r="G165" s="302">
        <v>4.4274246383046574</v>
      </c>
      <c r="H165" s="302">
        <f t="shared" si="50"/>
        <v>13.119764271462182</v>
      </c>
      <c r="I165" s="303"/>
      <c r="J165" s="302">
        <v>8.336477482042449</v>
      </c>
      <c r="K165" s="302">
        <v>5.7190774894862448</v>
      </c>
      <c r="L165" s="302">
        <f t="shared" si="51"/>
        <v>14.055554971528693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1.838669184816434</v>
      </c>
      <c r="C166" s="302">
        <v>11.899174152046253</v>
      </c>
      <c r="D166" s="302">
        <f t="shared" si="49"/>
        <v>13.737843336862687</v>
      </c>
      <c r="E166" s="303"/>
      <c r="F166" s="302">
        <v>1.6312498775060171</v>
      </c>
      <c r="G166" s="302">
        <v>8.860980219525727</v>
      </c>
      <c r="H166" s="302">
        <f t="shared" si="50"/>
        <v>10.492230097031744</v>
      </c>
      <c r="I166" s="303"/>
      <c r="J166" s="302">
        <v>1.8244475435487788</v>
      </c>
      <c r="K166" s="302">
        <v>9.142955352444039</v>
      </c>
      <c r="L166" s="302">
        <f t="shared" si="51"/>
        <v>10.967402895992818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1.0733332009841539</v>
      </c>
      <c r="C167" s="302">
        <v>0.28710233525096712</v>
      </c>
      <c r="D167" s="302">
        <f t="shared" si="49"/>
        <v>1.360435536235121</v>
      </c>
      <c r="E167" s="303"/>
      <c r="F167" s="302">
        <v>1.0168938204060818</v>
      </c>
      <c r="G167" s="302">
        <v>0.28224925291465697</v>
      </c>
      <c r="H167" s="302">
        <f t="shared" si="50"/>
        <v>1.2991430733207388</v>
      </c>
      <c r="I167" s="303"/>
      <c r="J167" s="302">
        <v>1.2801072712505113</v>
      </c>
      <c r="K167" s="302">
        <v>0.33346749194793313</v>
      </c>
      <c r="L167" s="302">
        <f t="shared" si="51"/>
        <v>1.6135747631984443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28.383690509034377</v>
      </c>
      <c r="C168" s="302">
        <v>18.894810711487594</v>
      </c>
      <c r="D168" s="302">
        <f t="shared" si="49"/>
        <v>47.278501220521974</v>
      </c>
      <c r="E168" s="303"/>
      <c r="F168" s="302">
        <v>24.67226750764441</v>
      </c>
      <c r="G168" s="302">
        <v>16.988584563851251</v>
      </c>
      <c r="H168" s="302">
        <f t="shared" si="50"/>
        <v>41.660852071495661</v>
      </c>
      <c r="I168" s="303"/>
      <c r="J168" s="302">
        <v>20.551161364286681</v>
      </c>
      <c r="K168" s="302">
        <v>17.28296024446157</v>
      </c>
      <c r="L168" s="302">
        <f t="shared" si="51"/>
        <v>37.834121608748248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2.3953067415651148</v>
      </c>
      <c r="C169" s="302">
        <v>7.6298387152410818</v>
      </c>
      <c r="D169" s="302">
        <f t="shared" si="49"/>
        <v>10.025145456806197</v>
      </c>
      <c r="E169" s="303"/>
      <c r="F169" s="302">
        <v>2.1659124984850555</v>
      </c>
      <c r="G169" s="302">
        <v>6.1077448556363541</v>
      </c>
      <c r="H169" s="302">
        <f t="shared" si="50"/>
        <v>8.2736573541214096</v>
      </c>
      <c r="I169" s="303"/>
      <c r="J169" s="302">
        <v>3.2059339670487228</v>
      </c>
      <c r="K169" s="302">
        <v>5.780120335420257</v>
      </c>
      <c r="L169" s="302">
        <f t="shared" si="51"/>
        <v>8.986054302468979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6.6695105593617514</v>
      </c>
      <c r="C170" s="302">
        <v>8.1501724520457621</v>
      </c>
      <c r="D170" s="302">
        <f t="shared" si="49"/>
        <v>14.819683011407513</v>
      </c>
      <c r="E170" s="303"/>
      <c r="F170" s="302">
        <v>5.3552849007115917</v>
      </c>
      <c r="G170" s="302">
        <v>6.1483720485231759</v>
      </c>
      <c r="H170" s="302">
        <f t="shared" si="50"/>
        <v>11.503656949234767</v>
      </c>
      <c r="I170" s="303"/>
      <c r="J170" s="302">
        <v>5.8401865317636457</v>
      </c>
      <c r="K170" s="302">
        <v>5.4441717560883198</v>
      </c>
      <c r="L170" s="302">
        <f t="shared" si="51"/>
        <v>11.284358287851965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62.994207093385135</v>
      </c>
      <c r="C172" s="311">
        <f t="shared" ref="C172:D172" si="52">SUM(C162:C170)</f>
        <v>77.375792906614905</v>
      </c>
      <c r="D172" s="311">
        <f t="shared" si="52"/>
        <v>140.37000000000003</v>
      </c>
      <c r="E172" s="311"/>
      <c r="F172" s="311">
        <f t="shared" ref="F172:H172" si="53">SUM(F162:F170)</f>
        <v>61.556845567507409</v>
      </c>
      <c r="G172" s="311">
        <f t="shared" si="53"/>
        <v>70.672154432492789</v>
      </c>
      <c r="H172" s="311">
        <f t="shared" si="53"/>
        <v>132.22900000000018</v>
      </c>
      <c r="I172" s="311"/>
      <c r="J172" s="311">
        <f t="shared" ref="J172:L172" si="54">SUM(J162:J170)</f>
        <v>62.357063012128762</v>
      </c>
      <c r="K172" s="311">
        <f t="shared" si="54"/>
        <v>74.770936987871309</v>
      </c>
      <c r="L172" s="311">
        <f t="shared" si="54"/>
        <v>137.12800000000007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0.58689738125463597</v>
      </c>
      <c r="C179" s="302">
        <v>2.9688697612216397</v>
      </c>
      <c r="D179" s="302">
        <f>SUM(B179:C179)</f>
        <v>3.5557671424762756</v>
      </c>
      <c r="E179" s="303"/>
      <c r="F179" s="302">
        <v>1.2185622144628405</v>
      </c>
      <c r="G179" s="302">
        <v>4.1262295674594496</v>
      </c>
      <c r="H179" s="302">
        <f>SUM(F179:G179)</f>
        <v>5.3447917819222903</v>
      </c>
      <c r="I179" s="303"/>
      <c r="J179" s="302">
        <v>1.4888709029678397</v>
      </c>
      <c r="K179" s="302">
        <v>4.1891519448872039</v>
      </c>
      <c r="L179" s="302">
        <f>SUM(J179:K179)</f>
        <v>5.6780228478550434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0.56369693094623163</v>
      </c>
      <c r="C180" s="302">
        <v>2.0735372550956646</v>
      </c>
      <c r="D180" s="302">
        <f t="shared" ref="D180:D187" si="55">SUM(B180:C180)</f>
        <v>2.637234186041896</v>
      </c>
      <c r="E180" s="303"/>
      <c r="F180" s="302">
        <v>1.1382446756374647</v>
      </c>
      <c r="G180" s="302">
        <v>3.1365871699014432</v>
      </c>
      <c r="H180" s="302">
        <f t="shared" ref="H180:H187" si="56">SUM(F180:G180)</f>
        <v>4.274831845538908</v>
      </c>
      <c r="I180" s="303"/>
      <c r="J180" s="302">
        <v>1.6989940817066891</v>
      </c>
      <c r="K180" s="302">
        <v>4.3821742504426187</v>
      </c>
      <c r="L180" s="302">
        <f t="shared" ref="L180:L187" si="57">SUM(J180:K180)</f>
        <v>6.081168332149308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0.61881202954732106</v>
      </c>
      <c r="C181" s="302">
        <v>1.89276920192272</v>
      </c>
      <c r="D181" s="302">
        <f t="shared" si="55"/>
        <v>2.511581231470041</v>
      </c>
      <c r="E181" s="303"/>
      <c r="F181" s="302">
        <v>1.0142560656904438</v>
      </c>
      <c r="G181" s="302">
        <v>2.6602497780807681</v>
      </c>
      <c r="H181" s="302">
        <f t="shared" si="56"/>
        <v>3.6745058437712119</v>
      </c>
      <c r="I181" s="303"/>
      <c r="J181" s="302">
        <v>1.3277498328938599</v>
      </c>
      <c r="K181" s="302">
        <v>2.9908558031145871</v>
      </c>
      <c r="L181" s="302">
        <f t="shared" si="57"/>
        <v>4.3186056360084475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2.3143569706217506</v>
      </c>
      <c r="C182" s="302">
        <v>1.9355030930900543</v>
      </c>
      <c r="D182" s="302">
        <f t="shared" si="55"/>
        <v>4.2498600637118047</v>
      </c>
      <c r="E182" s="303"/>
      <c r="F182" s="302">
        <v>2.8305084020477849</v>
      </c>
      <c r="G182" s="302">
        <v>2.586302657895089</v>
      </c>
      <c r="H182" s="302">
        <f t="shared" si="56"/>
        <v>5.4168110599428738</v>
      </c>
      <c r="I182" s="303"/>
      <c r="J182" s="302">
        <v>2.8560327056172237</v>
      </c>
      <c r="K182" s="302">
        <v>3.268513200984331</v>
      </c>
      <c r="L182" s="302">
        <f t="shared" si="57"/>
        <v>6.1245459066015542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0.10291535801059214</v>
      </c>
      <c r="C183" s="302">
        <v>2.4747972030159757</v>
      </c>
      <c r="D183" s="302">
        <f t="shared" si="55"/>
        <v>2.5777125610265679</v>
      </c>
      <c r="E183" s="303"/>
      <c r="F183" s="302">
        <v>0.15382414938560979</v>
      </c>
      <c r="G183" s="302">
        <v>2.267138725525482</v>
      </c>
      <c r="H183" s="302">
        <f t="shared" si="56"/>
        <v>2.4209628749110919</v>
      </c>
      <c r="I183" s="303"/>
      <c r="J183" s="302">
        <v>0.25633221171419635</v>
      </c>
      <c r="K183" s="302">
        <v>2.2693324170495806</v>
      </c>
      <c r="L183" s="302">
        <f t="shared" si="57"/>
        <v>2.525664628763777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1.6043979432035349</v>
      </c>
      <c r="C184" s="302">
        <v>1.0502960557503589</v>
      </c>
      <c r="D184" s="302">
        <f t="shared" si="55"/>
        <v>2.6546939989538938</v>
      </c>
      <c r="E184" s="303"/>
      <c r="F184" s="302">
        <v>1.790556069368207</v>
      </c>
      <c r="G184" s="302">
        <v>1.430860298927062</v>
      </c>
      <c r="H184" s="302">
        <f t="shared" si="56"/>
        <v>3.221416368295269</v>
      </c>
      <c r="I184" s="303"/>
      <c r="J184" s="302">
        <v>1.6754416191910626</v>
      </c>
      <c r="K184" s="302">
        <v>1.5756343114787452</v>
      </c>
      <c r="L184" s="302">
        <f t="shared" si="57"/>
        <v>3.251075930669808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0.61447177985296286</v>
      </c>
      <c r="C185" s="302">
        <v>0.85164325818807429</v>
      </c>
      <c r="D185" s="302">
        <f t="shared" si="55"/>
        <v>1.4661150380410373</v>
      </c>
      <c r="E185" s="303"/>
      <c r="F185" s="302">
        <v>0.7923375914413705</v>
      </c>
      <c r="G185" s="302">
        <v>1.0509156478908996</v>
      </c>
      <c r="H185" s="302">
        <f t="shared" si="56"/>
        <v>1.8432532393322703</v>
      </c>
      <c r="I185" s="303"/>
      <c r="J185" s="302">
        <v>0.90185384774273403</v>
      </c>
      <c r="K185" s="302">
        <v>1.3181539213729905</v>
      </c>
      <c r="L185" s="302">
        <f t="shared" si="57"/>
        <v>2.2200077691157247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1.0687952743575995</v>
      </c>
      <c r="C186" s="302">
        <v>14.959507140899948</v>
      </c>
      <c r="D186" s="302">
        <f t="shared" si="55"/>
        <v>16.028302415257549</v>
      </c>
      <c r="E186" s="303"/>
      <c r="F186" s="302">
        <v>1.5164362230663675</v>
      </c>
      <c r="G186" s="302">
        <v>16.784402947341913</v>
      </c>
      <c r="H186" s="302">
        <f t="shared" si="56"/>
        <v>18.300839170408281</v>
      </c>
      <c r="I186" s="303"/>
      <c r="J186" s="302">
        <v>2.1937653044641596</v>
      </c>
      <c r="K186" s="302">
        <v>17.922242567093608</v>
      </c>
      <c r="L186" s="302">
        <f t="shared" si="57"/>
        <v>20.11600787155777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1.5133552763373621</v>
      </c>
      <c r="C187" s="302">
        <v>5.7903780866835612</v>
      </c>
      <c r="D187" s="302">
        <f t="shared" si="55"/>
        <v>7.3037333630209229</v>
      </c>
      <c r="E187" s="303"/>
      <c r="F187" s="302">
        <v>1.5790808048521043</v>
      </c>
      <c r="G187" s="302">
        <v>5.3215070110256537</v>
      </c>
      <c r="H187" s="302">
        <f t="shared" si="56"/>
        <v>6.900587815877758</v>
      </c>
      <c r="I187" s="303"/>
      <c r="J187" s="302">
        <v>1.9396458825555087</v>
      </c>
      <c r="K187" s="302">
        <v>5.242255194723084</v>
      </c>
      <c r="L187" s="302">
        <f t="shared" si="57"/>
        <v>7.1819010772785923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8.9876989441319903</v>
      </c>
      <c r="C189" s="311">
        <f t="shared" ref="C189:D189" si="58">SUM(C179:C187)</f>
        <v>33.997301055867993</v>
      </c>
      <c r="D189" s="311">
        <f t="shared" si="58"/>
        <v>42.984999999999992</v>
      </c>
      <c r="E189" s="311"/>
      <c r="F189" s="311">
        <f t="shared" ref="F189:H189" si="59">SUM(F179:F187)</f>
        <v>12.033806195952193</v>
      </c>
      <c r="G189" s="311">
        <f t="shared" si="59"/>
        <v>39.364193804047765</v>
      </c>
      <c r="H189" s="311">
        <f t="shared" si="59"/>
        <v>51.397999999999954</v>
      </c>
      <c r="I189" s="311"/>
      <c r="J189" s="311">
        <f t="shared" ref="J189:L189" si="60">SUM(J179:J187)</f>
        <v>14.338686388853274</v>
      </c>
      <c r="K189" s="311">
        <f t="shared" si="60"/>
        <v>43.158313611146745</v>
      </c>
      <c r="L189" s="311">
        <f t="shared" si="60"/>
        <v>57.497000000000028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1.1384903733395773</v>
      </c>
      <c r="C196" s="302">
        <v>2.9003633584286073</v>
      </c>
      <c r="D196" s="302">
        <f>SUM(B196:C196)</f>
        <v>4.0388537317681843</v>
      </c>
      <c r="E196" s="303"/>
      <c r="F196" s="302">
        <v>2.0520260559019574</v>
      </c>
      <c r="G196" s="302">
        <v>3.1463135947828715</v>
      </c>
      <c r="H196" s="302">
        <f>SUM(F196:G196)</f>
        <v>5.1983396506848294</v>
      </c>
      <c r="I196" s="303"/>
      <c r="J196" s="302">
        <v>2.4331398547428233</v>
      </c>
      <c r="K196" s="302">
        <v>4.0618170285936683</v>
      </c>
      <c r="L196" s="302">
        <f>SUM(J196:K196)</f>
        <v>6.4949568833364921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0.50541697815585007</v>
      </c>
      <c r="C197" s="302">
        <v>0.63308131746577034</v>
      </c>
      <c r="D197" s="302">
        <f t="shared" ref="D197:D204" si="61">SUM(B197:C197)</f>
        <v>1.1384982956216203</v>
      </c>
      <c r="E197" s="303"/>
      <c r="F197" s="302">
        <v>0.809444530730412</v>
      </c>
      <c r="G197" s="302">
        <v>0.83208683196249178</v>
      </c>
      <c r="H197" s="302">
        <f t="shared" ref="H197:H204" si="62">SUM(F197:G197)</f>
        <v>1.6415313626929038</v>
      </c>
      <c r="I197" s="303"/>
      <c r="J197" s="302">
        <v>1.1237275616919646</v>
      </c>
      <c r="K197" s="302">
        <v>1.1335251836219018</v>
      </c>
      <c r="L197" s="302">
        <f t="shared" ref="L197:L204" si="63">SUM(J197:K197)</f>
        <v>2.2572527453138664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0.818802542068372</v>
      </c>
      <c r="C198" s="302">
        <v>0.57576024932846548</v>
      </c>
      <c r="D198" s="302">
        <f t="shared" si="61"/>
        <v>1.3945627913968375</v>
      </c>
      <c r="E198" s="303"/>
      <c r="F198" s="302">
        <v>1.1470100073198026</v>
      </c>
      <c r="G198" s="302">
        <v>0.69216322810384068</v>
      </c>
      <c r="H198" s="302">
        <f t="shared" si="62"/>
        <v>1.8391732354236434</v>
      </c>
      <c r="I198" s="303"/>
      <c r="J198" s="302">
        <v>1.7577864844388638</v>
      </c>
      <c r="K198" s="302">
        <v>0.89097614036883754</v>
      </c>
      <c r="L198" s="302">
        <f t="shared" si="63"/>
        <v>2.6487626248077012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1.768018410553484</v>
      </c>
      <c r="C199" s="302">
        <v>0.52466596302650503</v>
      </c>
      <c r="D199" s="302">
        <f t="shared" si="61"/>
        <v>2.2926843735799891</v>
      </c>
      <c r="E199" s="303"/>
      <c r="F199" s="302">
        <v>1.9334123655465805</v>
      </c>
      <c r="G199" s="302">
        <v>0.64444337779003402</v>
      </c>
      <c r="H199" s="302">
        <f t="shared" si="62"/>
        <v>2.5778557433366145</v>
      </c>
      <c r="I199" s="303"/>
      <c r="J199" s="302">
        <v>2.558772144250149</v>
      </c>
      <c r="K199" s="302">
        <v>0.98141365710063178</v>
      </c>
      <c r="L199" s="302">
        <f t="shared" si="63"/>
        <v>3.5401858013507805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2.0787468632222539</v>
      </c>
      <c r="C200" s="302">
        <v>6.630687029557718</v>
      </c>
      <c r="D200" s="302">
        <f t="shared" si="61"/>
        <v>8.7094338927799715</v>
      </c>
      <c r="E200" s="303"/>
      <c r="F200" s="302">
        <v>2.3068426843618917</v>
      </c>
      <c r="G200" s="302">
        <v>4.8514682767367221</v>
      </c>
      <c r="H200" s="302">
        <f t="shared" si="62"/>
        <v>7.1583109610986142</v>
      </c>
      <c r="I200" s="303"/>
      <c r="J200" s="302">
        <v>2.3309040844512254</v>
      </c>
      <c r="K200" s="302">
        <v>5.2626418590422599</v>
      </c>
      <c r="L200" s="302">
        <f t="shared" si="63"/>
        <v>7.5935459434934849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1.7358654093519434</v>
      </c>
      <c r="C201" s="302">
        <v>0.39710808458719965</v>
      </c>
      <c r="D201" s="302">
        <f t="shared" si="61"/>
        <v>2.1329734939391432</v>
      </c>
      <c r="E201" s="303"/>
      <c r="F201" s="302">
        <v>1.880260873725986</v>
      </c>
      <c r="G201" s="302">
        <v>0.47907783137338816</v>
      </c>
      <c r="H201" s="302">
        <f t="shared" si="62"/>
        <v>2.3593387050993742</v>
      </c>
      <c r="I201" s="303"/>
      <c r="J201" s="302">
        <v>2.217182582906525</v>
      </c>
      <c r="K201" s="302">
        <v>0.62679466694192876</v>
      </c>
      <c r="L201" s="302">
        <f t="shared" si="63"/>
        <v>2.8439772498484537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1.7237941678430084</v>
      </c>
      <c r="C202" s="302">
        <v>1.6613739400172498</v>
      </c>
      <c r="D202" s="302">
        <f t="shared" si="61"/>
        <v>3.3851681078602582</v>
      </c>
      <c r="E202" s="303"/>
      <c r="F202" s="302">
        <v>2.1582454470734374</v>
      </c>
      <c r="G202" s="302">
        <v>1.8966630008464274</v>
      </c>
      <c r="H202" s="302">
        <f t="shared" si="62"/>
        <v>4.0549084479198649</v>
      </c>
      <c r="I202" s="303"/>
      <c r="J202" s="302">
        <v>3.7824311215842283</v>
      </c>
      <c r="K202" s="302">
        <v>2.4613540303915245</v>
      </c>
      <c r="L202" s="302">
        <f t="shared" si="63"/>
        <v>6.2437851519757528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0.29493850489923568</v>
      </c>
      <c r="C203" s="302">
        <v>1.1300179579178835</v>
      </c>
      <c r="D203" s="302">
        <f t="shared" si="61"/>
        <v>1.4249564628171192</v>
      </c>
      <c r="E203" s="303"/>
      <c r="F203" s="302">
        <v>0.2675192131769461</v>
      </c>
      <c r="G203" s="302">
        <v>1.2959629043187679</v>
      </c>
      <c r="H203" s="302">
        <f t="shared" si="62"/>
        <v>1.5634821174957141</v>
      </c>
      <c r="I203" s="303"/>
      <c r="J203" s="302">
        <v>0.64431373034998551</v>
      </c>
      <c r="K203" s="302">
        <v>1.8131617700769089</v>
      </c>
      <c r="L203" s="302">
        <f t="shared" si="63"/>
        <v>2.4574755004268942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17.435665773406935</v>
      </c>
      <c r="C204" s="302">
        <v>9.911203076829926</v>
      </c>
      <c r="D204" s="302">
        <f t="shared" si="61"/>
        <v>27.346868850236859</v>
      </c>
      <c r="E204" s="303"/>
      <c r="F204" s="302">
        <v>18.682725871458945</v>
      </c>
      <c r="G204" s="302">
        <v>9.734333904789505</v>
      </c>
      <c r="H204" s="302">
        <f t="shared" si="62"/>
        <v>28.41705977624845</v>
      </c>
      <c r="I204" s="303"/>
      <c r="J204" s="302">
        <v>18.749885603788897</v>
      </c>
      <c r="K204" s="302">
        <v>9.6571724956578304</v>
      </c>
      <c r="L204" s="302">
        <f t="shared" si="63"/>
        <v>28.407058099446729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27.499739022840657</v>
      </c>
      <c r="C206" s="311">
        <f t="shared" ref="C206:D206" si="64">SUM(C196:C204)</f>
        <v>24.364260977159326</v>
      </c>
      <c r="D206" s="311">
        <f t="shared" si="64"/>
        <v>51.863999999999983</v>
      </c>
      <c r="E206" s="311"/>
      <c r="F206" s="311">
        <f t="shared" ref="F206:H206" si="65">SUM(F196:F204)</f>
        <v>31.237487049295957</v>
      </c>
      <c r="G206" s="311">
        <f t="shared" si="65"/>
        <v>23.572512950704049</v>
      </c>
      <c r="H206" s="311">
        <f t="shared" si="65"/>
        <v>54.810000000000009</v>
      </c>
      <c r="I206" s="311"/>
      <c r="J206" s="311">
        <f t="shared" ref="J206:L206" si="66">SUM(J196:J204)</f>
        <v>35.598143168204658</v>
      </c>
      <c r="K206" s="311">
        <f t="shared" si="66"/>
        <v>26.888856831795493</v>
      </c>
      <c r="L206" s="311">
        <f t="shared" si="66"/>
        <v>62.487000000000158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0.75498112971576803</v>
      </c>
      <c r="C213" s="302">
        <v>0.92086758559332293</v>
      </c>
      <c r="D213" s="302">
        <f>SUM(B213:C213)</f>
        <v>1.6758487153090909</v>
      </c>
      <c r="E213" s="303"/>
      <c r="F213" s="302">
        <v>0.53746137579239872</v>
      </c>
      <c r="G213" s="302">
        <v>0.7345874078562411</v>
      </c>
      <c r="H213" s="302">
        <f>SUM(F213:G213)</f>
        <v>1.2720487836486398</v>
      </c>
      <c r="I213" s="303"/>
      <c r="J213" s="302">
        <v>0.53516700003746709</v>
      </c>
      <c r="K213" s="302">
        <v>0.67523075237612573</v>
      </c>
      <c r="L213" s="302">
        <f>SUM(J213:K213)</f>
        <v>1.2103977524135927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0.75730152531751438</v>
      </c>
      <c r="C214" s="302">
        <v>1.3552152170628775</v>
      </c>
      <c r="D214" s="302">
        <f t="shared" ref="D214:D221" si="67">SUM(B214:C214)</f>
        <v>2.1125167423803921</v>
      </c>
      <c r="E214" s="303"/>
      <c r="F214" s="302">
        <v>0.58700361833889314</v>
      </c>
      <c r="G214" s="302">
        <v>1.1909620158108145</v>
      </c>
      <c r="H214" s="302">
        <f t="shared" ref="H214:H221" si="68">SUM(F214:G214)</f>
        <v>1.7779656341497077</v>
      </c>
      <c r="I214" s="303"/>
      <c r="J214" s="302">
        <v>0.62711337742954631</v>
      </c>
      <c r="K214" s="302">
        <v>1.3488965410617346</v>
      </c>
      <c r="L214" s="302">
        <f t="shared" ref="L214:L221" si="69">SUM(J214:K214)</f>
        <v>1.9760099184912809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1.4150340175171296</v>
      </c>
      <c r="C215" s="302">
        <v>1.3267790742941077</v>
      </c>
      <c r="D215" s="302">
        <f t="shared" si="67"/>
        <v>2.7418130918112373</v>
      </c>
      <c r="E215" s="303"/>
      <c r="F215" s="302">
        <v>0.8557142074371088</v>
      </c>
      <c r="G215" s="302">
        <v>0.9867823615633835</v>
      </c>
      <c r="H215" s="302">
        <f t="shared" si="68"/>
        <v>1.8424965690004922</v>
      </c>
      <c r="I215" s="303"/>
      <c r="J215" s="302">
        <v>0.8572321844834595</v>
      </c>
      <c r="K215" s="302">
        <v>0.85155944439399645</v>
      </c>
      <c r="L215" s="302">
        <f t="shared" si="69"/>
        <v>1.7087916288774561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0.82976812914603681</v>
      </c>
      <c r="C216" s="302">
        <v>0.15698200570065662</v>
      </c>
      <c r="D216" s="302">
        <f t="shared" si="67"/>
        <v>0.98675013484669338</v>
      </c>
      <c r="E216" s="303"/>
      <c r="F216" s="302">
        <v>0.47359274927997475</v>
      </c>
      <c r="G216" s="302">
        <v>0.11096156337804063</v>
      </c>
      <c r="H216" s="302">
        <f t="shared" si="68"/>
        <v>0.58455431265801538</v>
      </c>
      <c r="I216" s="303"/>
      <c r="J216" s="302">
        <v>0.31642061093849788</v>
      </c>
      <c r="K216" s="302">
        <v>9.9381011361208957E-2</v>
      </c>
      <c r="L216" s="302">
        <f t="shared" si="69"/>
        <v>0.41580162229970685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0.2375238036069128</v>
      </c>
      <c r="C217" s="302">
        <v>0.63660654904236258</v>
      </c>
      <c r="D217" s="302">
        <f t="shared" si="67"/>
        <v>0.87413035264927541</v>
      </c>
      <c r="E217" s="303"/>
      <c r="F217" s="302">
        <v>0.13547604914701958</v>
      </c>
      <c r="G217" s="302">
        <v>0.36015917277766074</v>
      </c>
      <c r="H217" s="302">
        <f t="shared" si="68"/>
        <v>0.49563522192468035</v>
      </c>
      <c r="I217" s="303"/>
      <c r="J217" s="302">
        <v>0.15042589160666878</v>
      </c>
      <c r="K217" s="302">
        <v>0.29357483011931579</v>
      </c>
      <c r="L217" s="302">
        <f t="shared" si="69"/>
        <v>0.44400072172598459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0.27426270845937001</v>
      </c>
      <c r="C218" s="302">
        <v>0.10708518352609868</v>
      </c>
      <c r="D218" s="302">
        <f t="shared" si="67"/>
        <v>0.3813478919854687</v>
      </c>
      <c r="E218" s="303"/>
      <c r="F218" s="302">
        <v>0.12064421736948597</v>
      </c>
      <c r="G218" s="302">
        <v>6.8690497062371403E-2</v>
      </c>
      <c r="H218" s="302">
        <f t="shared" si="68"/>
        <v>0.18933471443185737</v>
      </c>
      <c r="I218" s="303"/>
      <c r="J218" s="302">
        <v>0.10507047714679689</v>
      </c>
      <c r="K218" s="302">
        <v>6.7817277729865705E-2</v>
      </c>
      <c r="L218" s="302">
        <f t="shared" si="69"/>
        <v>0.17288775487666258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0.37744322423139703</v>
      </c>
      <c r="C219" s="302">
        <v>0.17755526755982021</v>
      </c>
      <c r="D219" s="302">
        <f t="shared" si="67"/>
        <v>0.55499849179121719</v>
      </c>
      <c r="E219" s="303"/>
      <c r="F219" s="302">
        <v>0.22340969445384126</v>
      </c>
      <c r="G219" s="302">
        <v>0.11580561045840568</v>
      </c>
      <c r="H219" s="302">
        <f t="shared" si="68"/>
        <v>0.33921530491224694</v>
      </c>
      <c r="I219" s="303"/>
      <c r="J219" s="302">
        <v>0.21537150169918343</v>
      </c>
      <c r="K219" s="302">
        <v>0.12193948214711595</v>
      </c>
      <c r="L219" s="302">
        <f t="shared" si="69"/>
        <v>0.33731098384629937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6.2479972212053037E-2</v>
      </c>
      <c r="C220" s="302">
        <v>0.1891704088401783</v>
      </c>
      <c r="D220" s="302">
        <f t="shared" si="67"/>
        <v>0.25165038105223136</v>
      </c>
      <c r="E220" s="303"/>
      <c r="F220" s="302">
        <v>3.734456268237258E-2</v>
      </c>
      <c r="G220" s="302">
        <v>0.11912006915124093</v>
      </c>
      <c r="H220" s="302">
        <f t="shared" si="68"/>
        <v>0.1564646318336135</v>
      </c>
      <c r="I220" s="303"/>
      <c r="J220" s="302">
        <v>2.4184232128137143E-2</v>
      </c>
      <c r="K220" s="302">
        <v>0.11731985102283292</v>
      </c>
      <c r="L220" s="302">
        <f t="shared" si="69"/>
        <v>0.14150408315097007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0.65653050619606701</v>
      </c>
      <c r="C221" s="302">
        <v>0.59641369197833261</v>
      </c>
      <c r="D221" s="302">
        <f t="shared" si="67"/>
        <v>1.2529441981743996</v>
      </c>
      <c r="E221" s="303"/>
      <c r="F221" s="302">
        <v>0.27275581660547277</v>
      </c>
      <c r="G221" s="302">
        <v>0.27852901083527143</v>
      </c>
      <c r="H221" s="302">
        <f t="shared" si="68"/>
        <v>0.55128482744074425</v>
      </c>
      <c r="I221" s="303"/>
      <c r="J221" s="302">
        <v>0.281984521520248</v>
      </c>
      <c r="K221" s="302">
        <v>0.27831101279778298</v>
      </c>
      <c r="L221" s="302">
        <f t="shared" si="69"/>
        <v>0.56029553431803092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5.3653250164022488</v>
      </c>
      <c r="C223" s="311">
        <f t="shared" ref="C223:D223" si="70">SUM(C213:C221)</f>
        <v>5.4666749835977573</v>
      </c>
      <c r="D223" s="311">
        <f t="shared" si="70"/>
        <v>10.832000000000004</v>
      </c>
      <c r="E223" s="311"/>
      <c r="F223" s="311">
        <f t="shared" ref="F223:H223" si="71">SUM(F213:F221)</f>
        <v>3.2434022911065679</v>
      </c>
      <c r="G223" s="311">
        <f t="shared" si="71"/>
        <v>3.96559770889343</v>
      </c>
      <c r="H223" s="311">
        <f t="shared" si="71"/>
        <v>7.2089999999999979</v>
      </c>
      <c r="I223" s="311"/>
      <c r="J223" s="311">
        <f t="shared" ref="J223:L223" si="72">SUM(J213:J221)</f>
        <v>3.1129697969900048</v>
      </c>
      <c r="K223" s="311">
        <f t="shared" si="72"/>
        <v>3.8540302030099789</v>
      </c>
      <c r="L223" s="311">
        <f t="shared" si="72"/>
        <v>6.9669999999999845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0.73574952032072316</v>
      </c>
      <c r="C230" s="302">
        <v>2.1894779483045865</v>
      </c>
      <c r="D230" s="302">
        <f>SUM(B230:C230)</f>
        <v>2.9252274686253097</v>
      </c>
      <c r="E230" s="303"/>
      <c r="F230" s="302">
        <v>0.83655012115454563</v>
      </c>
      <c r="G230" s="302">
        <v>2.0655306305045023</v>
      </c>
      <c r="H230" s="302">
        <f>SUM(F230:G230)</f>
        <v>2.9020807516590477</v>
      </c>
      <c r="I230" s="303"/>
      <c r="J230" s="302">
        <v>0.92656807240010663</v>
      </c>
      <c r="K230" s="302">
        <v>1.8104745735271726</v>
      </c>
      <c r="L230" s="302">
        <f>SUM(J230:K230)</f>
        <v>2.7370426459272794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1.4854071429312667</v>
      </c>
      <c r="C231" s="302">
        <v>6.9992666437887205</v>
      </c>
      <c r="D231" s="302">
        <f t="shared" ref="D231:D238" si="73">SUM(B231:C231)</f>
        <v>8.4846737867199877</v>
      </c>
      <c r="E231" s="303"/>
      <c r="F231" s="302">
        <v>1.8422917590424646</v>
      </c>
      <c r="G231" s="302">
        <v>6.5340729096109538</v>
      </c>
      <c r="H231" s="302">
        <f t="shared" ref="H231:H238" si="74">SUM(F231:G231)</f>
        <v>8.3763646686534177</v>
      </c>
      <c r="I231" s="303"/>
      <c r="J231" s="302">
        <v>2.436700836621907</v>
      </c>
      <c r="K231" s="302">
        <v>8.0173273646059542</v>
      </c>
      <c r="L231" s="302">
        <f t="shared" ref="L231:L238" si="75">SUM(J231:K231)</f>
        <v>10.45402820122786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0.95967430867042991</v>
      </c>
      <c r="C232" s="302">
        <v>2.1163717483893678</v>
      </c>
      <c r="D232" s="302">
        <f t="shared" si="73"/>
        <v>3.0760460570597976</v>
      </c>
      <c r="E232" s="303"/>
      <c r="F232" s="302">
        <v>1.0086942698347039</v>
      </c>
      <c r="G232" s="302">
        <v>1.9277927260845631</v>
      </c>
      <c r="H232" s="302">
        <f t="shared" si="74"/>
        <v>2.936486995919267</v>
      </c>
      <c r="I232" s="303"/>
      <c r="J232" s="302">
        <v>1.147006957726814</v>
      </c>
      <c r="K232" s="302">
        <v>1.7173015486265357</v>
      </c>
      <c r="L232" s="302">
        <f t="shared" si="75"/>
        <v>2.8643085063533498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0.89650697128416312</v>
      </c>
      <c r="C233" s="302">
        <v>0.32292860648633104</v>
      </c>
      <c r="D233" s="302">
        <f t="shared" si="73"/>
        <v>1.2194355777704942</v>
      </c>
      <c r="E233" s="303"/>
      <c r="F233" s="302">
        <v>0.76275538425018585</v>
      </c>
      <c r="G233" s="302">
        <v>0.30550250276752522</v>
      </c>
      <c r="H233" s="302">
        <f t="shared" si="74"/>
        <v>1.0682578870177111</v>
      </c>
      <c r="I233" s="303"/>
      <c r="J233" s="302">
        <v>0.59452816659620578</v>
      </c>
      <c r="K233" s="302">
        <v>0.31645386727705027</v>
      </c>
      <c r="L233" s="302">
        <f t="shared" si="75"/>
        <v>0.91098203387325605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7.2540907733656387E-2</v>
      </c>
      <c r="C234" s="302">
        <v>1.1598308476753849</v>
      </c>
      <c r="D234" s="302">
        <f t="shared" si="73"/>
        <v>1.2323717554090412</v>
      </c>
      <c r="E234" s="303"/>
      <c r="F234" s="302">
        <v>7.6993086199522359E-2</v>
      </c>
      <c r="G234" s="302">
        <v>0.83663262659832471</v>
      </c>
      <c r="H234" s="302">
        <f t="shared" si="74"/>
        <v>0.9136257127978471</v>
      </c>
      <c r="I234" s="303"/>
      <c r="J234" s="302">
        <v>0.10006907816942914</v>
      </c>
      <c r="K234" s="302">
        <v>0.72007519068371939</v>
      </c>
      <c r="L234" s="302">
        <f t="shared" si="75"/>
        <v>0.82014426885314851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0.20400483299452743</v>
      </c>
      <c r="C235" s="302">
        <v>0.19428682359502733</v>
      </c>
      <c r="D235" s="302">
        <f t="shared" si="73"/>
        <v>0.39829165658955479</v>
      </c>
      <c r="E235" s="303"/>
      <c r="F235" s="302">
        <v>0.15380085364463397</v>
      </c>
      <c r="G235" s="302">
        <v>0.17397056304630329</v>
      </c>
      <c r="H235" s="302">
        <f t="shared" si="74"/>
        <v>0.32777141669093723</v>
      </c>
      <c r="I235" s="303"/>
      <c r="J235" s="302">
        <v>0.17424115609570279</v>
      </c>
      <c r="K235" s="302">
        <v>0.21656188885166702</v>
      </c>
      <c r="L235" s="302">
        <f t="shared" si="75"/>
        <v>0.39080304494736984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0.40513407173735561</v>
      </c>
      <c r="C236" s="302">
        <v>0.29158054951715684</v>
      </c>
      <c r="D236" s="302">
        <f t="shared" si="73"/>
        <v>0.69671462125451245</v>
      </c>
      <c r="E236" s="303"/>
      <c r="F236" s="302">
        <v>0.35635174062945951</v>
      </c>
      <c r="G236" s="302">
        <v>0.29542577995797276</v>
      </c>
      <c r="H236" s="302">
        <f t="shared" si="74"/>
        <v>0.65177752058743232</v>
      </c>
      <c r="I236" s="303"/>
      <c r="J236" s="302">
        <v>0.37324562229673541</v>
      </c>
      <c r="K236" s="302">
        <v>0.34887535893339172</v>
      </c>
      <c r="L236" s="302">
        <f t="shared" si="75"/>
        <v>0.72212098123012713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3.8559687178019719E-2</v>
      </c>
      <c r="C237" s="302">
        <v>0.1319680186519108</v>
      </c>
      <c r="D237" s="302">
        <f t="shared" si="73"/>
        <v>0.17052770582993051</v>
      </c>
      <c r="E237" s="303"/>
      <c r="F237" s="302">
        <v>2.476981448880251E-2</v>
      </c>
      <c r="G237" s="302">
        <v>0.14260778792217632</v>
      </c>
      <c r="H237" s="302">
        <f t="shared" si="74"/>
        <v>0.16737760241097882</v>
      </c>
      <c r="I237" s="303"/>
      <c r="J237" s="302">
        <v>2.8026399399881601E-2</v>
      </c>
      <c r="K237" s="302">
        <v>0.15824618015643555</v>
      </c>
      <c r="L237" s="302">
        <f t="shared" si="75"/>
        <v>0.18627257955631715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9.4904067550395738E-2</v>
      </c>
      <c r="C238" s="302">
        <v>0.22480730319095277</v>
      </c>
      <c r="D238" s="302">
        <f t="shared" si="73"/>
        <v>0.31971137074134848</v>
      </c>
      <c r="E238" s="303"/>
      <c r="F238" s="302">
        <v>6.0921423360767432E-2</v>
      </c>
      <c r="G238" s="302">
        <v>0.1303360209025668</v>
      </c>
      <c r="H238" s="302">
        <f t="shared" si="74"/>
        <v>0.19125744426333424</v>
      </c>
      <c r="I238" s="303"/>
      <c r="J238" s="302">
        <v>6.712319616925673E-2</v>
      </c>
      <c r="K238" s="302">
        <v>0.12817454186202323</v>
      </c>
      <c r="L238" s="302">
        <f t="shared" si="75"/>
        <v>0.19529773803127998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4.8924815104005379</v>
      </c>
      <c r="C240" s="311">
        <f t="shared" ref="C240:D240" si="76">SUM(C230:C238)</f>
        <v>13.630518489599439</v>
      </c>
      <c r="D240" s="311">
        <f t="shared" si="76"/>
        <v>18.522999999999975</v>
      </c>
      <c r="E240" s="311"/>
      <c r="F240" s="311">
        <f t="shared" ref="F240:H240" si="77">SUM(F230:F238)</f>
        <v>5.1231284526050844</v>
      </c>
      <c r="G240" s="311">
        <f t="shared" si="77"/>
        <v>12.41187154739489</v>
      </c>
      <c r="H240" s="311">
        <f t="shared" si="77"/>
        <v>17.534999999999979</v>
      </c>
      <c r="I240" s="311"/>
      <c r="J240" s="311">
        <f t="shared" ref="J240:L240" si="78">SUM(J230:J238)</f>
        <v>5.8475094854760394</v>
      </c>
      <c r="K240" s="311">
        <f t="shared" si="78"/>
        <v>13.433490514523948</v>
      </c>
      <c r="L240" s="311">
        <f t="shared" si="78"/>
        <v>19.280999999999985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1.1704963008141887</v>
      </c>
      <c r="C247" s="302">
        <v>2.6063823383523923</v>
      </c>
      <c r="D247" s="302">
        <f>SUM(B247:C247)</f>
        <v>3.776878639166581</v>
      </c>
      <c r="E247" s="303"/>
      <c r="F247" s="302">
        <v>1.5495555982035549</v>
      </c>
      <c r="G247" s="302">
        <v>2.3707422405916687</v>
      </c>
      <c r="H247" s="302">
        <f>SUM(F247:G247)</f>
        <v>3.9202978387952236</v>
      </c>
      <c r="I247" s="303"/>
      <c r="J247" s="302">
        <v>1.3940320132690964</v>
      </c>
      <c r="K247" s="302">
        <v>1.7917465211351795</v>
      </c>
      <c r="L247" s="302">
        <f>SUM(J247:K247)</f>
        <v>3.1857785344042759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1.4902774048180722</v>
      </c>
      <c r="C248" s="302">
        <v>3.3966882716476832</v>
      </c>
      <c r="D248" s="302">
        <f t="shared" ref="D248:D255" si="79">SUM(B248:C248)</f>
        <v>4.8869656764657554</v>
      </c>
      <c r="E248" s="303"/>
      <c r="F248" s="302">
        <v>2.3749658426687499</v>
      </c>
      <c r="G248" s="302">
        <v>3.0459704400047323</v>
      </c>
      <c r="H248" s="302">
        <f t="shared" ref="H248:H255" si="80">SUM(F248:G248)</f>
        <v>5.4209362826734822</v>
      </c>
      <c r="I248" s="303"/>
      <c r="J248" s="302">
        <v>2.4866870708887965</v>
      </c>
      <c r="K248" s="302">
        <v>3.169974618568439</v>
      </c>
      <c r="L248" s="302">
        <f t="shared" ref="L248:L255" si="81">SUM(J248:K248)</f>
        <v>5.6566616894572359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2.2378348424237573</v>
      </c>
      <c r="C249" s="302">
        <v>3.3526323550714499</v>
      </c>
      <c r="D249" s="302">
        <f t="shared" si="79"/>
        <v>5.5904671974952072</v>
      </c>
      <c r="E249" s="303"/>
      <c r="F249" s="302">
        <v>2.9385259498148391</v>
      </c>
      <c r="G249" s="302">
        <v>3.0250736425237408</v>
      </c>
      <c r="H249" s="302">
        <f t="shared" si="80"/>
        <v>5.9635995923385803</v>
      </c>
      <c r="I249" s="303"/>
      <c r="J249" s="302">
        <v>2.6863186753745358</v>
      </c>
      <c r="K249" s="302">
        <v>2.3853553828902627</v>
      </c>
      <c r="L249" s="302">
        <f t="shared" si="81"/>
        <v>5.071674058264799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4.4160759742071169</v>
      </c>
      <c r="C250" s="302">
        <v>1.1164421754807345</v>
      </c>
      <c r="D250" s="302">
        <f t="shared" si="79"/>
        <v>5.5325181496878511</v>
      </c>
      <c r="E250" s="303"/>
      <c r="F250" s="302">
        <v>3.9203560448227859</v>
      </c>
      <c r="G250" s="302">
        <v>0.96808594608878906</v>
      </c>
      <c r="H250" s="302">
        <f t="shared" si="80"/>
        <v>4.8884419909115753</v>
      </c>
      <c r="I250" s="303"/>
      <c r="J250" s="302">
        <v>2.5460854587893751</v>
      </c>
      <c r="K250" s="302">
        <v>0.69809029324990657</v>
      </c>
      <c r="L250" s="302">
        <f t="shared" si="81"/>
        <v>3.2441757520392818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6.4303810212397214E-2</v>
      </c>
      <c r="C251" s="302">
        <v>0.4898169245116919</v>
      </c>
      <c r="D251" s="302">
        <f t="shared" si="79"/>
        <v>0.55412073472408907</v>
      </c>
      <c r="E251" s="303"/>
      <c r="F251" s="302">
        <v>8.9127289904757587E-2</v>
      </c>
      <c r="G251" s="302">
        <v>0.24105858378034115</v>
      </c>
      <c r="H251" s="302">
        <f t="shared" si="80"/>
        <v>0.33018587368509872</v>
      </c>
      <c r="I251" s="303"/>
      <c r="J251" s="302">
        <v>8.3685026955835184E-2</v>
      </c>
      <c r="K251" s="302">
        <v>0.18433412797873225</v>
      </c>
      <c r="L251" s="302">
        <f t="shared" si="81"/>
        <v>0.26801915493456741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9.4586824208841083E-2</v>
      </c>
      <c r="C252" s="302">
        <v>9.1692551605212905E-2</v>
      </c>
      <c r="D252" s="302">
        <f t="shared" si="79"/>
        <v>0.18627937581405399</v>
      </c>
      <c r="E252" s="303"/>
      <c r="F252" s="302">
        <v>0.1869213468892344</v>
      </c>
      <c r="G252" s="302">
        <v>9.4198828560275616E-2</v>
      </c>
      <c r="H252" s="302">
        <f t="shared" si="80"/>
        <v>0.28112017544951001</v>
      </c>
      <c r="I252" s="303"/>
      <c r="J252" s="302">
        <v>0.18554069386579319</v>
      </c>
      <c r="K252" s="302">
        <v>9.5139462060830904E-2</v>
      </c>
      <c r="L252" s="302">
        <f t="shared" si="81"/>
        <v>0.2806801559266241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1.1594602954961801</v>
      </c>
      <c r="C253" s="302">
        <v>0.50419645724176165</v>
      </c>
      <c r="D253" s="302">
        <f t="shared" si="79"/>
        <v>1.6636567527379418</v>
      </c>
      <c r="E253" s="303"/>
      <c r="F253" s="302">
        <v>1.1440248274080127</v>
      </c>
      <c r="G253" s="302">
        <v>0.38812122180256281</v>
      </c>
      <c r="H253" s="302">
        <f t="shared" si="80"/>
        <v>1.5321460492105756</v>
      </c>
      <c r="I253" s="303"/>
      <c r="J253" s="302">
        <v>0.84095655468186836</v>
      </c>
      <c r="K253" s="302">
        <v>0.34565935481029575</v>
      </c>
      <c r="L253" s="302">
        <f t="shared" si="81"/>
        <v>1.186615909492164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4.1073079691541739E-2</v>
      </c>
      <c r="C254" s="302">
        <v>0.17643059264212441</v>
      </c>
      <c r="D254" s="302">
        <f t="shared" si="79"/>
        <v>0.21750367233366613</v>
      </c>
      <c r="E254" s="303"/>
      <c r="F254" s="302">
        <v>4.1831317034852107E-2</v>
      </c>
      <c r="G254" s="302">
        <v>0.1095718421369854</v>
      </c>
      <c r="H254" s="302">
        <f t="shared" si="80"/>
        <v>0.1514031591718375</v>
      </c>
      <c r="I254" s="303"/>
      <c r="J254" s="302">
        <v>4.860470438543818E-2</v>
      </c>
      <c r="K254" s="302">
        <v>0.10391314678780861</v>
      </c>
      <c r="L254" s="302">
        <f t="shared" si="81"/>
        <v>0.15251785117324679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0.13651459623123691</v>
      </c>
      <c r="C255" s="302">
        <v>0.20909520534362033</v>
      </c>
      <c r="D255" s="302">
        <f t="shared" si="79"/>
        <v>0.34560980157485721</v>
      </c>
      <c r="E255" s="303"/>
      <c r="F255" s="302">
        <v>0.12357483756454871</v>
      </c>
      <c r="G255" s="302">
        <v>0.1332942001995433</v>
      </c>
      <c r="H255" s="302">
        <f t="shared" si="80"/>
        <v>0.25686903776409198</v>
      </c>
      <c r="I255" s="303"/>
      <c r="J255" s="302">
        <v>0.11756945276912877</v>
      </c>
      <c r="K255" s="302">
        <v>0.10830744153867837</v>
      </c>
      <c r="L255" s="302">
        <f t="shared" si="81"/>
        <v>0.22587689430780714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10.810623128103332</v>
      </c>
      <c r="C257" s="311">
        <f t="shared" ref="C257:D257" si="82">SUM(C247:C255)</f>
        <v>11.943376871896671</v>
      </c>
      <c r="D257" s="311">
        <f t="shared" si="82"/>
        <v>22.754000000000001</v>
      </c>
      <c r="E257" s="311"/>
      <c r="F257" s="311">
        <f t="shared" ref="F257:H257" si="83">SUM(F247:F255)</f>
        <v>12.368883054311334</v>
      </c>
      <c r="G257" s="311">
        <f t="shared" si="83"/>
        <v>10.376116945688636</v>
      </c>
      <c r="H257" s="311">
        <f t="shared" si="83"/>
        <v>22.744999999999973</v>
      </c>
      <c r="I257" s="311"/>
      <c r="J257" s="311">
        <f t="shared" ref="J257:L257" si="84">SUM(J247:J255)</f>
        <v>10.389479650979867</v>
      </c>
      <c r="K257" s="311">
        <f t="shared" si="84"/>
        <v>8.8825203490201314</v>
      </c>
      <c r="L257" s="311">
        <f t="shared" si="84"/>
        <v>19.272000000000002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1.2369632291928996</v>
      </c>
      <c r="C264" s="302">
        <v>1.3336543087549886</v>
      </c>
      <c r="D264" s="302">
        <f>SUM(B264:C264)</f>
        <v>2.5706175379478884</v>
      </c>
      <c r="E264" s="303"/>
      <c r="F264" s="302">
        <v>1.398537200986949</v>
      </c>
      <c r="G264" s="302">
        <v>1.9548953702412382</v>
      </c>
      <c r="H264" s="302">
        <f>SUM(F264:G264)</f>
        <v>3.3534325712281872</v>
      </c>
      <c r="I264" s="303"/>
      <c r="J264" s="302">
        <v>1.5847009674952319</v>
      </c>
      <c r="K264" s="302">
        <v>2.1891170712853936</v>
      </c>
      <c r="L264" s="302">
        <f>SUM(J264:K264)</f>
        <v>3.7738180387806253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0.84598779886614106</v>
      </c>
      <c r="C265" s="302">
        <v>0.93836534870022548</v>
      </c>
      <c r="D265" s="302">
        <f t="shared" ref="D265:D272" si="85">SUM(B265:C265)</f>
        <v>1.7843531475663665</v>
      </c>
      <c r="E265" s="303"/>
      <c r="F265" s="302">
        <v>1.1399614544987888</v>
      </c>
      <c r="G265" s="302">
        <v>1.5799206187917183</v>
      </c>
      <c r="H265" s="302">
        <f t="shared" ref="H265:H272" si="86">SUM(F265:G265)</f>
        <v>2.7198820732905071</v>
      </c>
      <c r="I265" s="303"/>
      <c r="J265" s="302">
        <v>1.4658640443643407</v>
      </c>
      <c r="K265" s="302">
        <v>2.0624157147391315</v>
      </c>
      <c r="L265" s="302">
        <f t="shared" ref="L265:L272" si="87">SUM(J265:K265)</f>
        <v>3.528279759103472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0.95646552806570229</v>
      </c>
      <c r="C266" s="302">
        <v>0.83481337036967218</v>
      </c>
      <c r="D266" s="302">
        <f t="shared" si="85"/>
        <v>1.7912788984353745</v>
      </c>
      <c r="E266" s="303"/>
      <c r="F266" s="302">
        <v>1.1705983071119201</v>
      </c>
      <c r="G266" s="302">
        <v>1.2541153277253465</v>
      </c>
      <c r="H266" s="302">
        <f t="shared" si="86"/>
        <v>2.4247136348372669</v>
      </c>
      <c r="I266" s="303"/>
      <c r="J266" s="302">
        <v>1.7608321873544011</v>
      </c>
      <c r="K266" s="302">
        <v>1.4321314443936539</v>
      </c>
      <c r="L266" s="302">
        <f t="shared" si="87"/>
        <v>3.192963631748055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2.2949478727645731</v>
      </c>
      <c r="C267" s="302">
        <v>0.21784407671702904</v>
      </c>
      <c r="D267" s="302">
        <f t="shared" si="85"/>
        <v>2.5127919494816022</v>
      </c>
      <c r="E267" s="303"/>
      <c r="F267" s="302">
        <v>2.2389347893219016</v>
      </c>
      <c r="G267" s="302">
        <v>0.29711018643019965</v>
      </c>
      <c r="H267" s="302">
        <f t="shared" si="86"/>
        <v>2.5360449757521013</v>
      </c>
      <c r="I267" s="303"/>
      <c r="J267" s="302">
        <v>2.0977210248538309</v>
      </c>
      <c r="K267" s="302">
        <v>0.39197204403692071</v>
      </c>
      <c r="L267" s="302">
        <f t="shared" si="87"/>
        <v>2.4896930688907517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0.22458946774714164</v>
      </c>
      <c r="C268" s="302">
        <v>0.72520882877038206</v>
      </c>
      <c r="D268" s="302">
        <f t="shared" si="85"/>
        <v>0.94979829651752368</v>
      </c>
      <c r="E268" s="303"/>
      <c r="F268" s="302">
        <v>0.24440727998374509</v>
      </c>
      <c r="G268" s="302">
        <v>0.66677728959011306</v>
      </c>
      <c r="H268" s="302">
        <f t="shared" si="86"/>
        <v>0.91118456957385818</v>
      </c>
      <c r="I268" s="303"/>
      <c r="J268" s="302">
        <v>0.45266487740619593</v>
      </c>
      <c r="K268" s="302">
        <v>0.75748696669931148</v>
      </c>
      <c r="L268" s="302">
        <f t="shared" si="87"/>
        <v>1.2101518441055075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0.28968763036607087</v>
      </c>
      <c r="C269" s="302">
        <v>0.12357056083355558</v>
      </c>
      <c r="D269" s="302">
        <f t="shared" si="85"/>
        <v>0.41325819119962648</v>
      </c>
      <c r="E269" s="303"/>
      <c r="F269" s="302">
        <v>0.28619835254553311</v>
      </c>
      <c r="G269" s="302">
        <v>0.16286348972995918</v>
      </c>
      <c r="H269" s="302">
        <f t="shared" si="86"/>
        <v>0.44906184227549228</v>
      </c>
      <c r="I269" s="303"/>
      <c r="J269" s="302">
        <v>0.40526399259086748</v>
      </c>
      <c r="K269" s="302">
        <v>0.19721001105959807</v>
      </c>
      <c r="L269" s="302">
        <f t="shared" si="87"/>
        <v>0.60247400365046555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1.3722706760112553</v>
      </c>
      <c r="C270" s="302">
        <v>0.30664889276298329</v>
      </c>
      <c r="D270" s="302">
        <f t="shared" si="85"/>
        <v>1.6789195687742386</v>
      </c>
      <c r="E270" s="303"/>
      <c r="F270" s="302">
        <v>1.2192072636991012</v>
      </c>
      <c r="G270" s="302">
        <v>0.37376388554767992</v>
      </c>
      <c r="H270" s="302">
        <f t="shared" si="86"/>
        <v>1.5929711492467811</v>
      </c>
      <c r="I270" s="303"/>
      <c r="J270" s="302">
        <v>1.4741786989120096</v>
      </c>
      <c r="K270" s="302">
        <v>0.43749231837852054</v>
      </c>
      <c r="L270" s="302">
        <f t="shared" si="87"/>
        <v>1.91167101729053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2.9059097685745734E-2</v>
      </c>
      <c r="C271" s="302">
        <v>0.1309402453552676</v>
      </c>
      <c r="D271" s="302">
        <f t="shared" si="85"/>
        <v>0.15999934304101335</v>
      </c>
      <c r="E271" s="303"/>
      <c r="F271" s="302">
        <v>2.4717635288838042E-2</v>
      </c>
      <c r="G271" s="302">
        <v>0.14324246439278465</v>
      </c>
      <c r="H271" s="302">
        <f t="shared" si="86"/>
        <v>0.1679600996816227</v>
      </c>
      <c r="I271" s="303"/>
      <c r="J271" s="302">
        <v>4.8810670314724393E-2</v>
      </c>
      <c r="K271" s="302">
        <v>0.11940791963260676</v>
      </c>
      <c r="L271" s="302">
        <f t="shared" si="87"/>
        <v>0.16821858994733116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0.34315132380944635</v>
      </c>
      <c r="C272" s="302">
        <v>0.17883174322694148</v>
      </c>
      <c r="D272" s="302">
        <f t="shared" si="85"/>
        <v>0.52198306703638786</v>
      </c>
      <c r="E272" s="303"/>
      <c r="F272" s="302">
        <v>0.27639857066252288</v>
      </c>
      <c r="G272" s="302">
        <v>0.18335051345168074</v>
      </c>
      <c r="H272" s="302">
        <f t="shared" si="86"/>
        <v>0.45974908411420362</v>
      </c>
      <c r="I272" s="303"/>
      <c r="J272" s="302">
        <v>0.2166412292864347</v>
      </c>
      <c r="K272" s="302">
        <v>0.21208881719683537</v>
      </c>
      <c r="L272" s="302">
        <f t="shared" si="87"/>
        <v>0.42873004648327007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7.5931226245089762</v>
      </c>
      <c r="C274" s="311">
        <f t="shared" ref="C274:D274" si="88">SUM(C264:C272)</f>
        <v>4.7898773754910451</v>
      </c>
      <c r="D274" s="311">
        <f t="shared" si="88"/>
        <v>12.38300000000002</v>
      </c>
      <c r="E274" s="311"/>
      <c r="F274" s="311">
        <f t="shared" ref="F274:H274" si="89">SUM(F264:F272)</f>
        <v>7.9989608540993</v>
      </c>
      <c r="G274" s="311">
        <f t="shared" si="89"/>
        <v>6.6160391459007206</v>
      </c>
      <c r="H274" s="311">
        <f t="shared" si="89"/>
        <v>14.61500000000002</v>
      </c>
      <c r="I274" s="311"/>
      <c r="J274" s="311">
        <f t="shared" ref="J274:L274" si="90">SUM(J264:J272)</f>
        <v>9.5066776925780374</v>
      </c>
      <c r="K274" s="311">
        <f t="shared" si="90"/>
        <v>7.7993223074219715</v>
      </c>
      <c r="L274" s="311">
        <f t="shared" si="90"/>
        <v>17.306000000000008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3.5329859211801597</v>
      </c>
      <c r="C281" s="302">
        <v>5.29260196049822</v>
      </c>
      <c r="D281" s="302">
        <f>SUM(B281:C281)</f>
        <v>8.8255878816783806</v>
      </c>
      <c r="E281" s="303"/>
      <c r="F281" s="302">
        <v>3.9598991047267909</v>
      </c>
      <c r="G281" s="302">
        <v>6.6796881780254065</v>
      </c>
      <c r="H281" s="302">
        <f>SUM(F281:G281)</f>
        <v>10.639587282752197</v>
      </c>
      <c r="I281" s="303"/>
      <c r="J281" s="302">
        <v>4.8926599587577497</v>
      </c>
      <c r="K281" s="302">
        <v>6.7216294231996985</v>
      </c>
      <c r="L281" s="302">
        <f>SUM(J281:K281)</f>
        <v>11.614289381957448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8.2488267130918747</v>
      </c>
      <c r="C282" s="302">
        <v>16.416930033827665</v>
      </c>
      <c r="D282" s="302">
        <f t="shared" ref="D282:D289" si="91">SUM(B282:C282)</f>
        <v>24.665756746919541</v>
      </c>
      <c r="E282" s="303"/>
      <c r="F282" s="302">
        <v>10.072322479613002</v>
      </c>
      <c r="G282" s="302">
        <v>21.630690597628849</v>
      </c>
      <c r="H282" s="302">
        <f t="shared" ref="H282:H289" si="92">SUM(F282:G282)</f>
        <v>31.703013077241849</v>
      </c>
      <c r="I282" s="303"/>
      <c r="J282" s="302">
        <v>13.730638894626065</v>
      </c>
      <c r="K282" s="302">
        <v>26.083163176031427</v>
      </c>
      <c r="L282" s="302">
        <f t="shared" ref="L282:L289" si="93">SUM(J282:K282)</f>
        <v>39.813802070657488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5.633372502435817</v>
      </c>
      <c r="C283" s="302">
        <v>6.5127000956476468</v>
      </c>
      <c r="D283" s="302">
        <f t="shared" si="91"/>
        <v>12.146072598083464</v>
      </c>
      <c r="E283" s="303"/>
      <c r="F283" s="302">
        <v>5.7972322708099702</v>
      </c>
      <c r="G283" s="302">
        <v>8.4291024633028329</v>
      </c>
      <c r="H283" s="302">
        <f t="shared" si="92"/>
        <v>14.226334734112804</v>
      </c>
      <c r="I283" s="303"/>
      <c r="J283" s="302">
        <v>7.7118854551566764</v>
      </c>
      <c r="K283" s="302">
        <v>8.4449271582759593</v>
      </c>
      <c r="L283" s="302">
        <f t="shared" si="93"/>
        <v>16.156812613432635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9.8029596612415606</v>
      </c>
      <c r="C284" s="302">
        <v>1.5909144416620187</v>
      </c>
      <c r="D284" s="302">
        <f t="shared" si="91"/>
        <v>11.393874102903579</v>
      </c>
      <c r="E284" s="303"/>
      <c r="F284" s="302">
        <v>8.6953517817146277</v>
      </c>
      <c r="G284" s="302">
        <v>1.9078327985271419</v>
      </c>
      <c r="H284" s="302">
        <f t="shared" si="92"/>
        <v>10.60318458024177</v>
      </c>
      <c r="I284" s="303"/>
      <c r="J284" s="302">
        <v>7.1227222741740075</v>
      </c>
      <c r="K284" s="302">
        <v>1.7904105892572184</v>
      </c>
      <c r="L284" s="302">
        <f t="shared" si="93"/>
        <v>8.9131328634312261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0.29746354862624791</v>
      </c>
      <c r="C285" s="302">
        <v>1.8201417507618025</v>
      </c>
      <c r="D285" s="302">
        <f t="shared" si="91"/>
        <v>2.1176052993880505</v>
      </c>
      <c r="E285" s="303"/>
      <c r="F285" s="302">
        <v>0.271369610280629</v>
      </c>
      <c r="G285" s="302">
        <v>1.5068934134998773</v>
      </c>
      <c r="H285" s="302">
        <f t="shared" si="92"/>
        <v>1.7782630237805064</v>
      </c>
      <c r="I285" s="303"/>
      <c r="J285" s="302">
        <v>0.4963274194567221</v>
      </c>
      <c r="K285" s="302">
        <v>1.4063817745408462</v>
      </c>
      <c r="L285" s="302">
        <f t="shared" si="93"/>
        <v>1.9027091939975684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1.2390632597662863</v>
      </c>
      <c r="C286" s="302">
        <v>0.41821658740076395</v>
      </c>
      <c r="D286" s="302">
        <f t="shared" si="91"/>
        <v>1.6572798471670502</v>
      </c>
      <c r="E286" s="303"/>
      <c r="F286" s="302">
        <v>1.3822971344987958</v>
      </c>
      <c r="G286" s="302">
        <v>0.53457077802499764</v>
      </c>
      <c r="H286" s="302">
        <f t="shared" si="92"/>
        <v>1.9168679125237933</v>
      </c>
      <c r="I286" s="303"/>
      <c r="J286" s="302">
        <v>1.7165315105120902</v>
      </c>
      <c r="K286" s="302">
        <v>0.76879554048031229</v>
      </c>
      <c r="L286" s="302">
        <f t="shared" si="93"/>
        <v>2.4853270509924026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1.9593183159200547</v>
      </c>
      <c r="C287" s="302">
        <v>0.66683673820795364</v>
      </c>
      <c r="D287" s="302">
        <f t="shared" si="91"/>
        <v>2.6261550541280085</v>
      </c>
      <c r="E287" s="303"/>
      <c r="F287" s="302">
        <v>1.6017638209624827</v>
      </c>
      <c r="G287" s="302">
        <v>0.71161857643140913</v>
      </c>
      <c r="H287" s="302">
        <f t="shared" si="92"/>
        <v>2.3133823973938918</v>
      </c>
      <c r="I287" s="303"/>
      <c r="J287" s="302">
        <v>1.6598258363861187</v>
      </c>
      <c r="K287" s="302">
        <v>0.86510962660728363</v>
      </c>
      <c r="L287" s="302">
        <f t="shared" si="93"/>
        <v>2.5249354629934024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0.19411791785308641</v>
      </c>
      <c r="C288" s="302">
        <v>0.71077126352811182</v>
      </c>
      <c r="D288" s="302">
        <f t="shared" si="91"/>
        <v>0.90488918138119823</v>
      </c>
      <c r="E288" s="303"/>
      <c r="F288" s="302">
        <v>0.14411437842455876</v>
      </c>
      <c r="G288" s="302">
        <v>0.66527593034641286</v>
      </c>
      <c r="H288" s="302">
        <f t="shared" si="92"/>
        <v>0.80939030877097162</v>
      </c>
      <c r="I288" s="303"/>
      <c r="J288" s="302">
        <v>0.19226910985204335</v>
      </c>
      <c r="K288" s="302">
        <v>0.67467772208132237</v>
      </c>
      <c r="L288" s="302">
        <f t="shared" si="93"/>
        <v>0.86694683193336575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1.157860604278282</v>
      </c>
      <c r="C289" s="302">
        <v>0.93591868407249901</v>
      </c>
      <c r="D289" s="302">
        <f t="shared" si="91"/>
        <v>2.0937792883507811</v>
      </c>
      <c r="E289" s="303"/>
      <c r="F289" s="302">
        <v>0.99534128600522576</v>
      </c>
      <c r="G289" s="302">
        <v>0.92063539717698817</v>
      </c>
      <c r="H289" s="302">
        <f t="shared" si="92"/>
        <v>1.915976683182214</v>
      </c>
      <c r="I289" s="303"/>
      <c r="J289" s="302">
        <v>0.87632448232402282</v>
      </c>
      <c r="K289" s="302">
        <v>0.98272004828042747</v>
      </c>
      <c r="L289" s="302">
        <f t="shared" si="93"/>
        <v>1.8590445306044503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32.06596844439337</v>
      </c>
      <c r="C291" s="311">
        <f t="shared" ref="C291:D291" si="94">SUM(C281:C289)</f>
        <v>34.365031555606677</v>
      </c>
      <c r="D291" s="311">
        <f t="shared" si="94"/>
        <v>66.43100000000004</v>
      </c>
      <c r="E291" s="311"/>
      <c r="F291" s="311">
        <f t="shared" ref="F291:H291" si="95">SUM(F281:F289)</f>
        <v>32.919691867036079</v>
      </c>
      <c r="G291" s="311">
        <f t="shared" si="95"/>
        <v>42.986308132963913</v>
      </c>
      <c r="H291" s="311">
        <f t="shared" si="95"/>
        <v>75.906000000000006</v>
      </c>
      <c r="I291" s="311"/>
      <c r="J291" s="311">
        <f t="shared" ref="J291:L291" si="96">SUM(J281:J289)</f>
        <v>38.399184941245494</v>
      </c>
      <c r="K291" s="311">
        <f t="shared" si="96"/>
        <v>47.737815058754499</v>
      </c>
      <c r="L291" s="311">
        <f t="shared" si="96"/>
        <v>86.136999999999972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2.4789961162177478</v>
      </c>
      <c r="C298" s="302">
        <v>4.9081756380664654</v>
      </c>
      <c r="D298" s="302">
        <f>SUM(B298:C298)</f>
        <v>7.3871717542842132</v>
      </c>
      <c r="E298" s="303"/>
      <c r="F298" s="302">
        <v>2.5298984431114757</v>
      </c>
      <c r="G298" s="302">
        <v>4.7069359305098262</v>
      </c>
      <c r="H298" s="302">
        <f>SUM(F298:G298)</f>
        <v>7.2368343736213019</v>
      </c>
      <c r="I298" s="303"/>
      <c r="J298" s="302">
        <v>2.7297113268882849</v>
      </c>
      <c r="K298" s="302">
        <v>4.787876319497447</v>
      </c>
      <c r="L298" s="302">
        <f>SUM(J298:K298)</f>
        <v>7.5175876463857314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2.5112353722766065</v>
      </c>
      <c r="C299" s="302">
        <v>4.8663105075665429</v>
      </c>
      <c r="D299" s="302">
        <f t="shared" ref="D299:D306" si="97">SUM(B299:C299)</f>
        <v>7.377545879843149</v>
      </c>
      <c r="E299" s="303"/>
      <c r="F299" s="302">
        <v>2.8466266790926404</v>
      </c>
      <c r="G299" s="302">
        <v>5.2835300727811916</v>
      </c>
      <c r="H299" s="302">
        <f t="shared" ref="H299:H306" si="98">SUM(F299:G299)</f>
        <v>8.130156751873832</v>
      </c>
      <c r="I299" s="303"/>
      <c r="J299" s="302">
        <v>3.6366003760244077</v>
      </c>
      <c r="K299" s="302">
        <v>7.3898897394365521</v>
      </c>
      <c r="L299" s="302">
        <f t="shared" ref="L299:L306" si="99">SUM(J299:K299)</f>
        <v>11.026490115460959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4.0037404207436094</v>
      </c>
      <c r="C300" s="302">
        <v>6.5967353079720672</v>
      </c>
      <c r="D300" s="302">
        <f t="shared" si="97"/>
        <v>10.600475728715676</v>
      </c>
      <c r="E300" s="303"/>
      <c r="F300" s="302">
        <v>3.8745688064928734</v>
      </c>
      <c r="G300" s="302">
        <v>6.6468590257322981</v>
      </c>
      <c r="H300" s="302">
        <f t="shared" si="98"/>
        <v>10.521427832225172</v>
      </c>
      <c r="I300" s="303"/>
      <c r="J300" s="302">
        <v>4.8004599769319389</v>
      </c>
      <c r="K300" s="302">
        <v>6.8779700824744321</v>
      </c>
      <c r="L300" s="302">
        <f t="shared" si="99"/>
        <v>11.67843005940637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5.5993774941387997</v>
      </c>
      <c r="C301" s="302">
        <v>1.8261627275816348</v>
      </c>
      <c r="D301" s="302">
        <f t="shared" si="97"/>
        <v>7.4255402217204347</v>
      </c>
      <c r="E301" s="303"/>
      <c r="F301" s="302">
        <v>5.1116919862782026</v>
      </c>
      <c r="G301" s="302">
        <v>1.7581748588985708</v>
      </c>
      <c r="H301" s="302">
        <f t="shared" si="98"/>
        <v>6.869866845176773</v>
      </c>
      <c r="I301" s="303"/>
      <c r="J301" s="302">
        <v>5.6089142053325016</v>
      </c>
      <c r="K301" s="302">
        <v>2.3954253620614958</v>
      </c>
      <c r="L301" s="302">
        <f t="shared" si="99"/>
        <v>8.0043395673939983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0.50741381142457875</v>
      </c>
      <c r="C302" s="302">
        <v>2.8935473424707858</v>
      </c>
      <c r="D302" s="302">
        <f t="shared" si="97"/>
        <v>3.4009611538953646</v>
      </c>
      <c r="E302" s="303"/>
      <c r="F302" s="302">
        <v>0.44702466130496549</v>
      </c>
      <c r="G302" s="302">
        <v>1.7710063364617057</v>
      </c>
      <c r="H302" s="302">
        <f t="shared" si="98"/>
        <v>2.2180309977666712</v>
      </c>
      <c r="I302" s="303"/>
      <c r="J302" s="302">
        <v>0.77012281137123217</v>
      </c>
      <c r="K302" s="302">
        <v>1.6553667892539861</v>
      </c>
      <c r="L302" s="302">
        <f t="shared" si="99"/>
        <v>2.4254896006252182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3.6373139531707759</v>
      </c>
      <c r="C303" s="302">
        <v>1.252023841889053</v>
      </c>
      <c r="D303" s="302">
        <f t="shared" si="97"/>
        <v>4.8893377950598289</v>
      </c>
      <c r="E303" s="303"/>
      <c r="F303" s="302">
        <v>3.3422421485554019</v>
      </c>
      <c r="G303" s="302">
        <v>1.4062913787933102</v>
      </c>
      <c r="H303" s="302">
        <f t="shared" si="98"/>
        <v>4.7485335273487124</v>
      </c>
      <c r="I303" s="303"/>
      <c r="J303" s="302">
        <v>4.0531187251568159</v>
      </c>
      <c r="K303" s="302">
        <v>1.8370624276444363</v>
      </c>
      <c r="L303" s="302">
        <f t="shared" si="99"/>
        <v>5.8901811528012527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2.3312148206011187</v>
      </c>
      <c r="C304" s="302">
        <v>1.6984664138866818</v>
      </c>
      <c r="D304" s="302">
        <f t="shared" si="97"/>
        <v>4.0296812344878008</v>
      </c>
      <c r="E304" s="303"/>
      <c r="F304" s="302">
        <v>2.0781050544460005</v>
      </c>
      <c r="G304" s="302">
        <v>1.5435925690537184</v>
      </c>
      <c r="H304" s="302">
        <f t="shared" si="98"/>
        <v>3.6216976234997187</v>
      </c>
      <c r="I304" s="303"/>
      <c r="J304" s="302">
        <v>2.7268018224883637</v>
      </c>
      <c r="K304" s="302">
        <v>1.8493418249029705</v>
      </c>
      <c r="L304" s="302">
        <f t="shared" si="99"/>
        <v>4.5761436473913344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0.35293661470945076</v>
      </c>
      <c r="C305" s="302">
        <v>2.5280993039436264</v>
      </c>
      <c r="D305" s="302">
        <f t="shared" si="97"/>
        <v>2.881035918653077</v>
      </c>
      <c r="E305" s="303"/>
      <c r="F305" s="302">
        <v>0.25945613371983345</v>
      </c>
      <c r="G305" s="302">
        <v>2.1925836102256899</v>
      </c>
      <c r="H305" s="302">
        <f t="shared" si="98"/>
        <v>2.4520397439455235</v>
      </c>
      <c r="I305" s="303"/>
      <c r="J305" s="302">
        <v>0.43164121864788602</v>
      </c>
      <c r="K305" s="302">
        <v>2.1513475532219752</v>
      </c>
      <c r="L305" s="302">
        <f t="shared" si="99"/>
        <v>2.5829887718698612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8.8357383273962249</v>
      </c>
      <c r="C306" s="302">
        <v>12.293511985944177</v>
      </c>
      <c r="D306" s="302">
        <f t="shared" si="97"/>
        <v>21.1292503133404</v>
      </c>
      <c r="E306" s="303"/>
      <c r="F306" s="302">
        <v>7.7160122572330359</v>
      </c>
      <c r="G306" s="302">
        <v>11.61740004730926</v>
      </c>
      <c r="H306" s="302">
        <f t="shared" si="98"/>
        <v>19.333412304542296</v>
      </c>
      <c r="I306" s="303"/>
      <c r="J306" s="302">
        <v>6.7567451369562557</v>
      </c>
      <c r="K306" s="302">
        <v>12.431604301709042</v>
      </c>
      <c r="L306" s="302">
        <f t="shared" si="99"/>
        <v>19.188349438665298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30.257966930678911</v>
      </c>
      <c r="C308" s="311">
        <f t="shared" ref="C308:D308" si="100">SUM(C298:C306)</f>
        <v>38.863033069321034</v>
      </c>
      <c r="D308" s="311">
        <f t="shared" si="100"/>
        <v>69.120999999999952</v>
      </c>
      <c r="E308" s="311"/>
      <c r="F308" s="311">
        <f t="shared" ref="F308:H308" si="101">SUM(F298:F306)</f>
        <v>28.205626170234432</v>
      </c>
      <c r="G308" s="311">
        <f t="shared" si="101"/>
        <v>36.926373829765566</v>
      </c>
      <c r="H308" s="311">
        <f t="shared" si="101"/>
        <v>65.132000000000005</v>
      </c>
      <c r="I308" s="311"/>
      <c r="J308" s="311">
        <f t="shared" ref="J308:L308" si="102">SUM(J298:J306)</f>
        <v>31.51411559979768</v>
      </c>
      <c r="K308" s="311">
        <f t="shared" si="102"/>
        <v>41.375884400202338</v>
      </c>
      <c r="L308" s="311">
        <f t="shared" si="102"/>
        <v>72.890000000000029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0.77997992440680375</v>
      </c>
      <c r="C315" s="302">
        <v>1.3910684174011723</v>
      </c>
      <c r="D315" s="302">
        <f>SUM(B315:C315)</f>
        <v>2.171048341807976</v>
      </c>
      <c r="E315" s="303"/>
      <c r="F315" s="302">
        <v>0.90561302215147721</v>
      </c>
      <c r="G315" s="302">
        <v>1.389967499203199</v>
      </c>
      <c r="H315" s="302">
        <f>SUM(F315:G315)</f>
        <v>2.2955805213546761</v>
      </c>
      <c r="I315" s="303"/>
      <c r="J315" s="302">
        <v>1.051767123207102</v>
      </c>
      <c r="K315" s="302">
        <v>1.4687600178289677</v>
      </c>
      <c r="L315" s="302">
        <f>SUM(J315:K315)</f>
        <v>2.5205271410360695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2.5389327315724102</v>
      </c>
      <c r="C316" s="302">
        <v>2.0913337563579306</v>
      </c>
      <c r="D316" s="302">
        <f t="shared" ref="D316:D323" si="103">SUM(B316:C316)</f>
        <v>4.6302664879303403</v>
      </c>
      <c r="E316" s="303"/>
      <c r="F316" s="302">
        <v>3.0260728274781536</v>
      </c>
      <c r="G316" s="302">
        <v>2.2352493250871279</v>
      </c>
      <c r="H316" s="302">
        <f t="shared" ref="H316:H323" si="104">SUM(F316:G316)</f>
        <v>5.2613221525652811</v>
      </c>
      <c r="I316" s="303"/>
      <c r="J316" s="302">
        <v>3.8569779734799949</v>
      </c>
      <c r="K316" s="302">
        <v>3.0979003967009193</v>
      </c>
      <c r="L316" s="302">
        <f t="shared" ref="L316:L323" si="105">SUM(J316:K316)</f>
        <v>6.9548783701809143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3.448031092589352</v>
      </c>
      <c r="C317" s="302">
        <v>4.7549170538554462</v>
      </c>
      <c r="D317" s="302">
        <f t="shared" si="103"/>
        <v>8.2029481464447986</v>
      </c>
      <c r="E317" s="303"/>
      <c r="F317" s="302">
        <v>3.7540141225245893</v>
      </c>
      <c r="G317" s="302">
        <v>4.7552256737279057</v>
      </c>
      <c r="H317" s="302">
        <f t="shared" si="104"/>
        <v>8.5092397962524942</v>
      </c>
      <c r="I317" s="303"/>
      <c r="J317" s="302">
        <v>5.0095757303806172</v>
      </c>
      <c r="K317" s="302">
        <v>4.2402685809805414</v>
      </c>
      <c r="L317" s="302">
        <f t="shared" si="105"/>
        <v>9.2498443113611586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7.5217969325661</v>
      </c>
      <c r="C318" s="302">
        <v>1.8736511113275218</v>
      </c>
      <c r="D318" s="302">
        <f t="shared" si="103"/>
        <v>9.3954480438936212</v>
      </c>
      <c r="E318" s="303"/>
      <c r="F318" s="302">
        <v>6.1387238900910761</v>
      </c>
      <c r="G318" s="302">
        <v>1.8476591797166257</v>
      </c>
      <c r="H318" s="302">
        <f t="shared" si="104"/>
        <v>7.9863830698077019</v>
      </c>
      <c r="I318" s="303"/>
      <c r="J318" s="302">
        <v>5.6136004100353283</v>
      </c>
      <c r="K318" s="302">
        <v>2.2665861018700322</v>
      </c>
      <c r="L318" s="302">
        <f t="shared" si="105"/>
        <v>7.8801865119053609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5.9688560048998446E-2</v>
      </c>
      <c r="C319" s="302">
        <v>0.44273918125844269</v>
      </c>
      <c r="D319" s="302">
        <f t="shared" si="103"/>
        <v>0.50242774130744117</v>
      </c>
      <c r="E319" s="303"/>
      <c r="F319" s="302">
        <v>5.8467058642436606E-2</v>
      </c>
      <c r="G319" s="302">
        <v>0.2517820732881087</v>
      </c>
      <c r="H319" s="302">
        <f t="shared" si="104"/>
        <v>0.31024913193054532</v>
      </c>
      <c r="I319" s="303"/>
      <c r="J319" s="302">
        <v>0.13843887675173011</v>
      </c>
      <c r="K319" s="302">
        <v>0.25593605415297588</v>
      </c>
      <c r="L319" s="302">
        <f t="shared" si="105"/>
        <v>0.39437493090470599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0.6275678181403046</v>
      </c>
      <c r="C320" s="302">
        <v>0.3196527929247851</v>
      </c>
      <c r="D320" s="302">
        <f t="shared" si="103"/>
        <v>0.9472206110650897</v>
      </c>
      <c r="E320" s="303"/>
      <c r="F320" s="302">
        <v>0.5296348774079862</v>
      </c>
      <c r="G320" s="302">
        <v>0.29265118603408824</v>
      </c>
      <c r="H320" s="302">
        <f t="shared" si="104"/>
        <v>0.82228606344207444</v>
      </c>
      <c r="I320" s="303"/>
      <c r="J320" s="302">
        <v>0.61394211158076506</v>
      </c>
      <c r="K320" s="302">
        <v>0.35561406289876341</v>
      </c>
      <c r="L320" s="302">
        <f t="shared" si="105"/>
        <v>0.96955617447952847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0.61805247067062141</v>
      </c>
      <c r="C321" s="302">
        <v>0.22924238513932801</v>
      </c>
      <c r="D321" s="302">
        <f t="shared" si="103"/>
        <v>0.84729485580994945</v>
      </c>
      <c r="E321" s="303"/>
      <c r="F321" s="302">
        <v>0.54752443979375176</v>
      </c>
      <c r="G321" s="302">
        <v>0.19376599284751608</v>
      </c>
      <c r="H321" s="302">
        <f t="shared" si="104"/>
        <v>0.74129043264126782</v>
      </c>
      <c r="I321" s="303"/>
      <c r="J321" s="302">
        <v>0.63917668462830679</v>
      </c>
      <c r="K321" s="302">
        <v>0.27983232142483599</v>
      </c>
      <c r="L321" s="302">
        <f t="shared" si="105"/>
        <v>0.91900900605314284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4.7239349734393532E-2</v>
      </c>
      <c r="C322" s="302">
        <v>0.26046141083044799</v>
      </c>
      <c r="D322" s="302">
        <f t="shared" si="103"/>
        <v>0.30770076056484152</v>
      </c>
      <c r="E322" s="303"/>
      <c r="F322" s="302">
        <v>2.75622462211455E-2</v>
      </c>
      <c r="G322" s="302">
        <v>0.17823428946887232</v>
      </c>
      <c r="H322" s="302">
        <f t="shared" si="104"/>
        <v>0.20579653569001782</v>
      </c>
      <c r="I322" s="303"/>
      <c r="J322" s="302">
        <v>5.6324090800679752E-2</v>
      </c>
      <c r="K322" s="302">
        <v>0.20471821543453361</v>
      </c>
      <c r="L322" s="302">
        <f t="shared" si="105"/>
        <v>0.26104230623521335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0.63115251769458569</v>
      </c>
      <c r="C323" s="302">
        <v>0.56949249348138775</v>
      </c>
      <c r="D323" s="302">
        <f t="shared" si="103"/>
        <v>1.2006450111759734</v>
      </c>
      <c r="E323" s="303"/>
      <c r="F323" s="302">
        <v>0.42520689009699597</v>
      </c>
      <c r="G323" s="302">
        <v>0.41364540621896506</v>
      </c>
      <c r="H323" s="302">
        <f t="shared" si="104"/>
        <v>0.83885229631596103</v>
      </c>
      <c r="I323" s="303"/>
      <c r="J323" s="302">
        <v>0.38342591353975608</v>
      </c>
      <c r="K323" s="302">
        <v>0.43915533430417975</v>
      </c>
      <c r="L323" s="302">
        <f t="shared" si="105"/>
        <v>0.82258124784393583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16.27244139742357</v>
      </c>
      <c r="C325" s="311">
        <f t="shared" ref="C325:D325" si="106">SUM(C315:C323)</f>
        <v>11.932558602576462</v>
      </c>
      <c r="D325" s="311">
        <f t="shared" si="106"/>
        <v>28.20500000000003</v>
      </c>
      <c r="E325" s="311"/>
      <c r="F325" s="311">
        <f t="shared" ref="F325:H325" si="107">SUM(F315:F323)</f>
        <v>15.412819374407615</v>
      </c>
      <c r="G325" s="311">
        <f t="shared" si="107"/>
        <v>11.558180625592408</v>
      </c>
      <c r="H325" s="311">
        <f t="shared" si="107"/>
        <v>26.971000000000014</v>
      </c>
      <c r="I325" s="311"/>
      <c r="J325" s="311">
        <f t="shared" ref="J325:L325" si="108">SUM(J315:J323)</f>
        <v>17.363228914404278</v>
      </c>
      <c r="K325" s="311">
        <f t="shared" si="108"/>
        <v>12.60877108559575</v>
      </c>
      <c r="L325" s="311">
        <f t="shared" si="108"/>
        <v>29.972000000000033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0.94800113709884903</v>
      </c>
      <c r="C332" s="302">
        <v>0.98295029273301071</v>
      </c>
      <c r="D332" s="302">
        <f>SUM(B332:C332)</f>
        <v>1.9309514298318597</v>
      </c>
      <c r="E332" s="303"/>
      <c r="F332" s="302">
        <v>1.2034663814500826</v>
      </c>
      <c r="G332" s="302">
        <v>0.96145883874004057</v>
      </c>
      <c r="H332" s="302">
        <f>SUM(F332:G332)</f>
        <v>2.1649252201901232</v>
      </c>
      <c r="I332" s="303"/>
      <c r="J332" s="302">
        <v>1.2674351779531472</v>
      </c>
      <c r="K332" s="302">
        <v>0.88047020175924218</v>
      </c>
      <c r="L332" s="302">
        <f>SUM(J332:K332)</f>
        <v>2.1479053797123893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20.990371882972347</v>
      </c>
      <c r="C333" s="302">
        <v>12.429520500848236</v>
      </c>
      <c r="D333" s="302">
        <f t="shared" ref="D333:D340" si="109">SUM(B333:C333)</f>
        <v>33.419892383820581</v>
      </c>
      <c r="E333" s="303"/>
      <c r="F333" s="302">
        <v>26.341578676589108</v>
      </c>
      <c r="G333" s="302">
        <v>12.88061904014139</v>
      </c>
      <c r="H333" s="302">
        <f t="shared" ref="H333:H340" si="110">SUM(F333:G333)</f>
        <v>39.222197716730498</v>
      </c>
      <c r="I333" s="303"/>
      <c r="J333" s="302">
        <v>28.772630728725233</v>
      </c>
      <c r="K333" s="302">
        <v>13.711261735189797</v>
      </c>
      <c r="L333" s="302">
        <f t="shared" ref="L333:L340" si="111">SUM(J333:K333)</f>
        <v>42.483892463915026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3.3931925437284711</v>
      </c>
      <c r="C334" s="302">
        <v>1.8472967099640873</v>
      </c>
      <c r="D334" s="302">
        <f t="shared" si="109"/>
        <v>5.2404892536925587</v>
      </c>
      <c r="E334" s="303"/>
      <c r="F334" s="302">
        <v>3.9069369340716014</v>
      </c>
      <c r="G334" s="302">
        <v>1.8302146938775408</v>
      </c>
      <c r="H334" s="302">
        <f t="shared" si="110"/>
        <v>5.7371516279491424</v>
      </c>
      <c r="I334" s="303"/>
      <c r="J334" s="302">
        <v>5.3600126139494</v>
      </c>
      <c r="K334" s="302">
        <v>1.5603662800356739</v>
      </c>
      <c r="L334" s="302">
        <f t="shared" si="111"/>
        <v>6.9203788939850739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4.5074458525016672</v>
      </c>
      <c r="C335" s="302">
        <v>0.63381097222379668</v>
      </c>
      <c r="D335" s="302">
        <f t="shared" si="109"/>
        <v>5.1412568247254642</v>
      </c>
      <c r="E335" s="303"/>
      <c r="F335" s="302">
        <v>4.4888110773307819</v>
      </c>
      <c r="G335" s="302">
        <v>0.54978076528926734</v>
      </c>
      <c r="H335" s="302">
        <f t="shared" si="110"/>
        <v>5.0385918426200496</v>
      </c>
      <c r="I335" s="303"/>
      <c r="J335" s="302">
        <v>2.1266222519188025</v>
      </c>
      <c r="K335" s="302">
        <v>0.50960785946102372</v>
      </c>
      <c r="L335" s="302">
        <f t="shared" si="111"/>
        <v>2.6362301113798261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0.56880341864923012</v>
      </c>
      <c r="C336" s="302">
        <v>0.52499772214391838</v>
      </c>
      <c r="D336" s="302">
        <f t="shared" si="109"/>
        <v>1.0938011407931485</v>
      </c>
      <c r="E336" s="303"/>
      <c r="F336" s="302">
        <v>0.50378234322080051</v>
      </c>
      <c r="G336" s="302">
        <v>0.32991157790771769</v>
      </c>
      <c r="H336" s="302">
        <f t="shared" si="110"/>
        <v>0.83369392112851815</v>
      </c>
      <c r="I336" s="303"/>
      <c r="J336" s="302">
        <v>0.27374243408099497</v>
      </c>
      <c r="K336" s="302">
        <v>0.22642500505065255</v>
      </c>
      <c r="L336" s="302">
        <f t="shared" si="111"/>
        <v>0.50016743913164752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14.241005522536858</v>
      </c>
      <c r="C337" s="302">
        <v>1.6220294183836004</v>
      </c>
      <c r="D337" s="302">
        <f t="shared" si="109"/>
        <v>15.863034940920459</v>
      </c>
      <c r="E337" s="303"/>
      <c r="F337" s="302">
        <v>14.810933922269584</v>
      </c>
      <c r="G337" s="302">
        <v>1.5438992865257251</v>
      </c>
      <c r="H337" s="302">
        <f t="shared" si="110"/>
        <v>16.354833208795309</v>
      </c>
      <c r="I337" s="303"/>
      <c r="J337" s="302">
        <v>15.589517051882824</v>
      </c>
      <c r="K337" s="302">
        <v>1.6765501956094624</v>
      </c>
      <c r="L337" s="302">
        <f t="shared" si="111"/>
        <v>17.266067247492288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0.39221468776568807</v>
      </c>
      <c r="C338" s="302">
        <v>0.11300295406597895</v>
      </c>
      <c r="D338" s="302">
        <f t="shared" si="109"/>
        <v>0.50521764183166706</v>
      </c>
      <c r="E338" s="303"/>
      <c r="F338" s="302">
        <v>0.37928964971903212</v>
      </c>
      <c r="G338" s="302">
        <v>8.8334987414770388E-2</v>
      </c>
      <c r="H338" s="302">
        <f t="shared" si="110"/>
        <v>0.46762463713380253</v>
      </c>
      <c r="I338" s="303"/>
      <c r="J338" s="302">
        <v>0.36625622005039826</v>
      </c>
      <c r="K338" s="302">
        <v>9.4268789500647307E-2</v>
      </c>
      <c r="L338" s="302">
        <f t="shared" si="111"/>
        <v>0.46052500955104558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0.31211478384317154</v>
      </c>
      <c r="C339" s="302">
        <v>0.6764987765613546</v>
      </c>
      <c r="D339" s="302">
        <f t="shared" si="109"/>
        <v>0.98861356040452608</v>
      </c>
      <c r="E339" s="303"/>
      <c r="F339" s="302">
        <v>0.27466316672845842</v>
      </c>
      <c r="G339" s="302">
        <v>0.63884261133372122</v>
      </c>
      <c r="H339" s="302">
        <f t="shared" si="110"/>
        <v>0.91350577806217959</v>
      </c>
      <c r="I339" s="303"/>
      <c r="J339" s="302">
        <v>0.27601610128311427</v>
      </c>
      <c r="K339" s="302">
        <v>0.60289709700674088</v>
      </c>
      <c r="L339" s="302">
        <f t="shared" si="111"/>
        <v>0.87891319828985515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4.6239567865957367</v>
      </c>
      <c r="C340" s="302">
        <v>0.99278603738405136</v>
      </c>
      <c r="D340" s="302">
        <f t="shared" si="109"/>
        <v>5.6167428239797879</v>
      </c>
      <c r="E340" s="303"/>
      <c r="F340" s="302">
        <v>4.0890131500032716</v>
      </c>
      <c r="G340" s="302">
        <v>0.6744628973871325</v>
      </c>
      <c r="H340" s="302">
        <f t="shared" si="110"/>
        <v>4.7634760473904043</v>
      </c>
      <c r="I340" s="303"/>
      <c r="J340" s="302">
        <v>2.0423863610349047</v>
      </c>
      <c r="K340" s="302">
        <v>0.34053389550788921</v>
      </c>
      <c r="L340" s="302">
        <f t="shared" si="111"/>
        <v>2.382920256542794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49.977106615692016</v>
      </c>
      <c r="C342" s="311">
        <f t="shared" ref="C342:D342" si="112">SUM(C332:C340)</f>
        <v>19.822893384308035</v>
      </c>
      <c r="D342" s="311">
        <f t="shared" si="112"/>
        <v>69.800000000000054</v>
      </c>
      <c r="E342" s="311"/>
      <c r="F342" s="311">
        <f t="shared" ref="F342:H342" si="113">SUM(F332:F340)</f>
        <v>55.998475301382726</v>
      </c>
      <c r="G342" s="311">
        <f t="shared" si="113"/>
        <v>19.497524698617312</v>
      </c>
      <c r="H342" s="311">
        <f t="shared" si="113"/>
        <v>75.496000000000024</v>
      </c>
      <c r="I342" s="311"/>
      <c r="J342" s="311">
        <f t="shared" ref="J342:L342" si="114">SUM(J332:J340)</f>
        <v>56.074618940878814</v>
      </c>
      <c r="K342" s="311">
        <f t="shared" si="114"/>
        <v>19.602381059121129</v>
      </c>
      <c r="L342" s="311">
        <f t="shared" si="114"/>
        <v>75.676999999999936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2.8844684933738223</v>
      </c>
      <c r="C349" s="302">
        <v>1.7997345379342284</v>
      </c>
      <c r="D349" s="302">
        <f>SUM(B349:C349)</f>
        <v>4.6842030313080505</v>
      </c>
      <c r="E349" s="303"/>
      <c r="F349" s="302">
        <v>3.7800711396642019</v>
      </c>
      <c r="G349" s="302">
        <v>1.5586010758327347</v>
      </c>
      <c r="H349" s="302">
        <f>SUM(F349:G349)</f>
        <v>5.3386722154969366</v>
      </c>
      <c r="I349" s="303"/>
      <c r="J349" s="302">
        <v>4.8295414319361116</v>
      </c>
      <c r="K349" s="302">
        <v>1.6434216174512544</v>
      </c>
      <c r="L349" s="302">
        <f>SUM(J349:K349)</f>
        <v>6.4729630493873662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19.206971384586019</v>
      </c>
      <c r="C350" s="302">
        <v>7.2170505222276677</v>
      </c>
      <c r="D350" s="302">
        <f t="shared" ref="D350:D357" si="115">SUM(B350:C350)</f>
        <v>26.424021906813685</v>
      </c>
      <c r="E350" s="303"/>
      <c r="F350" s="302">
        <v>23.93007675696451</v>
      </c>
      <c r="G350" s="302">
        <v>7.1030923752162671</v>
      </c>
      <c r="H350" s="302">
        <f t="shared" ref="H350:H357" si="116">SUM(F350:G350)</f>
        <v>31.033169132180777</v>
      </c>
      <c r="I350" s="303"/>
      <c r="J350" s="302">
        <v>29.047032072254908</v>
      </c>
      <c r="K350" s="302">
        <v>8.3421892345350983</v>
      </c>
      <c r="L350" s="302">
        <f t="shared" ref="L350:L357" si="117">SUM(J350:K350)</f>
        <v>37.389221306790006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9.4516917701636878</v>
      </c>
      <c r="C351" s="302">
        <v>2.7300502418872927</v>
      </c>
      <c r="D351" s="302">
        <f t="shared" si="115"/>
        <v>12.181742012050981</v>
      </c>
      <c r="E351" s="303"/>
      <c r="F351" s="302">
        <v>11.528889584559744</v>
      </c>
      <c r="G351" s="302">
        <v>2.470026234919509</v>
      </c>
      <c r="H351" s="302">
        <f t="shared" si="116"/>
        <v>13.998915819479253</v>
      </c>
      <c r="I351" s="303"/>
      <c r="J351" s="302">
        <v>21.077185747920485</v>
      </c>
      <c r="K351" s="302">
        <v>3.1712429775209832</v>
      </c>
      <c r="L351" s="302">
        <f t="shared" si="117"/>
        <v>24.248428725441467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10.788795431140842</v>
      </c>
      <c r="C352" s="302">
        <v>1.5566964814318967</v>
      </c>
      <c r="D352" s="302">
        <f t="shared" si="115"/>
        <v>12.34549191257274</v>
      </c>
      <c r="E352" s="303"/>
      <c r="F352" s="302">
        <v>10.586778196093892</v>
      </c>
      <c r="G352" s="302">
        <v>1.2156066198023452</v>
      </c>
      <c r="H352" s="302">
        <f t="shared" si="116"/>
        <v>11.802384815896238</v>
      </c>
      <c r="I352" s="303"/>
      <c r="J352" s="302">
        <v>8.2901650301479624</v>
      </c>
      <c r="K352" s="302">
        <v>1.2415720617194461</v>
      </c>
      <c r="L352" s="302">
        <f t="shared" si="117"/>
        <v>9.5317370918674094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0.67688499416749326</v>
      </c>
      <c r="C353" s="302">
        <v>0.87122166727224326</v>
      </c>
      <c r="D353" s="302">
        <f t="shared" si="115"/>
        <v>1.5481066614397365</v>
      </c>
      <c r="E353" s="303"/>
      <c r="F353" s="302">
        <v>0.62438984557437338</v>
      </c>
      <c r="G353" s="302">
        <v>0.50740239248624552</v>
      </c>
      <c r="H353" s="302">
        <f t="shared" si="116"/>
        <v>1.1317922380606189</v>
      </c>
      <c r="I353" s="303"/>
      <c r="J353" s="302">
        <v>0.61509834589743639</v>
      </c>
      <c r="K353" s="302">
        <v>0.45801508334542562</v>
      </c>
      <c r="L353" s="302">
        <f t="shared" si="117"/>
        <v>1.0731134292428619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30.729124095641765</v>
      </c>
      <c r="C354" s="302">
        <v>5.9871303576421244</v>
      </c>
      <c r="D354" s="302">
        <f t="shared" si="115"/>
        <v>36.716254453283888</v>
      </c>
      <c r="E354" s="303"/>
      <c r="F354" s="302">
        <v>32.979256261752774</v>
      </c>
      <c r="G354" s="302">
        <v>5.1969809002047898</v>
      </c>
      <c r="H354" s="302">
        <f t="shared" si="116"/>
        <v>38.176237161957566</v>
      </c>
      <c r="I354" s="303"/>
      <c r="J354" s="302">
        <v>37.929910179394817</v>
      </c>
      <c r="K354" s="302">
        <v>7.9152849198983404</v>
      </c>
      <c r="L354" s="302">
        <f t="shared" si="117"/>
        <v>45.845195099293157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1.2608917409044644</v>
      </c>
      <c r="C355" s="302">
        <v>0.29742552972017311</v>
      </c>
      <c r="D355" s="302">
        <f t="shared" si="115"/>
        <v>1.5583172706246375</v>
      </c>
      <c r="E355" s="303"/>
      <c r="F355" s="302">
        <v>1.2539684393803407</v>
      </c>
      <c r="G355" s="302">
        <v>0.20204384770063535</v>
      </c>
      <c r="H355" s="302">
        <f t="shared" si="116"/>
        <v>1.4560122870809762</v>
      </c>
      <c r="I355" s="303"/>
      <c r="J355" s="302">
        <v>1.4883507719797868</v>
      </c>
      <c r="K355" s="302">
        <v>0.21904640768835942</v>
      </c>
      <c r="L355" s="302">
        <f t="shared" si="117"/>
        <v>1.7073971796681462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0.17518630611088931</v>
      </c>
      <c r="C356" s="302">
        <v>0.29409457974380465</v>
      </c>
      <c r="D356" s="302">
        <f t="shared" si="115"/>
        <v>0.46928088585469396</v>
      </c>
      <c r="E356" s="303"/>
      <c r="F356" s="302">
        <v>0.14949817527961257</v>
      </c>
      <c r="G356" s="302">
        <v>0.18041156152797178</v>
      </c>
      <c r="H356" s="302">
        <f t="shared" si="116"/>
        <v>0.32990973680758434</v>
      </c>
      <c r="I356" s="303"/>
      <c r="J356" s="302">
        <v>0.13424487512676442</v>
      </c>
      <c r="K356" s="302">
        <v>0.12290313246128756</v>
      </c>
      <c r="L356" s="302">
        <f t="shared" si="117"/>
        <v>0.25714800758805201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2.0445909782536749</v>
      </c>
      <c r="C357" s="302">
        <v>1.5159908877979464</v>
      </c>
      <c r="D357" s="302">
        <f t="shared" si="115"/>
        <v>3.5605818660516215</v>
      </c>
      <c r="E357" s="303"/>
      <c r="F357" s="302">
        <v>1.7749687123199316</v>
      </c>
      <c r="G357" s="302">
        <v>0.91393788072022542</v>
      </c>
      <c r="H357" s="302">
        <f t="shared" si="116"/>
        <v>2.6889065930401568</v>
      </c>
      <c r="I357" s="303"/>
      <c r="J357" s="302">
        <v>1.0782522010361988</v>
      </c>
      <c r="K357" s="302">
        <v>0.69954390968543689</v>
      </c>
      <c r="L357" s="302">
        <f t="shared" si="117"/>
        <v>1.7777961107216358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77.218605194342672</v>
      </c>
      <c r="C359" s="311">
        <f t="shared" ref="C359:D359" si="118">SUM(C349:C357)</f>
        <v>22.269394805657377</v>
      </c>
      <c r="D359" s="311">
        <f t="shared" si="118"/>
        <v>99.488000000000056</v>
      </c>
      <c r="E359" s="311"/>
      <c r="F359" s="311">
        <f t="shared" ref="F359:H359" si="119">SUM(F349:F357)</f>
        <v>86.607897111589381</v>
      </c>
      <c r="G359" s="311">
        <f t="shared" si="119"/>
        <v>19.348102888410725</v>
      </c>
      <c r="H359" s="311">
        <f t="shared" si="119"/>
        <v>105.95600000000012</v>
      </c>
      <c r="I359" s="311"/>
      <c r="J359" s="311">
        <f t="shared" ref="J359:L359" si="120">SUM(J349:J357)</f>
        <v>104.48978065569447</v>
      </c>
      <c r="K359" s="311">
        <f t="shared" si="120"/>
        <v>23.813219344305637</v>
      </c>
      <c r="L359" s="311">
        <f t="shared" si="120"/>
        <v>128.30300000000011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2.0089133356311999</v>
      </c>
      <c r="C366" s="302">
        <v>1.1944891898116343</v>
      </c>
      <c r="D366" s="302">
        <f>SUM(B366:C366)</f>
        <v>3.2034025254428342</v>
      </c>
      <c r="E366" s="303"/>
      <c r="F366" s="302">
        <v>2.816577922425572</v>
      </c>
      <c r="G366" s="302">
        <v>1.5869414486442459</v>
      </c>
      <c r="H366" s="302">
        <f>SUM(F366:G366)</f>
        <v>4.4035193710698177</v>
      </c>
      <c r="I366" s="303"/>
      <c r="J366" s="302">
        <v>3.3090610118656731</v>
      </c>
      <c r="K366" s="302">
        <v>1.619809299031524</v>
      </c>
      <c r="L366" s="302">
        <f>SUM(J366:K366)</f>
        <v>4.9288703108971976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1.146784034917145</v>
      </c>
      <c r="C367" s="302">
        <v>1.6436437796219312</v>
      </c>
      <c r="D367" s="302">
        <f t="shared" ref="D367:D374" si="121">SUM(B367:C367)</f>
        <v>2.7904278145390764</v>
      </c>
      <c r="E367" s="303"/>
      <c r="F367" s="302">
        <v>2.085930501407566</v>
      </c>
      <c r="G367" s="302">
        <v>2.6289564165115826</v>
      </c>
      <c r="H367" s="302">
        <f t="shared" ref="H367:H374" si="122">SUM(F367:G367)</f>
        <v>4.7148869179191486</v>
      </c>
      <c r="I367" s="303"/>
      <c r="J367" s="302">
        <v>1.9458382430529051</v>
      </c>
      <c r="K367" s="302">
        <v>3.4182613216309452</v>
      </c>
      <c r="L367" s="302">
        <f t="shared" ref="L367:L374" si="123">SUM(J367:K367)</f>
        <v>5.3640995646838503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1.8840769120314489</v>
      </c>
      <c r="C368" s="302">
        <v>3.2898627791885922</v>
      </c>
      <c r="D368" s="302">
        <f t="shared" si="121"/>
        <v>5.173939691220041</v>
      </c>
      <c r="E368" s="303"/>
      <c r="F368" s="302">
        <v>4.1145772052574587</v>
      </c>
      <c r="G368" s="302">
        <v>4.9915289306109507</v>
      </c>
      <c r="H368" s="302">
        <f t="shared" si="122"/>
        <v>9.1061061358684086</v>
      </c>
      <c r="I368" s="303"/>
      <c r="J368" s="302">
        <v>3.5560245158464747</v>
      </c>
      <c r="K368" s="302">
        <v>4.6614887863018142</v>
      </c>
      <c r="L368" s="302">
        <f t="shared" si="123"/>
        <v>8.2175133021482889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1.6549827636420509</v>
      </c>
      <c r="C369" s="302">
        <v>0.33236890653825768</v>
      </c>
      <c r="D369" s="302">
        <f t="shared" si="121"/>
        <v>1.9873516701803084</v>
      </c>
      <c r="E369" s="303"/>
      <c r="F369" s="302">
        <v>1.7602408228199637</v>
      </c>
      <c r="G369" s="302">
        <v>0.45909374918616774</v>
      </c>
      <c r="H369" s="302">
        <f t="shared" si="122"/>
        <v>2.2193345720061313</v>
      </c>
      <c r="I369" s="303"/>
      <c r="J369" s="302">
        <v>1.1183468057911663</v>
      </c>
      <c r="K369" s="302">
        <v>0.36846654671352058</v>
      </c>
      <c r="L369" s="302">
        <f t="shared" si="123"/>
        <v>1.4868133525046869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0.54053652920315498</v>
      </c>
      <c r="C370" s="302">
        <v>1.3909997688271902</v>
      </c>
      <c r="D370" s="302">
        <f t="shared" si="121"/>
        <v>1.9315362980303452</v>
      </c>
      <c r="E370" s="303"/>
      <c r="F370" s="302">
        <v>0.98009025604487676</v>
      </c>
      <c r="G370" s="302">
        <v>1.4382371564959968</v>
      </c>
      <c r="H370" s="302">
        <f t="shared" si="122"/>
        <v>2.4183274125408736</v>
      </c>
      <c r="I370" s="303"/>
      <c r="J370" s="302">
        <v>1.5247359872632711</v>
      </c>
      <c r="K370" s="302">
        <v>1.3455812428389626</v>
      </c>
      <c r="L370" s="302">
        <f t="shared" si="123"/>
        <v>2.8703172301022337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1.1909726776785505</v>
      </c>
      <c r="C371" s="302">
        <v>0.74563753824131473</v>
      </c>
      <c r="D371" s="302">
        <f t="shared" si="121"/>
        <v>1.9366102159198653</v>
      </c>
      <c r="E371" s="303"/>
      <c r="F371" s="302">
        <v>1.1890159360219617</v>
      </c>
      <c r="G371" s="302">
        <v>0.91360024315460331</v>
      </c>
      <c r="H371" s="302">
        <f t="shared" si="122"/>
        <v>2.102616179176565</v>
      </c>
      <c r="I371" s="303"/>
      <c r="J371" s="302">
        <v>0.83685574841448407</v>
      </c>
      <c r="K371" s="302">
        <v>1.0512310368029643</v>
      </c>
      <c r="L371" s="302">
        <f t="shared" si="123"/>
        <v>1.8880867852174483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0.76911147868404561</v>
      </c>
      <c r="C372" s="302">
        <v>0.42966477863078062</v>
      </c>
      <c r="D372" s="302">
        <f t="shared" si="121"/>
        <v>1.1987762573148262</v>
      </c>
      <c r="E372" s="303"/>
      <c r="F372" s="302">
        <v>0.79585245421769701</v>
      </c>
      <c r="G372" s="302">
        <v>0.54207334401618967</v>
      </c>
      <c r="H372" s="302">
        <f t="shared" si="122"/>
        <v>1.3379257982338868</v>
      </c>
      <c r="I372" s="303"/>
      <c r="J372" s="302">
        <v>0.8991244405614589</v>
      </c>
      <c r="K372" s="302">
        <v>0.58142983393802061</v>
      </c>
      <c r="L372" s="302">
        <f t="shared" si="123"/>
        <v>1.4805542744994795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2.899173373076187E-2</v>
      </c>
      <c r="C373" s="302">
        <v>0.18408758544931456</v>
      </c>
      <c r="D373" s="302">
        <f t="shared" si="121"/>
        <v>0.21307931918007642</v>
      </c>
      <c r="E373" s="303"/>
      <c r="F373" s="302">
        <v>4.6605853225588655E-2</v>
      </c>
      <c r="G373" s="302">
        <v>0.20383488265433322</v>
      </c>
      <c r="H373" s="302">
        <f t="shared" si="122"/>
        <v>0.25044073587992188</v>
      </c>
      <c r="I373" s="303"/>
      <c r="J373" s="302">
        <v>5.2482438901092804E-2</v>
      </c>
      <c r="K373" s="302">
        <v>0.17663482199131603</v>
      </c>
      <c r="L373" s="302">
        <f t="shared" si="123"/>
        <v>0.22911726089240883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1.0925408219051362</v>
      </c>
      <c r="C374" s="302">
        <v>1.1823353862675099</v>
      </c>
      <c r="D374" s="302">
        <f t="shared" si="121"/>
        <v>2.2748762081726461</v>
      </c>
      <c r="E374" s="303"/>
      <c r="F374" s="302">
        <v>0.92129317451552517</v>
      </c>
      <c r="G374" s="302">
        <v>1.2385497027897501</v>
      </c>
      <c r="H374" s="302">
        <f t="shared" si="122"/>
        <v>2.1598428773052754</v>
      </c>
      <c r="I374" s="303"/>
      <c r="J374" s="302">
        <v>0.55229172095171997</v>
      </c>
      <c r="K374" s="302">
        <v>0.9533361981027052</v>
      </c>
      <c r="L374" s="302">
        <f t="shared" si="123"/>
        <v>1.5056279190544251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10.316910287423493</v>
      </c>
      <c r="C376" s="311">
        <f t="shared" ref="C376:D376" si="124">SUM(C366:C374)</f>
        <v>10.393089712576524</v>
      </c>
      <c r="D376" s="311">
        <f t="shared" si="124"/>
        <v>20.710000000000015</v>
      </c>
      <c r="E376" s="311"/>
      <c r="F376" s="311">
        <f t="shared" ref="F376:H376" si="125">SUM(F366:F374)</f>
        <v>14.710184125936211</v>
      </c>
      <c r="G376" s="311">
        <f t="shared" si="125"/>
        <v>14.00281587406382</v>
      </c>
      <c r="H376" s="311">
        <f t="shared" si="125"/>
        <v>28.713000000000029</v>
      </c>
      <c r="I376" s="311"/>
      <c r="J376" s="311">
        <f t="shared" ref="J376:L376" si="126">SUM(J366:J374)</f>
        <v>13.794760912648247</v>
      </c>
      <c r="K376" s="311">
        <f t="shared" si="126"/>
        <v>14.176239087351773</v>
      </c>
      <c r="L376" s="311">
        <f t="shared" si="126"/>
        <v>27.971000000000018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1.6203374999099835</v>
      </c>
      <c r="C383" s="302">
        <v>1.7798275265641459</v>
      </c>
      <c r="D383" s="302">
        <f>SUM(B383:C383)</f>
        <v>3.4001650264741294</v>
      </c>
      <c r="E383" s="303"/>
      <c r="F383" s="302">
        <v>2.1308029223457861</v>
      </c>
      <c r="G383" s="302">
        <v>1.1464359892772793</v>
      </c>
      <c r="H383" s="302">
        <f>SUM(F383:G383)</f>
        <v>3.2772389116230656</v>
      </c>
      <c r="I383" s="303"/>
      <c r="J383" s="302">
        <v>2.488974455973286</v>
      </c>
      <c r="K383" s="302">
        <v>1.2241020171552786</v>
      </c>
      <c r="L383" s="302">
        <f>SUM(J383:K383)</f>
        <v>3.7130764731285648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1.9958634560061204</v>
      </c>
      <c r="C384" s="302">
        <v>3.2540370078783791</v>
      </c>
      <c r="D384" s="302">
        <f t="shared" ref="D384:D391" si="127">SUM(B384:C384)</f>
        <v>5.249900463884499</v>
      </c>
      <c r="E384" s="303"/>
      <c r="F384" s="302">
        <v>2.9984144964960024</v>
      </c>
      <c r="G384" s="302">
        <v>1.9147587321525097</v>
      </c>
      <c r="H384" s="302">
        <f t="shared" ref="H384:H391" si="128">SUM(F384:G384)</f>
        <v>4.9131732286485121</v>
      </c>
      <c r="I384" s="303"/>
      <c r="J384" s="302">
        <v>3.2240148278170264</v>
      </c>
      <c r="K384" s="302">
        <v>2.3505775201464334</v>
      </c>
      <c r="L384" s="302">
        <f t="shared" ref="L384:L391" si="129">SUM(J384:K384)</f>
        <v>5.5745923479634598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1.6973377803217362</v>
      </c>
      <c r="C385" s="302">
        <v>1.5540144162603087</v>
      </c>
      <c r="D385" s="302">
        <f t="shared" si="127"/>
        <v>3.2513521965820447</v>
      </c>
      <c r="E385" s="303"/>
      <c r="F385" s="302">
        <v>2.5977436317876554</v>
      </c>
      <c r="G385" s="302">
        <v>1.0502417050516637</v>
      </c>
      <c r="H385" s="302">
        <f t="shared" si="128"/>
        <v>3.6479853368393194</v>
      </c>
      <c r="I385" s="303"/>
      <c r="J385" s="302">
        <v>2.5514378893403555</v>
      </c>
      <c r="K385" s="302">
        <v>1.1485273367805524</v>
      </c>
      <c r="L385" s="302">
        <f t="shared" si="129"/>
        <v>3.6999652261209079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1.7348617045579628</v>
      </c>
      <c r="C386" s="302">
        <v>0.32671582320071507</v>
      </c>
      <c r="D386" s="302">
        <f t="shared" si="127"/>
        <v>2.0615775277586779</v>
      </c>
      <c r="E386" s="303"/>
      <c r="F386" s="302">
        <v>1.740331712066753</v>
      </c>
      <c r="G386" s="302">
        <v>0.18575175621044662</v>
      </c>
      <c r="H386" s="302">
        <f t="shared" si="128"/>
        <v>1.9260834682771997</v>
      </c>
      <c r="I386" s="303"/>
      <c r="J386" s="302">
        <v>1.5332996148867071</v>
      </c>
      <c r="K386" s="302">
        <v>0.19140275350395899</v>
      </c>
      <c r="L386" s="302">
        <f t="shared" si="129"/>
        <v>1.7247023683906662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0.41851793195898923</v>
      </c>
      <c r="C387" s="302">
        <v>1.069649601073245</v>
      </c>
      <c r="D387" s="302">
        <f t="shared" si="127"/>
        <v>1.4881675330322341</v>
      </c>
      <c r="E387" s="303"/>
      <c r="F387" s="302">
        <v>0.58271251999677476</v>
      </c>
      <c r="G387" s="302">
        <v>0.54640389402482015</v>
      </c>
      <c r="H387" s="302">
        <f t="shared" si="128"/>
        <v>1.129116414021595</v>
      </c>
      <c r="I387" s="303"/>
      <c r="J387" s="302">
        <v>0.93707699979416337</v>
      </c>
      <c r="K387" s="302">
        <v>0.62967695248896216</v>
      </c>
      <c r="L387" s="302">
        <f t="shared" si="129"/>
        <v>1.5667539522831255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5.0583722795003778</v>
      </c>
      <c r="C388" s="302">
        <v>1.379800089721728</v>
      </c>
      <c r="D388" s="302">
        <f t="shared" si="127"/>
        <v>6.438172369222106</v>
      </c>
      <c r="E388" s="303"/>
      <c r="F388" s="302">
        <v>7.6371747653847235</v>
      </c>
      <c r="G388" s="302">
        <v>1.0554349471750706</v>
      </c>
      <c r="H388" s="302">
        <f t="shared" si="128"/>
        <v>8.6926097125597934</v>
      </c>
      <c r="I388" s="303"/>
      <c r="J388" s="302">
        <v>6.6757763312355962</v>
      </c>
      <c r="K388" s="302">
        <v>1.0412129296203978</v>
      </c>
      <c r="L388" s="302">
        <f t="shared" si="129"/>
        <v>7.7169892608559945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1.0847860776859757</v>
      </c>
      <c r="C389" s="302">
        <v>0.81379461747608139</v>
      </c>
      <c r="D389" s="302">
        <f t="shared" si="127"/>
        <v>1.8985806951620572</v>
      </c>
      <c r="E389" s="303"/>
      <c r="F389" s="302">
        <v>0.79740399326773859</v>
      </c>
      <c r="G389" s="302">
        <v>0.38089225580777636</v>
      </c>
      <c r="H389" s="302">
        <f t="shared" si="128"/>
        <v>1.1782962490755149</v>
      </c>
      <c r="I389" s="303"/>
      <c r="J389" s="302">
        <v>0.79903340135733625</v>
      </c>
      <c r="K389" s="302">
        <v>0.3366073246541314</v>
      </c>
      <c r="L389" s="302">
        <f t="shared" si="129"/>
        <v>1.1356407260114676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0.23059294592128038</v>
      </c>
      <c r="C390" s="302">
        <v>0.57194196724339164</v>
      </c>
      <c r="D390" s="302">
        <f t="shared" si="127"/>
        <v>0.80253491316467196</v>
      </c>
      <c r="E390" s="303"/>
      <c r="F390" s="302">
        <v>0.28519477535149645</v>
      </c>
      <c r="G390" s="302">
        <v>0.32765448789028923</v>
      </c>
      <c r="H390" s="302">
        <f t="shared" si="128"/>
        <v>0.61284926324178568</v>
      </c>
      <c r="I390" s="303"/>
      <c r="J390" s="302">
        <v>0.39614376583780647</v>
      </c>
      <c r="K390" s="302">
        <v>0.27583504498505618</v>
      </c>
      <c r="L390" s="302">
        <f t="shared" si="129"/>
        <v>0.67197881082286259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1.0368443702314489</v>
      </c>
      <c r="C391" s="302">
        <v>1.0887049044881729</v>
      </c>
      <c r="D391" s="302">
        <f t="shared" si="127"/>
        <v>2.1255492747196216</v>
      </c>
      <c r="E391" s="303"/>
      <c r="F391" s="302">
        <v>0.86242786881633815</v>
      </c>
      <c r="G391" s="302">
        <v>0.5922195468968634</v>
      </c>
      <c r="H391" s="302">
        <f t="shared" si="128"/>
        <v>1.4546474157132017</v>
      </c>
      <c r="I391" s="303"/>
      <c r="J391" s="302">
        <v>0.56575651071577293</v>
      </c>
      <c r="K391" s="302">
        <v>0.58954432370717769</v>
      </c>
      <c r="L391" s="302">
        <f t="shared" si="129"/>
        <v>1.1553008344229507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14.877514046093875</v>
      </c>
      <c r="C393" s="311">
        <f t="shared" ref="C393:D393" si="130">SUM(C383:C391)</f>
        <v>11.838485953906167</v>
      </c>
      <c r="D393" s="311">
        <f t="shared" si="130"/>
        <v>26.716000000000037</v>
      </c>
      <c r="E393" s="311"/>
      <c r="F393" s="311">
        <f t="shared" ref="F393:H393" si="131">SUM(F383:F391)</f>
        <v>19.632206685513268</v>
      </c>
      <c r="G393" s="311">
        <f t="shared" si="131"/>
        <v>7.199793314486719</v>
      </c>
      <c r="H393" s="311">
        <f t="shared" si="131"/>
        <v>26.831999999999987</v>
      </c>
      <c r="I393" s="311"/>
      <c r="J393" s="311">
        <f t="shared" ref="J393:L393" si="132">SUM(J383:J391)</f>
        <v>19.171513796958045</v>
      </c>
      <c r="K393" s="311">
        <f t="shared" si="132"/>
        <v>7.7874862030419489</v>
      </c>
      <c r="L393" s="311">
        <f t="shared" si="132"/>
        <v>26.959000000000003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Essex Southend-on-Sea and Thurrock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60.544864556693305</v>
      </c>
      <c r="C9" s="249">
        <f t="shared" ref="C9:D9" si="0">SUM(C26,C43,C60,C77,C94,C111,C128,C145,C162,C179,C196,C213,C230,C247,C264,C281,C298,C315,C332,C349,C366,C383)</f>
        <v>9.1727049551037396</v>
      </c>
      <c r="D9" s="249">
        <f t="shared" si="0"/>
        <v>15.739491202373141</v>
      </c>
      <c r="E9" s="249">
        <f>SUM(B9:D9)</f>
        <v>85.457060714170197</v>
      </c>
      <c r="F9" s="238"/>
      <c r="G9" s="249">
        <f>SUM(G26,G43,G60,G77,G94,G111,G128,G145,G162,G179,G196,G213,G230,G247,G264,G281,G298,G315,G332,G349,G366,G383)</f>
        <v>67.517366197186618</v>
      </c>
      <c r="H9" s="249">
        <f t="shared" ref="H9:I9" si="1">SUM(H26,H43,H60,H77,H94,H111,H128,H145,H162,H179,H196,H213,H230,H247,H264,H281,H298,H315,H332,H349,H366,H383)</f>
        <v>14.454524983469952</v>
      </c>
      <c r="I9" s="249">
        <f t="shared" si="1"/>
        <v>17.583150416926507</v>
      </c>
      <c r="J9" s="249">
        <f>SUM(G9:I9)</f>
        <v>99.555041597583084</v>
      </c>
      <c r="K9" s="238"/>
      <c r="L9" s="249">
        <f>SUM(L26,L43,L60,L77,L94,L111,L128,L145,L162,L179,L196,L213,L230,L247,L264,L281,L298,L315,L332,L349,L366,L383)</f>
        <v>68.605396765695588</v>
      </c>
      <c r="M9" s="249">
        <f t="shared" ref="M9:N9" si="2">SUM(M26,M43,M60,M77,M94,M111,M128,M145,M162,M179,M196,M213,M230,M247,M264,M281,M298,M315,M332,M349,M366,M383)</f>
        <v>17.901345912997375</v>
      </c>
      <c r="N9" s="249">
        <f t="shared" si="2"/>
        <v>20.218295162294297</v>
      </c>
      <c r="O9" s="249">
        <f>SUM(L9:N9)</f>
        <v>106.72503784098726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104.3746818944381</v>
      </c>
      <c r="C10" s="249">
        <f t="shared" si="3"/>
        <v>29.247160430219669</v>
      </c>
      <c r="D10" s="249">
        <f t="shared" si="3"/>
        <v>21.965472298278975</v>
      </c>
      <c r="E10" s="249">
        <f t="shared" ref="E10:E17" si="4">SUM(B10:D10)</f>
        <v>155.58731462293673</v>
      </c>
      <c r="F10" s="238"/>
      <c r="G10" s="249">
        <f t="shared" ref="G10:I10" si="5">SUM(G27,G44,G61,G78,G95,G112,G129,G146,G163,G180,G197,G214,G231,G248,G265,G282,G299,G316,G333,G350,G367,G384)</f>
        <v>127.07694903179949</v>
      </c>
      <c r="H10" s="249">
        <f t="shared" si="5"/>
        <v>39.699424659512637</v>
      </c>
      <c r="I10" s="249">
        <f t="shared" si="5"/>
        <v>21.456863889010446</v>
      </c>
      <c r="J10" s="249">
        <f t="shared" ref="J10:J17" si="6">SUM(G10:I10)</f>
        <v>188.23323758032257</v>
      </c>
      <c r="K10" s="238"/>
      <c r="L10" s="249">
        <f t="shared" ref="L10:N10" si="7">SUM(L27,L44,L61,L78,L95,L112,L129,L146,L163,L180,L197,L214,L231,L248,L265,L282,L299,L316,L333,L350,L367,L384)</f>
        <v>158.52011999170421</v>
      </c>
      <c r="M10" s="249">
        <f t="shared" si="7"/>
        <v>48.626639189479604</v>
      </c>
      <c r="N10" s="249">
        <f t="shared" si="7"/>
        <v>22.474367697227329</v>
      </c>
      <c r="O10" s="249">
        <f t="shared" ref="O10:O17" si="8">SUM(L10:N10)</f>
        <v>229.62112687841116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63.915623987023153</v>
      </c>
      <c r="C11" s="249">
        <f t="shared" si="3"/>
        <v>18.421778675982566</v>
      </c>
      <c r="D11" s="249">
        <f t="shared" si="3"/>
        <v>16.590278876502833</v>
      </c>
      <c r="E11" s="249">
        <f t="shared" si="4"/>
        <v>98.927681539508555</v>
      </c>
      <c r="F11" s="238"/>
      <c r="G11" s="249">
        <f t="shared" ref="G11:I11" si="9">SUM(G28,G45,G62,G79,G96,G113,G130,G147,G164,G181,G198,G215,G232,G249,G266,G283,G300,G317,G334,G351,G368,G385)</f>
        <v>73.395585787870147</v>
      </c>
      <c r="H11" s="249">
        <f t="shared" si="9"/>
        <v>23.005469246279834</v>
      </c>
      <c r="I11" s="249">
        <f t="shared" si="9"/>
        <v>17.550857272303347</v>
      </c>
      <c r="J11" s="249">
        <f t="shared" si="6"/>
        <v>113.95191230645332</v>
      </c>
      <c r="K11" s="238"/>
      <c r="L11" s="249">
        <f t="shared" ref="L11:N11" si="10">SUM(L28,L45,L62,L79,L96,L113,L130,L147,L164,L181,L198,L215,L232,L249,L266,L283,L300,L317,L334,L351,L368,L385)</f>
        <v>84.467693136260948</v>
      </c>
      <c r="M11" s="249">
        <f t="shared" si="10"/>
        <v>29.470747717469621</v>
      </c>
      <c r="N11" s="249">
        <f t="shared" si="10"/>
        <v>18.449403316886013</v>
      </c>
      <c r="O11" s="249">
        <f t="shared" si="8"/>
        <v>132.38784417061657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47.958088814920771</v>
      </c>
      <c r="C12" s="249">
        <f t="shared" si="3"/>
        <v>38.930532171962575</v>
      </c>
      <c r="D12" s="249">
        <f t="shared" si="3"/>
        <v>4.5844975315251366</v>
      </c>
      <c r="E12" s="249">
        <f t="shared" si="4"/>
        <v>91.473118518408484</v>
      </c>
      <c r="F12" s="238"/>
      <c r="G12" s="249">
        <f t="shared" ref="G12:I12" si="11">SUM(G29,G46,G63,G80,G97,G114,G131,G148,G165,G182,G199,G216,G233,G250,G267,G284,G301,G318,G335,G352,G369,G386)</f>
        <v>47.791675805583132</v>
      </c>
      <c r="H12" s="249">
        <f t="shared" si="11"/>
        <v>38.670564167544605</v>
      </c>
      <c r="I12" s="249">
        <f t="shared" si="11"/>
        <v>4.169531954077863</v>
      </c>
      <c r="J12" s="249">
        <f t="shared" si="6"/>
        <v>90.631771927205605</v>
      </c>
      <c r="K12" s="238"/>
      <c r="L12" s="249">
        <f t="shared" ref="L12:N12" si="12">SUM(L29,L46,L63,L80,L97,L114,L131,L148,L165,L182,L199,L216,L233,L250,L267,L284,L301,L318,L335,L352,L369,L386)</f>
        <v>47.104356245099204</v>
      </c>
      <c r="M12" s="249">
        <f t="shared" si="12"/>
        <v>34.41598916408617</v>
      </c>
      <c r="N12" s="249">
        <f t="shared" si="12"/>
        <v>3.8362424157805366</v>
      </c>
      <c r="O12" s="249">
        <f t="shared" si="8"/>
        <v>85.356587824965914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49.379401266567555</v>
      </c>
      <c r="C13" s="249">
        <f t="shared" si="3"/>
        <v>8.5433199277201695</v>
      </c>
      <c r="D13" s="249">
        <f t="shared" si="3"/>
        <v>31.30944415233791</v>
      </c>
      <c r="E13" s="249">
        <f t="shared" si="4"/>
        <v>89.232165346625635</v>
      </c>
      <c r="F13" s="238"/>
      <c r="G13" s="249">
        <f t="shared" ref="G13:I13" si="13">SUM(G30,G47,G64,G81,G98,G115,G132,G149,G166,G183,G200,G217,G234,G251,G268,G285,G302,G319,G336,G353,G370,G387)</f>
        <v>39.783042576034646</v>
      </c>
      <c r="H13" s="249">
        <f t="shared" si="13"/>
        <v>7.5146122225642111</v>
      </c>
      <c r="I13" s="249">
        <f t="shared" si="13"/>
        <v>30.633627279164934</v>
      </c>
      <c r="J13" s="249">
        <f t="shared" si="6"/>
        <v>77.931282077763797</v>
      </c>
      <c r="K13" s="238"/>
      <c r="L13" s="249">
        <f t="shared" ref="L13:N13" si="14">SUM(L30,L47,L64,L81,L98,L115,L132,L149,L166,L183,L200,L217,L234,L251,L268,L285,L302,L319,L336,L353,L370,L387)</f>
        <v>34.121553915056083</v>
      </c>
      <c r="M13" s="249">
        <f t="shared" si="14"/>
        <v>9.7016207937868764</v>
      </c>
      <c r="N13" s="249">
        <f t="shared" si="14"/>
        <v>37.524278971726311</v>
      </c>
      <c r="O13" s="249">
        <f t="shared" si="8"/>
        <v>81.347453680569259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33.980054388380594</v>
      </c>
      <c r="C14" s="249">
        <f t="shared" si="3"/>
        <v>34.941962778347097</v>
      </c>
      <c r="D14" s="249">
        <f t="shared" si="3"/>
        <v>8.6090477475890594</v>
      </c>
      <c r="E14" s="249">
        <f t="shared" si="4"/>
        <v>77.531064914316758</v>
      </c>
      <c r="F14" s="238"/>
      <c r="G14" s="249">
        <f t="shared" ref="G14:I14" si="15">SUM(G31,G48,G65,G82,G99,G116,G133,G150,G167,G184,G201,G218,G235,G252,G269,G286,G303,G320,G337,G354,G371,G388)</f>
        <v>33.485831569334685</v>
      </c>
      <c r="H14" s="249">
        <f t="shared" si="15"/>
        <v>37.154924279815638</v>
      </c>
      <c r="I14" s="249">
        <f t="shared" si="15"/>
        <v>11.845396322991185</v>
      </c>
      <c r="J14" s="249">
        <f t="shared" si="6"/>
        <v>82.486152172141516</v>
      </c>
      <c r="K14" s="238"/>
      <c r="L14" s="249">
        <f t="shared" ref="L14:N14" si="16">SUM(L31,L48,L65,L82,L99,L116,L133,L150,L167,L184,L201,L218,L235,L252,L269,L286,L303,L320,L337,L354,L371,L388)</f>
        <v>40.540125745322555</v>
      </c>
      <c r="M14" s="249">
        <f t="shared" si="16"/>
        <v>38.108053096173919</v>
      </c>
      <c r="N14" s="249">
        <f t="shared" si="16"/>
        <v>14.080792277104997</v>
      </c>
      <c r="O14" s="249">
        <f t="shared" si="8"/>
        <v>92.728971118601464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24.853615441333663</v>
      </c>
      <c r="C15" s="249">
        <f t="shared" si="3"/>
        <v>42.782300349416424</v>
      </c>
      <c r="D15" s="249">
        <f t="shared" si="3"/>
        <v>5.6297438335247536</v>
      </c>
      <c r="E15" s="249">
        <f t="shared" si="4"/>
        <v>73.265659624274846</v>
      </c>
      <c r="F15" s="238"/>
      <c r="G15" s="249">
        <f t="shared" ref="G15:I15" si="17">SUM(G32,G49,G66,G83,G100,G117,G134,G151,G168,G185,G202,G219,G236,G253,G270,G287,G304,G321,G338,G355,G372,G389)</f>
        <v>22.487666427923873</v>
      </c>
      <c r="H15" s="249">
        <f t="shared" si="17"/>
        <v>40.780749882259251</v>
      </c>
      <c r="I15" s="249">
        <f t="shared" si="17"/>
        <v>3.7953100400516195</v>
      </c>
      <c r="J15" s="249">
        <f t="shared" si="6"/>
        <v>67.063726350234745</v>
      </c>
      <c r="K15" s="238"/>
      <c r="L15" s="249">
        <f t="shared" ref="L15:N15" si="18">SUM(L32,L49,L66,L83,L100,L117,L134,L151,L168,L185,L202,L219,L236,L253,L270,L287,L304,L321,L338,L355,L372,L389)</f>
        <v>22.398974342270911</v>
      </c>
      <c r="M15" s="249">
        <f t="shared" si="18"/>
        <v>42.462899111605765</v>
      </c>
      <c r="N15" s="249">
        <f t="shared" si="18"/>
        <v>3.1459833353297606</v>
      </c>
      <c r="O15" s="249">
        <f t="shared" si="8"/>
        <v>68.007856789206443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37.34653320634051</v>
      </c>
      <c r="C16" s="249">
        <f t="shared" si="3"/>
        <v>6.7822498748908506</v>
      </c>
      <c r="D16" s="249">
        <f t="shared" si="3"/>
        <v>8.4993416265152266</v>
      </c>
      <c r="E16" s="249">
        <f t="shared" si="4"/>
        <v>52.628124707746586</v>
      </c>
      <c r="F16" s="238"/>
      <c r="G16" s="249">
        <f t="shared" ref="G16:I16" si="19">SUM(G33,G50,G67,G84,G101,G118,G135,G152,G169,G186,G203,G220,G237,G254,G271,G288,G305,G322,G339,G356,G373,G390)</f>
        <v>31.447531953580977</v>
      </c>
      <c r="H16" s="249">
        <f t="shared" si="19"/>
        <v>7.7811583132745046</v>
      </c>
      <c r="I16" s="249">
        <f t="shared" si="19"/>
        <v>11.524987513257692</v>
      </c>
      <c r="J16" s="249">
        <f t="shared" si="6"/>
        <v>50.753677780113172</v>
      </c>
      <c r="K16" s="238"/>
      <c r="L16" s="249">
        <f t="shared" ref="L16:N16" si="20">SUM(L33,L50,L67,L84,L101,L118,L135,L152,L169,L186,L203,L220,L237,L254,L271,L288,L305,L322,L339,L356,L373,L390)</f>
        <v>29.76095196734968</v>
      </c>
      <c r="M16" s="249">
        <f t="shared" si="20"/>
        <v>9.6258272013053539</v>
      </c>
      <c r="N16" s="249">
        <f t="shared" si="20"/>
        <v>15.878468780554529</v>
      </c>
      <c r="O16" s="249">
        <f t="shared" si="8"/>
        <v>55.265247949209559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39.648186061072302</v>
      </c>
      <c r="C17" s="249">
        <f t="shared" si="3"/>
        <v>56.851830284456774</v>
      </c>
      <c r="D17" s="249">
        <f t="shared" si="3"/>
        <v>5.8347936664832041</v>
      </c>
      <c r="E17" s="249">
        <f t="shared" si="4"/>
        <v>102.33481001201228</v>
      </c>
      <c r="F17" s="238"/>
      <c r="G17" s="249">
        <f t="shared" ref="G17:I17" si="21">SUM(G34,G51,G68,G85,G102,G119,G136,G153,G170,G187,G204,G221,G238,G255,G272,G289,G306,G323,G340,G357,G374,G391)</f>
        <v>32.861727084589951</v>
      </c>
      <c r="H17" s="249">
        <f t="shared" si="21"/>
        <v>54.384236592518505</v>
      </c>
      <c r="I17" s="249">
        <f t="shared" si="21"/>
        <v>5.3502345310738839</v>
      </c>
      <c r="J17" s="249">
        <f t="shared" si="6"/>
        <v>92.596198208182329</v>
      </c>
      <c r="K17" s="238"/>
      <c r="L17" s="249">
        <f t="shared" ref="L17:N17" si="22">SUM(L34,L51,L68,L85,L102,L119,L136,L153,L170,L187,L204,L221,L238,L255,L272,L289,L306,L323,L340,L357,L374,L391)</f>
        <v>35.881483174453706</v>
      </c>
      <c r="M17" s="249">
        <f t="shared" si="22"/>
        <v>47.659242536448041</v>
      </c>
      <c r="N17" s="249">
        <f t="shared" si="22"/>
        <v>7.6861480365309474</v>
      </c>
      <c r="O17" s="249">
        <f t="shared" si="8"/>
        <v>91.226873747432691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462.00104961676988</v>
      </c>
      <c r="C19" s="247">
        <f t="shared" ref="C19:O19" si="23">SUM(C9:C17)</f>
        <v>245.67383944809987</v>
      </c>
      <c r="D19" s="247">
        <f t="shared" si="23"/>
        <v>118.76211093513025</v>
      </c>
      <c r="E19" s="247">
        <f t="shared" si="23"/>
        <v>826.43700000000001</v>
      </c>
      <c r="F19" s="247"/>
      <c r="G19" s="247">
        <f t="shared" si="23"/>
        <v>475.84737643390355</v>
      </c>
      <c r="H19" s="247">
        <f t="shared" si="23"/>
        <v>263.44566434723913</v>
      </c>
      <c r="I19" s="247">
        <f t="shared" si="23"/>
        <v>123.90995921885747</v>
      </c>
      <c r="J19" s="247">
        <f t="shared" si="23"/>
        <v>863.2030000000002</v>
      </c>
      <c r="K19" s="247"/>
      <c r="L19" s="247">
        <f t="shared" si="23"/>
        <v>521.40065528321293</v>
      </c>
      <c r="M19" s="247">
        <f t="shared" si="23"/>
        <v>277.97236472335271</v>
      </c>
      <c r="N19" s="247">
        <f t="shared" si="23"/>
        <v>143.2939799934347</v>
      </c>
      <c r="O19" s="247">
        <f t="shared" si="23"/>
        <v>942.66700000000037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0.3405684849265424</v>
      </c>
      <c r="C26" s="302">
        <v>8.4587658661883378E-2</v>
      </c>
      <c r="D26" s="302">
        <v>5.8928808888705657E-2</v>
      </c>
      <c r="E26" s="302">
        <f>SUM(B26:D26)</f>
        <v>0.48408495247713146</v>
      </c>
      <c r="F26" s="303"/>
      <c r="G26" s="302">
        <v>0.39900531296114672</v>
      </c>
      <c r="H26" s="302">
        <v>8.0186975750191972E-2</v>
      </c>
      <c r="I26" s="302">
        <v>1.8833380738880551E-2</v>
      </c>
      <c r="J26" s="302">
        <f>SUM(G26:I26)</f>
        <v>0.4980256694502192</v>
      </c>
      <c r="K26" s="303"/>
      <c r="L26" s="302">
        <v>0.48616679498842652</v>
      </c>
      <c r="M26" s="302">
        <v>5.5771244816581148E-2</v>
      </c>
      <c r="N26" s="302">
        <v>1.6310065063964003E-2</v>
      </c>
      <c r="O26" s="302">
        <f>SUM(L26:N26)</f>
        <v>0.5582481048689717</v>
      </c>
    </row>
    <row r="27" spans="1:15" s="236" customFormat="1" x14ac:dyDescent="0.2">
      <c r="A27" s="237" t="str">
        <f>name!E$5</f>
        <v>Professional occupations</v>
      </c>
      <c r="B27" s="302">
        <v>0.26065336278238638</v>
      </c>
      <c r="C27" s="302">
        <v>5.7233919202342255E-2</v>
      </c>
      <c r="D27" s="302">
        <v>1.8330648566913747E-2</v>
      </c>
      <c r="E27" s="302">
        <f t="shared" ref="E27:E34" si="24">SUM(B27:D27)</f>
        <v>0.3362179305516424</v>
      </c>
      <c r="F27" s="303"/>
      <c r="G27" s="302">
        <v>0.4187157601461533</v>
      </c>
      <c r="H27" s="302">
        <v>6.6835181962614315E-2</v>
      </c>
      <c r="I27" s="302">
        <v>3.1890508038480091E-3</v>
      </c>
      <c r="J27" s="302">
        <f t="shared" ref="J27:J34" si="25">SUM(G27:I27)</f>
        <v>0.48873999291261561</v>
      </c>
      <c r="K27" s="303"/>
      <c r="L27" s="302">
        <v>0.57822213975617542</v>
      </c>
      <c r="M27" s="302">
        <v>6.6105762864401466E-2</v>
      </c>
      <c r="N27" s="302">
        <v>7.3869388482780138E-3</v>
      </c>
      <c r="O27" s="302">
        <f t="shared" ref="O27:O34" si="26">SUM(L27:N27)</f>
        <v>0.65171484146885494</v>
      </c>
    </row>
    <row r="28" spans="1:15" s="236" customFormat="1" x14ac:dyDescent="0.2">
      <c r="A28" s="237" t="str">
        <f>name!E$6</f>
        <v>Associate professional occupations</v>
      </c>
      <c r="B28" s="302">
        <v>0.17908112369182488</v>
      </c>
      <c r="C28" s="302">
        <v>5.7675961165602259E-2</v>
      </c>
      <c r="D28" s="302">
        <v>7.0381562117243631E-3</v>
      </c>
      <c r="E28" s="302">
        <f t="shared" si="24"/>
        <v>0.24379524106915149</v>
      </c>
      <c r="F28" s="303"/>
      <c r="G28" s="302">
        <v>0.25547676240642547</v>
      </c>
      <c r="H28" s="302">
        <v>5.6985900460680174E-2</v>
      </c>
      <c r="I28" s="302">
        <v>2.2000445867649504E-3</v>
      </c>
      <c r="J28" s="302">
        <f t="shared" si="25"/>
        <v>0.31466270745387059</v>
      </c>
      <c r="K28" s="303"/>
      <c r="L28" s="302">
        <v>0.29505845396468106</v>
      </c>
      <c r="M28" s="302">
        <v>5.1122318265712771E-2</v>
      </c>
      <c r="N28" s="302">
        <v>3.5898549041861226E-3</v>
      </c>
      <c r="O28" s="302">
        <f t="shared" si="26"/>
        <v>0.34977062713457996</v>
      </c>
    </row>
    <row r="29" spans="1:15" s="236" customFormat="1" x14ac:dyDescent="0.2">
      <c r="A29" s="237" t="str">
        <f>name!E$7</f>
        <v>Administrative and secretarial occupations</v>
      </c>
      <c r="B29" s="302">
        <v>0.13962434427965451</v>
      </c>
      <c r="C29" s="302">
        <v>0.33590878790519052</v>
      </c>
      <c r="D29" s="302">
        <v>6.8208414384412679E-3</v>
      </c>
      <c r="E29" s="302">
        <f t="shared" si="24"/>
        <v>0.4823539736232863</v>
      </c>
      <c r="F29" s="303"/>
      <c r="G29" s="302">
        <v>0.19799631976583079</v>
      </c>
      <c r="H29" s="302">
        <v>0.31374228204451526</v>
      </c>
      <c r="I29" s="302">
        <v>6.2491762150213275E-3</v>
      </c>
      <c r="J29" s="302">
        <f t="shared" si="25"/>
        <v>0.51798777802536733</v>
      </c>
      <c r="K29" s="303"/>
      <c r="L29" s="302">
        <v>0.13165121243105532</v>
      </c>
      <c r="M29" s="302">
        <v>0.16812437686366616</v>
      </c>
      <c r="N29" s="302">
        <v>2.6502890223112164E-3</v>
      </c>
      <c r="O29" s="302">
        <f t="shared" si="26"/>
        <v>0.30242587831703271</v>
      </c>
    </row>
    <row r="30" spans="1:15" s="236" customFormat="1" x14ac:dyDescent="0.2">
      <c r="A30" s="237" t="str">
        <f>name!E$8</f>
        <v>Skilled trades occupations</v>
      </c>
      <c r="B30" s="302">
        <v>1.8233918193428194</v>
      </c>
      <c r="C30" s="302">
        <v>0.64676118887861656</v>
      </c>
      <c r="D30" s="302">
        <v>1.9112618735852644</v>
      </c>
      <c r="E30" s="302">
        <f t="shared" si="24"/>
        <v>4.3814148818067</v>
      </c>
      <c r="F30" s="303"/>
      <c r="G30" s="302">
        <v>1.6727027393473646</v>
      </c>
      <c r="H30" s="302">
        <v>0.24784692587457388</v>
      </c>
      <c r="I30" s="302">
        <v>0.36575979009418219</v>
      </c>
      <c r="J30" s="302">
        <f>SUM(G30:I30)</f>
        <v>2.2863094553161205</v>
      </c>
      <c r="K30" s="303"/>
      <c r="L30" s="302">
        <v>1.7367613196480836</v>
      </c>
      <c r="M30" s="302">
        <v>0.21322639753744102</v>
      </c>
      <c r="N30" s="302">
        <v>0.35238347654802055</v>
      </c>
      <c r="O30" s="302">
        <f t="shared" si="26"/>
        <v>2.3023711937335452</v>
      </c>
    </row>
    <row r="31" spans="1:15" s="236" customFormat="1" x14ac:dyDescent="0.2">
      <c r="A31" s="237" t="str">
        <f>name!E$9</f>
        <v>Caring, leisure and other service occupations</v>
      </c>
      <c r="B31" s="302">
        <v>0.20592990870920899</v>
      </c>
      <c r="C31" s="302">
        <v>0.13366870280224349</v>
      </c>
      <c r="D31" s="302">
        <v>9.8717565274254009E-3</v>
      </c>
      <c r="E31" s="302">
        <f t="shared" si="24"/>
        <v>0.34947036803887788</v>
      </c>
      <c r="F31" s="303"/>
      <c r="G31" s="302">
        <v>0.22698139436225354</v>
      </c>
      <c r="H31" s="302">
        <v>0.10850283455718042</v>
      </c>
      <c r="I31" s="302">
        <v>4.4568765611312042E-3</v>
      </c>
      <c r="J31" s="302">
        <f t="shared" si="25"/>
        <v>0.33994110548056516</v>
      </c>
      <c r="K31" s="303"/>
      <c r="L31" s="302">
        <v>0.25114113519569159</v>
      </c>
      <c r="M31" s="302">
        <v>5.1625685978109168E-2</v>
      </c>
      <c r="N31" s="302">
        <v>3.2684032531237832E-3</v>
      </c>
      <c r="O31" s="302">
        <f t="shared" si="26"/>
        <v>0.30603522442692455</v>
      </c>
    </row>
    <row r="32" spans="1:15" s="236" customFormat="1" x14ac:dyDescent="0.2">
      <c r="A32" s="237" t="str">
        <f>name!E$10</f>
        <v>Sales and customer service occupations</v>
      </c>
      <c r="B32" s="302">
        <v>7.5979273327024255E-2</v>
      </c>
      <c r="C32" s="302">
        <v>0.10044664895492438</v>
      </c>
      <c r="D32" s="302">
        <v>1.6705744063705348E-2</v>
      </c>
      <c r="E32" s="302">
        <f t="shared" si="24"/>
        <v>0.19313166634565399</v>
      </c>
      <c r="F32" s="303"/>
      <c r="G32" s="302">
        <v>8.4262363472344975E-2</v>
      </c>
      <c r="H32" s="302">
        <v>7.6114045756896287E-2</v>
      </c>
      <c r="I32" s="302">
        <v>3.6758634986575529E-3</v>
      </c>
      <c r="J32" s="302">
        <f t="shared" si="25"/>
        <v>0.16405227272789882</v>
      </c>
      <c r="K32" s="303"/>
      <c r="L32" s="302">
        <v>9.0636079945657338E-2</v>
      </c>
      <c r="M32" s="302">
        <v>3.9043176445521223E-2</v>
      </c>
      <c r="N32" s="302">
        <v>2.2039618938726586E-3</v>
      </c>
      <c r="O32" s="302">
        <f t="shared" si="26"/>
        <v>0.1318832182850512</v>
      </c>
    </row>
    <row r="33" spans="1:15" s="236" customFormat="1" x14ac:dyDescent="0.2">
      <c r="A33" s="237" t="str">
        <f>name!E$11</f>
        <v>Process, plant and machine operatives</v>
      </c>
      <c r="B33" s="302">
        <v>0.44093152622462023</v>
      </c>
      <c r="C33" s="302">
        <v>0.11566664594040686</v>
      </c>
      <c r="D33" s="302">
        <v>4.0687158809466625E-3</v>
      </c>
      <c r="E33" s="302">
        <f t="shared" si="24"/>
        <v>0.56066688804597375</v>
      </c>
      <c r="F33" s="303"/>
      <c r="G33" s="302">
        <v>0.35096067993638497</v>
      </c>
      <c r="H33" s="302">
        <v>4.8673306150187473E-2</v>
      </c>
      <c r="I33" s="302">
        <v>8.9200960094506121E-4</v>
      </c>
      <c r="J33" s="302">
        <f t="shared" si="25"/>
        <v>0.40052599568751746</v>
      </c>
      <c r="K33" s="303"/>
      <c r="L33" s="302">
        <v>0.27605764464821037</v>
      </c>
      <c r="M33" s="302">
        <v>5.4263273067787096E-2</v>
      </c>
      <c r="N33" s="302">
        <v>4.1143538512635547E-3</v>
      </c>
      <c r="O33" s="302">
        <f t="shared" si="26"/>
        <v>0.33443527156726105</v>
      </c>
    </row>
    <row r="34" spans="1:15" s="236" customFormat="1" x14ac:dyDescent="0.2">
      <c r="A34" s="237" t="str">
        <f>name!E$12</f>
        <v>Elementary occupations</v>
      </c>
      <c r="B34" s="302">
        <v>1.1794652332682449</v>
      </c>
      <c r="C34" s="302">
        <v>0.47640806166284944</v>
      </c>
      <c r="D34" s="302">
        <v>5.1990803110515099E-2</v>
      </c>
      <c r="E34" s="302">
        <f t="shared" si="24"/>
        <v>1.7078640980416095</v>
      </c>
      <c r="F34" s="303"/>
      <c r="G34" s="302">
        <v>0.86348857446500826</v>
      </c>
      <c r="H34" s="302">
        <v>0.27706620856995273</v>
      </c>
      <c r="I34" s="302">
        <v>8.200239910858078E-3</v>
      </c>
      <c r="J34" s="302">
        <f t="shared" si="25"/>
        <v>1.148755022945819</v>
      </c>
      <c r="K34" s="303"/>
      <c r="L34" s="302">
        <v>0.90016660555647332</v>
      </c>
      <c r="M34" s="302">
        <v>0.44337441472243666</v>
      </c>
      <c r="N34" s="302">
        <v>2.6574619918865571E-2</v>
      </c>
      <c r="O34" s="302">
        <f t="shared" si="26"/>
        <v>1.3701156401977757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4.6456250765523261</v>
      </c>
      <c r="C36" s="311">
        <f t="shared" ref="C36:O36" si="27">SUM(C26:C34)</f>
        <v>2.0083575751740588</v>
      </c>
      <c r="D36" s="311">
        <f t="shared" si="27"/>
        <v>2.085017348273642</v>
      </c>
      <c r="E36" s="311">
        <f t="shared" si="27"/>
        <v>8.7390000000000274</v>
      </c>
      <c r="F36" s="311"/>
      <c r="G36" s="311">
        <f t="shared" si="27"/>
        <v>4.4695899068629128</v>
      </c>
      <c r="H36" s="311">
        <f t="shared" si="27"/>
        <v>1.2759536611267925</v>
      </c>
      <c r="I36" s="311">
        <f t="shared" si="27"/>
        <v>0.41345643201028887</v>
      </c>
      <c r="J36" s="311">
        <f t="shared" si="27"/>
        <v>6.1589999999999936</v>
      </c>
      <c r="K36" s="311"/>
      <c r="L36" s="311">
        <f t="shared" si="27"/>
        <v>4.7458613861344539</v>
      </c>
      <c r="M36" s="311">
        <f t="shared" si="27"/>
        <v>1.1426566505616567</v>
      </c>
      <c r="N36" s="311">
        <f t="shared" si="27"/>
        <v>0.41848196330388548</v>
      </c>
      <c r="O36" s="311">
        <f t="shared" si="27"/>
        <v>6.3069999999999977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2.9838717881381101E-2</v>
      </c>
      <c r="C43" s="302">
        <v>4.3249800928993993E-4</v>
      </c>
      <c r="D43" s="302">
        <v>1.4581402577325937E-2</v>
      </c>
      <c r="E43" s="302">
        <f>SUM(B43:D43)</f>
        <v>4.4852618467996978E-2</v>
      </c>
      <c r="F43" s="303"/>
      <c r="G43" s="302">
        <v>3.2992814338231223E-2</v>
      </c>
      <c r="H43" s="302">
        <v>4.0435517360755733E-4</v>
      </c>
      <c r="I43" s="302">
        <v>1.878055755107446E-2</v>
      </c>
      <c r="J43" s="302">
        <f>SUM(G43:I43)</f>
        <v>5.2177727062913237E-2</v>
      </c>
      <c r="K43" s="303"/>
      <c r="L43" s="302">
        <v>1.4558222375788431E-2</v>
      </c>
      <c r="M43" s="302">
        <v>2.4834717844759069E-4</v>
      </c>
      <c r="N43" s="302">
        <v>7.4724811782268894E-3</v>
      </c>
      <c r="O43" s="302">
        <f>SUM(L43:N43)</f>
        <v>2.2279050732462911E-2</v>
      </c>
    </row>
    <row r="44" spans="1:15" s="236" customFormat="1" x14ac:dyDescent="0.2">
      <c r="A44" s="237" t="str">
        <f>name!E$5</f>
        <v>Professional occupations</v>
      </c>
      <c r="B44" s="302">
        <v>6.5198206518068541E-2</v>
      </c>
      <c r="C44" s="302">
        <v>1.4999824510691926E-3</v>
      </c>
      <c r="D44" s="302">
        <v>1.1221265571842751E-2</v>
      </c>
      <c r="E44" s="302">
        <f t="shared" ref="E44:E51" si="28">SUM(B44:D44)</f>
        <v>7.7919454540980482E-2</v>
      </c>
      <c r="F44" s="303"/>
      <c r="G44" s="302">
        <v>7.9376998593192361E-2</v>
      </c>
      <c r="H44" s="302">
        <v>1.1105983677279041E-3</v>
      </c>
      <c r="I44" s="302">
        <v>1.1435013922019404E-2</v>
      </c>
      <c r="J44" s="302">
        <f t="shared" ref="J44:J46" si="29">SUM(G44:I44)</f>
        <v>9.1922610882939668E-2</v>
      </c>
      <c r="K44" s="303"/>
      <c r="L44" s="302">
        <v>5.1407491475657686E-2</v>
      </c>
      <c r="M44" s="302">
        <v>5.0610604611677499E-4</v>
      </c>
      <c r="N44" s="302">
        <v>1.6962401962033124E-3</v>
      </c>
      <c r="O44" s="302">
        <f t="shared" ref="O44:O51" si="30">SUM(L44:N44)</f>
        <v>5.3609837717977775E-2</v>
      </c>
    </row>
    <row r="45" spans="1:15" s="236" customFormat="1" x14ac:dyDescent="0.2">
      <c r="A45" s="237" t="str">
        <f>name!E$6</f>
        <v>Associate professional occupations</v>
      </c>
      <c r="B45" s="302">
        <v>2.8893848832863767E-2</v>
      </c>
      <c r="C45" s="302">
        <v>9.2731949455945417E-4</v>
      </c>
      <c r="D45" s="302">
        <v>6.370967534132738E-3</v>
      </c>
      <c r="E45" s="302">
        <f t="shared" si="28"/>
        <v>3.6192135861555959E-2</v>
      </c>
      <c r="F45" s="303"/>
      <c r="G45" s="302">
        <v>3.320470723269104E-2</v>
      </c>
      <c r="H45" s="302">
        <v>7.0821022066527872E-4</v>
      </c>
      <c r="I45" s="302">
        <v>6.4425977445538556E-3</v>
      </c>
      <c r="J45" s="302">
        <f t="shared" si="29"/>
        <v>4.0355515197910176E-2</v>
      </c>
      <c r="K45" s="303"/>
      <c r="L45" s="302">
        <v>1.4818466611736376E-2</v>
      </c>
      <c r="M45" s="302">
        <v>3.830631880960214E-4</v>
      </c>
      <c r="N45" s="302">
        <v>1.6799039102306605E-3</v>
      </c>
      <c r="O45" s="302">
        <f t="shared" si="30"/>
        <v>1.6881433710063058E-2</v>
      </c>
    </row>
    <row r="46" spans="1:15" s="236" customFormat="1" x14ac:dyDescent="0.2">
      <c r="A46" s="237" t="str">
        <f>name!E$7</f>
        <v>Administrative and secretarial occupations</v>
      </c>
      <c r="B46" s="302">
        <v>1.5150759725428845E-2</v>
      </c>
      <c r="C46" s="302">
        <v>1.7928126530869445E-3</v>
      </c>
      <c r="D46" s="302">
        <v>2.9726833544774589E-3</v>
      </c>
      <c r="E46" s="302">
        <f t="shared" si="28"/>
        <v>1.9916255732993247E-2</v>
      </c>
      <c r="F46" s="303"/>
      <c r="G46" s="302">
        <v>1.4100716700534607E-2</v>
      </c>
      <c r="H46" s="302">
        <v>1.3649500367208182E-3</v>
      </c>
      <c r="I46" s="302">
        <v>2.7001592920972667E-3</v>
      </c>
      <c r="J46" s="302">
        <f t="shared" si="29"/>
        <v>1.816582602935269E-2</v>
      </c>
      <c r="K46" s="303"/>
      <c r="L46" s="302">
        <v>6.1173453288077516E-3</v>
      </c>
      <c r="M46" s="302">
        <v>5.7105765420367217E-4</v>
      </c>
      <c r="N46" s="302">
        <v>9.3895889229857405E-4</v>
      </c>
      <c r="O46" s="302">
        <f t="shared" si="30"/>
        <v>7.6273618753099973E-3</v>
      </c>
    </row>
    <row r="47" spans="1:15" s="236" customFormat="1" x14ac:dyDescent="0.2">
      <c r="A47" s="237" t="str">
        <f>name!E$8</f>
        <v>Skilled trades occupations</v>
      </c>
      <c r="B47" s="302">
        <v>3.4385593665034075E-2</v>
      </c>
      <c r="C47" s="302">
        <v>4.8041632863104122E-4</v>
      </c>
      <c r="D47" s="302">
        <v>2.779236175693189E-2</v>
      </c>
      <c r="E47" s="302">
        <f t="shared" si="28"/>
        <v>6.2658371750597006E-2</v>
      </c>
      <c r="F47" s="303"/>
      <c r="G47" s="302">
        <v>2.8006186511416818E-2</v>
      </c>
      <c r="H47" s="302">
        <v>2.1872370068567459E-4</v>
      </c>
      <c r="I47" s="302">
        <v>2.3838691124874307E-2</v>
      </c>
      <c r="J47" s="302">
        <f>SUM(G47:I47)</f>
        <v>5.2063601336976795E-2</v>
      </c>
      <c r="K47" s="303"/>
      <c r="L47" s="302">
        <v>9.5562775906556582E-3</v>
      </c>
      <c r="M47" s="302">
        <v>1.5480841887518436E-4</v>
      </c>
      <c r="N47" s="302">
        <v>8.7746086256746871E-3</v>
      </c>
      <c r="O47" s="302">
        <f t="shared" si="30"/>
        <v>1.8485694635205531E-2</v>
      </c>
    </row>
    <row r="48" spans="1:15" s="236" customFormat="1" x14ac:dyDescent="0.2">
      <c r="A48" s="237" t="str">
        <f>name!E$9</f>
        <v>Caring, leisure and other service occupations</v>
      </c>
      <c r="B48" s="302">
        <v>7.5868163828186055E-3</v>
      </c>
      <c r="C48" s="302">
        <v>1.7711840628793255E-3</v>
      </c>
      <c r="D48" s="302">
        <v>8.8397691499091211E-4</v>
      </c>
      <c r="E48" s="302">
        <f t="shared" si="28"/>
        <v>1.0241977360688844E-2</v>
      </c>
      <c r="F48" s="303"/>
      <c r="G48" s="302">
        <v>6.5999579902861994E-3</v>
      </c>
      <c r="H48" s="302">
        <v>1.0737980410368102E-3</v>
      </c>
      <c r="I48" s="302">
        <v>9.5727386168451966E-4</v>
      </c>
      <c r="J48" s="302">
        <f t="shared" ref="J48:J51" si="31">SUM(G48:I48)</f>
        <v>8.6310298930075292E-3</v>
      </c>
      <c r="K48" s="303"/>
      <c r="L48" s="302">
        <v>2.4047583916727488E-3</v>
      </c>
      <c r="M48" s="302">
        <v>3.7621339323753615E-4</v>
      </c>
      <c r="N48" s="302">
        <v>5.6387261471051912E-4</v>
      </c>
      <c r="O48" s="302">
        <f t="shared" si="30"/>
        <v>3.3448443996208039E-3</v>
      </c>
    </row>
    <row r="49" spans="1:15" s="236" customFormat="1" x14ac:dyDescent="0.2">
      <c r="A49" s="237" t="str">
        <f>name!E$10</f>
        <v>Sales and customer service occupations</v>
      </c>
      <c r="B49" s="302">
        <v>5.0507651014768448E-3</v>
      </c>
      <c r="C49" s="302">
        <v>2.047958296581465E-3</v>
      </c>
      <c r="D49" s="302">
        <v>2.1087929800352847E-3</v>
      </c>
      <c r="E49" s="302">
        <f t="shared" si="28"/>
        <v>9.2075163780935936E-3</v>
      </c>
      <c r="F49" s="303"/>
      <c r="G49" s="302">
        <v>4.513607528362812E-3</v>
      </c>
      <c r="H49" s="302">
        <v>1.2322078116418105E-3</v>
      </c>
      <c r="I49" s="302">
        <v>1.8586495906448676E-3</v>
      </c>
      <c r="J49" s="302">
        <f t="shared" si="31"/>
        <v>7.6044649306494906E-3</v>
      </c>
      <c r="K49" s="303"/>
      <c r="L49" s="302">
        <v>2.1001186776224974E-3</v>
      </c>
      <c r="M49" s="302">
        <v>6.2544134366760275E-4</v>
      </c>
      <c r="N49" s="302">
        <v>6.1208455435602077E-4</v>
      </c>
      <c r="O49" s="302">
        <f t="shared" si="30"/>
        <v>3.3376445756461209E-3</v>
      </c>
    </row>
    <row r="50" spans="1:15" s="236" customFormat="1" x14ac:dyDescent="0.2">
      <c r="A50" s="237" t="str">
        <f>name!E$11</f>
        <v>Process, plant and machine operatives</v>
      </c>
      <c r="B50" s="302">
        <v>7.8260902981649713E-2</v>
      </c>
      <c r="C50" s="302">
        <v>8.0054605181986639E-4</v>
      </c>
      <c r="D50" s="302">
        <v>1.7188651865610017E-2</v>
      </c>
      <c r="E50" s="302">
        <f t="shared" si="28"/>
        <v>9.6250100899079594E-2</v>
      </c>
      <c r="F50" s="303"/>
      <c r="G50" s="302">
        <v>6.1670843308346199E-2</v>
      </c>
      <c r="H50" s="302">
        <v>2.5136506994408896E-4</v>
      </c>
      <c r="I50" s="302">
        <v>1.9408171385847141E-2</v>
      </c>
      <c r="J50" s="302">
        <f t="shared" si="31"/>
        <v>8.1330379764137428E-2</v>
      </c>
      <c r="K50" s="303"/>
      <c r="L50" s="302">
        <v>1.4221716130948884E-2</v>
      </c>
      <c r="M50" s="302">
        <v>1.5846961651483636E-4</v>
      </c>
      <c r="N50" s="302">
        <v>1.0805972864415193E-2</v>
      </c>
      <c r="O50" s="302">
        <f t="shared" si="30"/>
        <v>2.5186158611878916E-2</v>
      </c>
    </row>
    <row r="51" spans="1:15" s="236" customFormat="1" x14ac:dyDescent="0.2">
      <c r="A51" s="237" t="str">
        <f>name!E$12</f>
        <v>Elementary occupations</v>
      </c>
      <c r="B51" s="302">
        <v>6.7418540470831094E-3</v>
      </c>
      <c r="C51" s="302">
        <v>2.1291530376843937E-3</v>
      </c>
      <c r="D51" s="302">
        <v>4.1890561923246514E-2</v>
      </c>
      <c r="E51" s="302">
        <f t="shared" si="28"/>
        <v>5.0761569008014013E-2</v>
      </c>
      <c r="F51" s="303"/>
      <c r="G51" s="302">
        <v>4.8723337999545804E-3</v>
      </c>
      <c r="H51" s="302">
        <v>1.1182127451262876E-3</v>
      </c>
      <c r="I51" s="302">
        <v>3.8758298357031977E-2</v>
      </c>
      <c r="J51" s="302">
        <f t="shared" si="31"/>
        <v>4.4748844902112846E-2</v>
      </c>
      <c r="K51" s="303"/>
      <c r="L51" s="302">
        <v>1.6133160706509639E-3</v>
      </c>
      <c r="M51" s="302">
        <v>5.418970208145692E-4</v>
      </c>
      <c r="N51" s="302">
        <v>1.9092760650369311E-2</v>
      </c>
      <c r="O51" s="302">
        <f t="shared" si="30"/>
        <v>2.1247973741834843E-2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0.27110746513580458</v>
      </c>
      <c r="C53" s="311">
        <f t="shared" ref="C53:E53" si="32">SUM(C43:C51)</f>
        <v>1.1881870385601623E-2</v>
      </c>
      <c r="D53" s="311">
        <f t="shared" si="32"/>
        <v>0.12501066447859349</v>
      </c>
      <c r="E53" s="311">
        <f t="shared" si="32"/>
        <v>0.4079999999999997</v>
      </c>
      <c r="F53" s="311"/>
      <c r="G53" s="311">
        <f t="shared" ref="G53:J53" si="33">SUM(G43:G51)</f>
        <v>0.2653381660030158</v>
      </c>
      <c r="H53" s="311">
        <f t="shared" si="33"/>
        <v>7.4824211671562293E-3</v>
      </c>
      <c r="I53" s="311">
        <f t="shared" si="33"/>
        <v>0.12417941282982781</v>
      </c>
      <c r="J53" s="311">
        <f t="shared" si="33"/>
        <v>0.3969999999999998</v>
      </c>
      <c r="K53" s="311"/>
      <c r="L53" s="311">
        <f t="shared" ref="L53:O53" si="34">SUM(L43:L51)</f>
        <v>0.11679771265354098</v>
      </c>
      <c r="M53" s="311">
        <f t="shared" si="34"/>
        <v>3.5654038599737879E-3</v>
      </c>
      <c r="N53" s="311">
        <f t="shared" si="34"/>
        <v>5.1636883486485166E-2</v>
      </c>
      <c r="O53" s="311">
        <f t="shared" si="34"/>
        <v>0.17199999999999996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0.27701114062223575</v>
      </c>
      <c r="C60" s="302">
        <v>1.5736794374486541E-2</v>
      </c>
      <c r="D60" s="302">
        <v>1.9315955720175297E-2</v>
      </c>
      <c r="E60" s="302">
        <f>SUM(B60:D60)</f>
        <v>0.31206389071689761</v>
      </c>
      <c r="F60" s="303"/>
      <c r="G60" s="302">
        <v>0.30297890633915575</v>
      </c>
      <c r="H60" s="302">
        <v>2.7894993421784371E-2</v>
      </c>
      <c r="I60" s="302">
        <v>7.5888639323258766E-3</v>
      </c>
      <c r="J60" s="302">
        <f>SUM(G60:I60)</f>
        <v>0.338462763693266</v>
      </c>
      <c r="K60" s="303"/>
      <c r="L60" s="302">
        <v>0.33978411210934739</v>
      </c>
      <c r="M60" s="302">
        <v>2.5020892020137013E-2</v>
      </c>
      <c r="N60" s="302">
        <v>6.4432676931153341E-3</v>
      </c>
      <c r="O60" s="302">
        <f>SUM(L60:N60)</f>
        <v>0.37124827182259973</v>
      </c>
    </row>
    <row r="61" spans="1:15" s="236" customFormat="1" x14ac:dyDescent="0.2">
      <c r="A61" s="237" t="str">
        <f>name!E$5</f>
        <v>Professional occupations</v>
      </c>
      <c r="B61" s="302">
        <v>0.23539450966041262</v>
      </c>
      <c r="C61" s="302">
        <v>1.4469295054996785E-2</v>
      </c>
      <c r="D61" s="302">
        <v>2.0624690889141411E-2</v>
      </c>
      <c r="E61" s="302">
        <f t="shared" ref="E61:E68" si="35">SUM(B61:D61)</f>
        <v>0.27048849560455079</v>
      </c>
      <c r="F61" s="303"/>
      <c r="G61" s="302">
        <v>0.28389289853227156</v>
      </c>
      <c r="H61" s="302">
        <v>2.2490617894503573E-2</v>
      </c>
      <c r="I61" s="302">
        <v>1.3796188306728435E-2</v>
      </c>
      <c r="J61" s="302">
        <f t="shared" ref="J61:J63" si="36">SUM(G61:I61)</f>
        <v>0.32017970473350355</v>
      </c>
      <c r="K61" s="303"/>
      <c r="L61" s="302">
        <v>0.47045690175459881</v>
      </c>
      <c r="M61" s="302">
        <v>2.2676941972673E-2</v>
      </c>
      <c r="N61" s="302">
        <v>1.6734962534659961E-2</v>
      </c>
      <c r="O61" s="302">
        <f t="shared" ref="O61:O68" si="37">SUM(L61:N61)</f>
        <v>0.50986880626193176</v>
      </c>
    </row>
    <row r="62" spans="1:15" s="236" customFormat="1" x14ac:dyDescent="0.2">
      <c r="A62" s="237" t="str">
        <f>name!E$6</f>
        <v>Associate professional occupations</v>
      </c>
      <c r="B62" s="302">
        <v>0.33694432098756294</v>
      </c>
      <c r="C62" s="302">
        <v>3.1097232871994635E-2</v>
      </c>
      <c r="D62" s="302">
        <v>8.9504729375758096E-3</v>
      </c>
      <c r="E62" s="302">
        <f t="shared" si="35"/>
        <v>0.37699202679713339</v>
      </c>
      <c r="F62" s="303"/>
      <c r="G62" s="302">
        <v>0.38240405009642131</v>
      </c>
      <c r="H62" s="302">
        <v>3.9063327617393298E-2</v>
      </c>
      <c r="I62" s="302">
        <v>2.4753705004025156E-3</v>
      </c>
      <c r="J62" s="302">
        <f t="shared" si="36"/>
        <v>0.42394274821421712</v>
      </c>
      <c r="K62" s="303"/>
      <c r="L62" s="302">
        <v>0.49050220817351808</v>
      </c>
      <c r="M62" s="302">
        <v>3.6129909991769793E-2</v>
      </c>
      <c r="N62" s="302">
        <v>1.8955079117976622E-3</v>
      </c>
      <c r="O62" s="302">
        <f t="shared" si="37"/>
        <v>0.52852762607708559</v>
      </c>
    </row>
    <row r="63" spans="1:15" s="236" customFormat="1" x14ac:dyDescent="0.2">
      <c r="A63" s="237" t="str">
        <f>name!E$7</f>
        <v>Administrative and secretarial occupations</v>
      </c>
      <c r="B63" s="302">
        <v>0.15864459721021087</v>
      </c>
      <c r="C63" s="302">
        <v>8.9892528625866136E-2</v>
      </c>
      <c r="D63" s="302">
        <v>4.2907457918616262E-2</v>
      </c>
      <c r="E63" s="302">
        <f t="shared" si="35"/>
        <v>0.29144458375469329</v>
      </c>
      <c r="F63" s="303"/>
      <c r="G63" s="302">
        <v>0.16288200245979498</v>
      </c>
      <c r="H63" s="302">
        <v>8.0675358605470218E-2</v>
      </c>
      <c r="I63" s="302">
        <v>9.4089084534232613E-3</v>
      </c>
      <c r="J63" s="302">
        <f t="shared" si="36"/>
        <v>0.25296626951868845</v>
      </c>
      <c r="K63" s="303"/>
      <c r="L63" s="302">
        <v>0.21122910143832038</v>
      </c>
      <c r="M63" s="302">
        <v>6.3580165215957621E-2</v>
      </c>
      <c r="N63" s="302">
        <v>1.1819270670074005E-2</v>
      </c>
      <c r="O63" s="302">
        <f t="shared" si="37"/>
        <v>0.28662853732435201</v>
      </c>
    </row>
    <row r="64" spans="1:15" s="236" customFormat="1" x14ac:dyDescent="0.2">
      <c r="A64" s="237" t="str">
        <f>name!E$8</f>
        <v>Skilled trades occupations</v>
      </c>
      <c r="B64" s="302">
        <v>0.71109753148998012</v>
      </c>
      <c r="C64" s="302">
        <v>2.0984805063712187E-2</v>
      </c>
      <c r="D64" s="302">
        <v>9.156411855410905E-2</v>
      </c>
      <c r="E64" s="302">
        <f t="shared" si="35"/>
        <v>0.82364645510780132</v>
      </c>
      <c r="F64" s="303"/>
      <c r="G64" s="302">
        <v>0.56169329561878478</v>
      </c>
      <c r="H64" s="302">
        <v>2.1714685021597697E-2</v>
      </c>
      <c r="I64" s="302">
        <v>2.961548554855924E-2</v>
      </c>
      <c r="J64" s="302">
        <f>SUM(G64:I64)</f>
        <v>0.61302346618894166</v>
      </c>
      <c r="K64" s="303"/>
      <c r="L64" s="302">
        <v>0.62148858427935827</v>
      </c>
      <c r="M64" s="302">
        <v>1.2611710126383421E-2</v>
      </c>
      <c r="N64" s="302">
        <v>3.5684793962339062E-2</v>
      </c>
      <c r="O64" s="302">
        <f t="shared" si="37"/>
        <v>0.66978508836808071</v>
      </c>
    </row>
    <row r="65" spans="1:15" s="236" customFormat="1" x14ac:dyDescent="0.2">
      <c r="A65" s="237" t="str">
        <f>name!E$9</f>
        <v>Caring, leisure and other service occupations</v>
      </c>
      <c r="B65" s="302">
        <v>2.5639102261866668E-2</v>
      </c>
      <c r="C65" s="302">
        <v>1.0582896770468062E-2</v>
      </c>
      <c r="D65" s="302">
        <v>6.5244645493486384E-3</v>
      </c>
      <c r="E65" s="302">
        <f t="shared" si="35"/>
        <v>4.2746463581683367E-2</v>
      </c>
      <c r="F65" s="303"/>
      <c r="G65" s="302">
        <v>2.3388783344601909E-2</v>
      </c>
      <c r="H65" s="302">
        <v>1.0967462640632891E-2</v>
      </c>
      <c r="I65" s="302">
        <v>1.7228251879247607E-3</v>
      </c>
      <c r="J65" s="302">
        <f t="shared" ref="J65:J68" si="38">SUM(G65:I65)</f>
        <v>3.6079071173159567E-2</v>
      </c>
      <c r="K65" s="303"/>
      <c r="L65" s="302">
        <v>2.4492227635204856E-2</v>
      </c>
      <c r="M65" s="302">
        <v>8.1505219325073916E-3</v>
      </c>
      <c r="N65" s="302">
        <v>2.3713827846301777E-3</v>
      </c>
      <c r="O65" s="302">
        <f t="shared" si="37"/>
        <v>3.5014132352342429E-2</v>
      </c>
    </row>
    <row r="66" spans="1:15" s="236" customFormat="1" x14ac:dyDescent="0.2">
      <c r="A66" s="237" t="str">
        <f>name!E$10</f>
        <v>Sales and customer service occupations</v>
      </c>
      <c r="B66" s="302">
        <v>9.48819540411798E-2</v>
      </c>
      <c r="C66" s="302">
        <v>5.8297784105619553E-2</v>
      </c>
      <c r="D66" s="302">
        <v>7.5412110331523506E-3</v>
      </c>
      <c r="E66" s="302">
        <f t="shared" si="35"/>
        <v>0.16072094917995172</v>
      </c>
      <c r="F66" s="303"/>
      <c r="G66" s="302">
        <v>8.4204682362539293E-2</v>
      </c>
      <c r="H66" s="302">
        <v>5.9566117813111795E-2</v>
      </c>
      <c r="I66" s="302">
        <v>1.9083168767391307E-3</v>
      </c>
      <c r="J66" s="302">
        <f t="shared" si="38"/>
        <v>0.1456791170523902</v>
      </c>
      <c r="K66" s="303"/>
      <c r="L66" s="302">
        <v>0.11032142991878961</v>
      </c>
      <c r="M66" s="302">
        <v>5.8519119922033229E-2</v>
      </c>
      <c r="N66" s="302">
        <v>1.6187475350927817E-3</v>
      </c>
      <c r="O66" s="302">
        <f t="shared" si="37"/>
        <v>0.17045929737591561</v>
      </c>
    </row>
    <row r="67" spans="1:15" s="236" customFormat="1" x14ac:dyDescent="0.2">
      <c r="A67" s="237" t="str">
        <f>name!E$11</f>
        <v>Process, plant and machine operatives</v>
      </c>
      <c r="B67" s="302">
        <v>1.4709027750255064</v>
      </c>
      <c r="C67" s="302">
        <v>5.412904911109731E-2</v>
      </c>
      <c r="D67" s="302">
        <v>1.9349235866733955E-2</v>
      </c>
      <c r="E67" s="302">
        <f t="shared" si="35"/>
        <v>1.5443810600033376</v>
      </c>
      <c r="F67" s="303"/>
      <c r="G67" s="302">
        <v>1.1738064536833532</v>
      </c>
      <c r="H67" s="302">
        <v>8.8283446808121363E-2</v>
      </c>
      <c r="I67" s="302">
        <v>5.9761373380710567E-3</v>
      </c>
      <c r="J67" s="302">
        <f t="shared" si="38"/>
        <v>1.2680660378295456</v>
      </c>
      <c r="K67" s="303"/>
      <c r="L67" s="302">
        <v>1.1851948807452268</v>
      </c>
      <c r="M67" s="302">
        <v>8.0200500495640342E-2</v>
      </c>
      <c r="N67" s="302">
        <v>8.0819101771535465E-3</v>
      </c>
      <c r="O67" s="302">
        <f t="shared" si="37"/>
        <v>1.2734772914180208</v>
      </c>
    </row>
    <row r="68" spans="1:15" s="236" customFormat="1" x14ac:dyDescent="0.2">
      <c r="A68" s="237" t="str">
        <f>name!E$12</f>
        <v>Elementary occupations</v>
      </c>
      <c r="B68" s="302">
        <v>0.40289870431984492</v>
      </c>
      <c r="C68" s="302">
        <v>0.12140235388383915</v>
      </c>
      <c r="D68" s="302">
        <v>2.0215017050270859E-2</v>
      </c>
      <c r="E68" s="302">
        <f t="shared" si="35"/>
        <v>0.54451607525395496</v>
      </c>
      <c r="F68" s="303"/>
      <c r="G68" s="302">
        <v>0.29669134235257305</v>
      </c>
      <c r="H68" s="302">
        <v>0.13983872732639507</v>
      </c>
      <c r="I68" s="302">
        <v>4.0707519173229512E-3</v>
      </c>
      <c r="J68" s="302">
        <f t="shared" si="38"/>
        <v>0.4406008215962911</v>
      </c>
      <c r="K68" s="303"/>
      <c r="L68" s="302">
        <v>0.34619143791193147</v>
      </c>
      <c r="M68" s="302">
        <v>0.25625419450721487</v>
      </c>
      <c r="N68" s="302">
        <v>8.5453165805270681E-3</v>
      </c>
      <c r="O68" s="302">
        <f t="shared" si="37"/>
        <v>0.61099094899967332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3.7134146356188</v>
      </c>
      <c r="C70" s="311">
        <f t="shared" ref="C70:E70" si="39">SUM(C60:C68)</f>
        <v>0.41659273986208034</v>
      </c>
      <c r="D70" s="311">
        <f t="shared" si="39"/>
        <v>0.23699262451912362</v>
      </c>
      <c r="E70" s="311">
        <f t="shared" si="39"/>
        <v>4.3670000000000044</v>
      </c>
      <c r="F70" s="311"/>
      <c r="G70" s="311">
        <f t="shared" ref="G70:J70" si="40">SUM(G60:G68)</f>
        <v>3.2719424147894958</v>
      </c>
      <c r="H70" s="311">
        <f t="shared" si="40"/>
        <v>0.49049473714901032</v>
      </c>
      <c r="I70" s="311">
        <f t="shared" si="40"/>
        <v>7.6562848061497213E-2</v>
      </c>
      <c r="J70" s="311">
        <f t="shared" si="40"/>
        <v>3.8390000000000031</v>
      </c>
      <c r="K70" s="311"/>
      <c r="L70" s="311">
        <f t="shared" ref="L70:O70" si="41">SUM(L60:L68)</f>
        <v>3.7996608839662955</v>
      </c>
      <c r="M70" s="311">
        <f t="shared" si="41"/>
        <v>0.56314395618431667</v>
      </c>
      <c r="N70" s="311">
        <f t="shared" si="41"/>
        <v>9.3195159849389586E-2</v>
      </c>
      <c r="O70" s="311">
        <f t="shared" si="41"/>
        <v>4.4560000000000022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1.3901507960322503</v>
      </c>
      <c r="C77" s="302">
        <v>9.7556050353361609E-2</v>
      </c>
      <c r="D77" s="302">
        <v>0.12924652067874498</v>
      </c>
      <c r="E77" s="302">
        <f>SUM(B77:D77)</f>
        <v>1.616953367064357</v>
      </c>
      <c r="F77" s="303"/>
      <c r="G77" s="302">
        <v>1.388060469403873</v>
      </c>
      <c r="H77" s="302">
        <v>0.16784120916606377</v>
      </c>
      <c r="I77" s="302">
        <v>0.10605709324661544</v>
      </c>
      <c r="J77" s="302">
        <f>SUM(G77:I77)</f>
        <v>1.661958771816552</v>
      </c>
      <c r="K77" s="303"/>
      <c r="L77" s="302">
        <v>1.0262434374908656</v>
      </c>
      <c r="M77" s="302">
        <v>0.15312413269229727</v>
      </c>
      <c r="N77" s="302">
        <v>9.9655888720270258E-2</v>
      </c>
      <c r="O77" s="302">
        <f>SUM(L77:N77)</f>
        <v>1.2790234589034331</v>
      </c>
    </row>
    <row r="78" spans="1:15" s="236" customFormat="1" x14ac:dyDescent="0.2">
      <c r="A78" s="237" t="str">
        <f>name!E$5</f>
        <v>Professional occupations</v>
      </c>
      <c r="B78" s="302">
        <v>2.1306716074510965</v>
      </c>
      <c r="C78" s="302">
        <v>8.0732707992343708E-2</v>
      </c>
      <c r="D78" s="302">
        <v>0.10460566043830548</v>
      </c>
      <c r="E78" s="302">
        <f t="shared" ref="E78:E85" si="42">SUM(B78:D78)</f>
        <v>2.3160099758817458</v>
      </c>
      <c r="F78" s="303"/>
      <c r="G78" s="302">
        <v>2.3515913058487894</v>
      </c>
      <c r="H78" s="302">
        <v>0.1461750111577774</v>
      </c>
      <c r="I78" s="302">
        <v>7.4647087256062034E-2</v>
      </c>
      <c r="J78" s="302">
        <f t="shared" ref="J78:J80" si="43">SUM(G78:I78)</f>
        <v>2.5724134042626288</v>
      </c>
      <c r="K78" s="303"/>
      <c r="L78" s="302">
        <v>2.3977015787034062</v>
      </c>
      <c r="M78" s="302">
        <v>0.13564544350581592</v>
      </c>
      <c r="N78" s="302">
        <v>5.2952828325472025E-2</v>
      </c>
      <c r="O78" s="302">
        <f t="shared" ref="O78:O85" si="44">SUM(L78:N78)</f>
        <v>2.5862998505346941</v>
      </c>
    </row>
    <row r="79" spans="1:15" s="236" customFormat="1" x14ac:dyDescent="0.2">
      <c r="A79" s="237" t="str">
        <f>name!E$6</f>
        <v>Associate professional occupations</v>
      </c>
      <c r="B79" s="302">
        <v>1.2962833114279606</v>
      </c>
      <c r="C79" s="302">
        <v>8.5197079041218135E-2</v>
      </c>
      <c r="D79" s="302">
        <v>6.8519197844626067E-2</v>
      </c>
      <c r="E79" s="302">
        <f t="shared" si="42"/>
        <v>1.4499995883138048</v>
      </c>
      <c r="F79" s="303"/>
      <c r="G79" s="302">
        <v>1.3431760937234871</v>
      </c>
      <c r="H79" s="302">
        <v>0.11849171460424381</v>
      </c>
      <c r="I79" s="302">
        <v>4.0561308800091456E-2</v>
      </c>
      <c r="J79" s="302">
        <f t="shared" si="43"/>
        <v>1.5022291171278224</v>
      </c>
      <c r="K79" s="303"/>
      <c r="L79" s="302">
        <v>1.0634380888921846</v>
      </c>
      <c r="M79" s="302">
        <v>8.9444847323717311E-2</v>
      </c>
      <c r="N79" s="302">
        <v>3.5456843375605014E-2</v>
      </c>
      <c r="O79" s="302">
        <f t="shared" si="44"/>
        <v>1.1883397795915069</v>
      </c>
    </row>
    <row r="80" spans="1:15" s="236" customFormat="1" x14ac:dyDescent="0.2">
      <c r="A80" s="237" t="str">
        <f>name!E$7</f>
        <v>Administrative and secretarial occupations</v>
      </c>
      <c r="B80" s="302">
        <v>0.56622430638501753</v>
      </c>
      <c r="C80" s="302">
        <v>0.20552984234801261</v>
      </c>
      <c r="D80" s="302">
        <v>2.3398041904701471E-2</v>
      </c>
      <c r="E80" s="302">
        <f t="shared" si="42"/>
        <v>0.79515219063773168</v>
      </c>
      <c r="F80" s="303"/>
      <c r="G80" s="302">
        <v>0.49802083335426284</v>
      </c>
      <c r="H80" s="302">
        <v>0.19078506749848778</v>
      </c>
      <c r="I80" s="302">
        <v>1.2235228605127678E-2</v>
      </c>
      <c r="J80" s="302">
        <f t="shared" si="43"/>
        <v>0.70104112945787833</v>
      </c>
      <c r="K80" s="303"/>
      <c r="L80" s="302">
        <v>0.37326214552638393</v>
      </c>
      <c r="M80" s="302">
        <v>0.1060088521104831</v>
      </c>
      <c r="N80" s="302">
        <v>9.0230352651318197E-3</v>
      </c>
      <c r="O80" s="302">
        <f t="shared" si="44"/>
        <v>0.48829403290199885</v>
      </c>
    </row>
    <row r="81" spans="1:15" s="236" customFormat="1" x14ac:dyDescent="0.2">
      <c r="A81" s="237" t="str">
        <f>name!E$8</f>
        <v>Skilled trades occupations</v>
      </c>
      <c r="B81" s="302">
        <v>2.1731783717486248</v>
      </c>
      <c r="C81" s="302">
        <v>8.3744759997798193E-2</v>
      </c>
      <c r="D81" s="302">
        <v>0.17860926162048596</v>
      </c>
      <c r="E81" s="302">
        <f t="shared" si="42"/>
        <v>2.4355323933669091</v>
      </c>
      <c r="F81" s="303"/>
      <c r="G81" s="302">
        <v>1.604986491707372</v>
      </c>
      <c r="H81" s="302">
        <v>8.7331919910068237E-2</v>
      </c>
      <c r="I81" s="302">
        <v>0.11112632132410691</v>
      </c>
      <c r="J81" s="302">
        <f>SUM(G81:I81)</f>
        <v>1.8034447329415471</v>
      </c>
      <c r="K81" s="303"/>
      <c r="L81" s="302">
        <v>1.0768502507245319</v>
      </c>
      <c r="M81" s="302">
        <v>7.5884317827418959E-2</v>
      </c>
      <c r="N81" s="302">
        <v>0.10869941763778793</v>
      </c>
      <c r="O81" s="302">
        <f t="shared" si="44"/>
        <v>1.2614339861897388</v>
      </c>
    </row>
    <row r="82" spans="1:15" s="236" customFormat="1" x14ac:dyDescent="0.2">
      <c r="A82" s="237" t="str">
        <f>name!E$9</f>
        <v>Caring, leisure and other service occupations</v>
      </c>
      <c r="B82" s="302">
        <v>7.971571341439608E-2</v>
      </c>
      <c r="C82" s="302">
        <v>2.7011422186945484E-2</v>
      </c>
      <c r="D82" s="302">
        <v>7.8246272950892454E-3</v>
      </c>
      <c r="E82" s="302">
        <f t="shared" si="42"/>
        <v>0.11455176289643081</v>
      </c>
      <c r="F82" s="303"/>
      <c r="G82" s="302">
        <v>6.141395352091733E-2</v>
      </c>
      <c r="H82" s="302">
        <v>2.214487935073944E-2</v>
      </c>
      <c r="I82" s="302">
        <v>4.8703887776071911E-3</v>
      </c>
      <c r="J82" s="302">
        <f t="shared" ref="J82:J85" si="45">SUM(G82:I82)</f>
        <v>8.8429221649263964E-2</v>
      </c>
      <c r="K82" s="303"/>
      <c r="L82" s="302">
        <v>4.0778419813260407E-2</v>
      </c>
      <c r="M82" s="302">
        <v>1.0378567565020279E-2</v>
      </c>
      <c r="N82" s="302">
        <v>4.2783068760364976E-3</v>
      </c>
      <c r="O82" s="302">
        <f t="shared" si="44"/>
        <v>5.5435294254317181E-2</v>
      </c>
    </row>
    <row r="83" spans="1:15" s="236" customFormat="1" x14ac:dyDescent="0.2">
      <c r="A83" s="237" t="str">
        <f>name!E$10</f>
        <v>Sales and customer service occupations</v>
      </c>
      <c r="B83" s="302">
        <v>0.22222398182796224</v>
      </c>
      <c r="C83" s="302">
        <v>7.5459958828769408E-2</v>
      </c>
      <c r="D83" s="302">
        <v>1.7666678068558039E-2</v>
      </c>
      <c r="E83" s="302">
        <f t="shared" si="42"/>
        <v>0.31535061872528969</v>
      </c>
      <c r="F83" s="303"/>
      <c r="G83" s="302">
        <v>0.19172937101298948</v>
      </c>
      <c r="H83" s="302">
        <v>0.11962792182177349</v>
      </c>
      <c r="I83" s="302">
        <v>8.9444744976207042E-3</v>
      </c>
      <c r="J83" s="302">
        <f t="shared" si="45"/>
        <v>0.32030176733238369</v>
      </c>
      <c r="K83" s="303"/>
      <c r="L83" s="302">
        <v>0.14738871112578239</v>
      </c>
      <c r="M83" s="302">
        <v>0.16226963282882673</v>
      </c>
      <c r="N83" s="302">
        <v>6.9995355182820599E-3</v>
      </c>
      <c r="O83" s="302">
        <f t="shared" si="44"/>
        <v>0.3166578794728912</v>
      </c>
    </row>
    <row r="84" spans="1:15" s="236" customFormat="1" x14ac:dyDescent="0.2">
      <c r="A84" s="237" t="str">
        <f>name!E$11</f>
        <v>Process, plant and machine operatives</v>
      </c>
      <c r="B84" s="302">
        <v>0.9876163574190544</v>
      </c>
      <c r="C84" s="302">
        <v>0.11771284497118584</v>
      </c>
      <c r="D84" s="302">
        <v>3.3080314520108504E-2</v>
      </c>
      <c r="E84" s="302">
        <f t="shared" si="42"/>
        <v>1.1384095169103488</v>
      </c>
      <c r="F84" s="303"/>
      <c r="G84" s="302">
        <v>0.66356400264536863</v>
      </c>
      <c r="H84" s="302">
        <v>0.10977221783499955</v>
      </c>
      <c r="I84" s="302">
        <v>2.4050586374088995E-2</v>
      </c>
      <c r="J84" s="302">
        <f t="shared" si="45"/>
        <v>0.79738680685445718</v>
      </c>
      <c r="K84" s="303"/>
      <c r="L84" s="302">
        <v>0.48899243634034734</v>
      </c>
      <c r="M84" s="302">
        <v>8.6346390629728265E-2</v>
      </c>
      <c r="N84" s="302">
        <v>2.1885224310013527E-2</v>
      </c>
      <c r="O84" s="302">
        <f t="shared" si="44"/>
        <v>0.59722405128008915</v>
      </c>
    </row>
    <row r="85" spans="1:15" s="236" customFormat="1" x14ac:dyDescent="0.2">
      <c r="A85" s="237" t="str">
        <f>name!E$12</f>
        <v>Elementary occupations</v>
      </c>
      <c r="B85" s="302">
        <v>0.30563437969165663</v>
      </c>
      <c r="C85" s="302">
        <v>7.0410797575160722E-2</v>
      </c>
      <c r="D85" s="302">
        <v>2.1995408936555827E-2</v>
      </c>
      <c r="E85" s="302">
        <f t="shared" si="42"/>
        <v>0.39804058620337318</v>
      </c>
      <c r="F85" s="303"/>
      <c r="G85" s="302">
        <v>0.20399255040692943</v>
      </c>
      <c r="H85" s="302">
        <v>5.911775796184298E-2</v>
      </c>
      <c r="I85" s="302">
        <v>1.0684740188695687E-2</v>
      </c>
      <c r="J85" s="302">
        <f t="shared" si="45"/>
        <v>0.27379504855746811</v>
      </c>
      <c r="K85" s="303"/>
      <c r="L85" s="302">
        <v>0.16481207271597406</v>
      </c>
      <c r="M85" s="302">
        <v>8.1363148618040892E-2</v>
      </c>
      <c r="N85" s="302">
        <v>1.1116445537309616E-2</v>
      </c>
      <c r="O85" s="302">
        <f t="shared" si="44"/>
        <v>0.25729166687132454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9.1516988253980216</v>
      </c>
      <c r="C87" s="311">
        <f t="shared" ref="C87:E87" si="46">SUM(C77:C85)</f>
        <v>0.84335546329479572</v>
      </c>
      <c r="D87" s="311">
        <f t="shared" si="46"/>
        <v>0.58494571130717554</v>
      </c>
      <c r="E87" s="311">
        <f t="shared" si="46"/>
        <v>10.579999999999991</v>
      </c>
      <c r="F87" s="311"/>
      <c r="G87" s="311">
        <f t="shared" ref="G87:J87" si="47">SUM(G77:G85)</f>
        <v>8.3065350716239905</v>
      </c>
      <c r="H87" s="311">
        <f t="shared" si="47"/>
        <v>1.0212876993059965</v>
      </c>
      <c r="I87" s="311">
        <f t="shared" si="47"/>
        <v>0.39317722907001618</v>
      </c>
      <c r="J87" s="311">
        <f t="shared" si="47"/>
        <v>9.7210000000000019</v>
      </c>
      <c r="K87" s="311"/>
      <c r="L87" s="311">
        <f t="shared" ref="L87:O87" si="48">SUM(L77:L85)</f>
        <v>6.779467141332737</v>
      </c>
      <c r="M87" s="311">
        <f t="shared" si="48"/>
        <v>0.9004653331013488</v>
      </c>
      <c r="N87" s="311">
        <f t="shared" si="48"/>
        <v>0.35006752556590875</v>
      </c>
      <c r="O87" s="311">
        <f t="shared" si="48"/>
        <v>8.029999999999994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3.9077144094906879</v>
      </c>
      <c r="C94" s="302">
        <v>0.2419515435607105</v>
      </c>
      <c r="D94" s="302">
        <v>0.71687637412931582</v>
      </c>
      <c r="E94" s="302">
        <f>SUM(B94:D94)</f>
        <v>4.8665423271807144</v>
      </c>
      <c r="F94" s="303"/>
      <c r="G94" s="302">
        <v>4.3464545532757848</v>
      </c>
      <c r="H94" s="302">
        <v>0.43622632921229909</v>
      </c>
      <c r="I94" s="302">
        <v>0.68126793519980045</v>
      </c>
      <c r="J94" s="302">
        <f>SUM(G94:I94)</f>
        <v>5.4639488176878839</v>
      </c>
      <c r="K94" s="303"/>
      <c r="L94" s="302">
        <v>3.1896818213247888</v>
      </c>
      <c r="M94" s="302">
        <v>0.37444187226041697</v>
      </c>
      <c r="N94" s="302">
        <v>0.52042205907713279</v>
      </c>
      <c r="O94" s="302">
        <f>SUM(L94:N94)</f>
        <v>4.0845457526623381</v>
      </c>
    </row>
    <row r="95" spans="1:15" s="236" customFormat="1" x14ac:dyDescent="0.2">
      <c r="A95" s="237" t="str">
        <f>name!E$5</f>
        <v>Professional occupations</v>
      </c>
      <c r="B95" s="302">
        <v>5.4402930819431221</v>
      </c>
      <c r="C95" s="302">
        <v>0.23670099873483627</v>
      </c>
      <c r="D95" s="302">
        <v>0.50016706288631385</v>
      </c>
      <c r="E95" s="302">
        <f t="shared" ref="E95:E102" si="49">SUM(B95:D95)</f>
        <v>6.1771611435642724</v>
      </c>
      <c r="F95" s="303"/>
      <c r="G95" s="302">
        <v>6.6763410963502512</v>
      </c>
      <c r="H95" s="302">
        <v>0.41460139478072139</v>
      </c>
      <c r="I95" s="302">
        <v>0.41337638461898124</v>
      </c>
      <c r="J95" s="302">
        <f t="shared" ref="J95:J97" si="50">SUM(G95:I95)</f>
        <v>7.5043188757499539</v>
      </c>
      <c r="K95" s="303"/>
      <c r="L95" s="302">
        <v>6.7592738871105835</v>
      </c>
      <c r="M95" s="302">
        <v>0.37610561260898828</v>
      </c>
      <c r="N95" s="302">
        <v>0.26042476615655408</v>
      </c>
      <c r="O95" s="302">
        <f t="shared" ref="O95:O102" si="51">SUM(L95:N95)</f>
        <v>7.3958042658761256</v>
      </c>
    </row>
    <row r="96" spans="1:15" s="236" customFormat="1" x14ac:dyDescent="0.2">
      <c r="A96" s="237" t="str">
        <f>name!E$6</f>
        <v>Associate professional occupations</v>
      </c>
      <c r="B96" s="302">
        <v>3.9569289426938674</v>
      </c>
      <c r="C96" s="302">
        <v>0.31390165551077043</v>
      </c>
      <c r="D96" s="302">
        <v>0.53003776850793427</v>
      </c>
      <c r="E96" s="302">
        <f t="shared" si="49"/>
        <v>4.8008683667125727</v>
      </c>
      <c r="F96" s="303"/>
      <c r="G96" s="302">
        <v>4.6003513755084073</v>
      </c>
      <c r="H96" s="302">
        <v>0.4878197975306266</v>
      </c>
      <c r="I96" s="302">
        <v>0.29973764483081222</v>
      </c>
      <c r="J96" s="302">
        <f t="shared" si="50"/>
        <v>5.387908817869846</v>
      </c>
      <c r="K96" s="303"/>
      <c r="L96" s="302">
        <v>3.7163497103719161</v>
      </c>
      <c r="M96" s="302">
        <v>0.33944989518690899</v>
      </c>
      <c r="N96" s="302">
        <v>0.23542931348225307</v>
      </c>
      <c r="O96" s="302">
        <f t="shared" si="51"/>
        <v>4.2912289190410782</v>
      </c>
    </row>
    <row r="97" spans="1:15" s="236" customFormat="1" x14ac:dyDescent="0.2">
      <c r="A97" s="237" t="str">
        <f>name!E$7</f>
        <v>Administrative and secretarial occupations</v>
      </c>
      <c r="B97" s="302">
        <v>2.1064420920714699</v>
      </c>
      <c r="C97" s="302">
        <v>0.93989802218583252</v>
      </c>
      <c r="D97" s="302">
        <v>0.1738465877584307</v>
      </c>
      <c r="E97" s="302">
        <f t="shared" si="49"/>
        <v>3.2201867020157331</v>
      </c>
      <c r="F97" s="303"/>
      <c r="G97" s="302">
        <v>2.1437649048651992</v>
      </c>
      <c r="H97" s="302">
        <v>0.82032294082854218</v>
      </c>
      <c r="I97" s="302">
        <v>7.7449073020351727E-2</v>
      </c>
      <c r="J97" s="302">
        <f t="shared" si="50"/>
        <v>3.041536918714093</v>
      </c>
      <c r="K97" s="303"/>
      <c r="L97" s="302">
        <v>1.7257722579678563</v>
      </c>
      <c r="M97" s="302">
        <v>0.45206569096109644</v>
      </c>
      <c r="N97" s="302">
        <v>5.3969071106586684E-2</v>
      </c>
      <c r="O97" s="302">
        <f t="shared" si="51"/>
        <v>2.2318070200355393</v>
      </c>
    </row>
    <row r="98" spans="1:15" s="236" customFormat="1" x14ac:dyDescent="0.2">
      <c r="A98" s="237" t="str">
        <f>name!E$8</f>
        <v>Skilled trades occupations</v>
      </c>
      <c r="B98" s="302">
        <v>7.4261595671525402</v>
      </c>
      <c r="C98" s="302">
        <v>0.34163510517246731</v>
      </c>
      <c r="D98" s="302">
        <v>1.4799822475835749</v>
      </c>
      <c r="E98" s="302">
        <f t="shared" si="49"/>
        <v>9.2477769199085831</v>
      </c>
      <c r="F98" s="303"/>
      <c r="G98" s="302">
        <v>5.9840316282779291</v>
      </c>
      <c r="H98" s="302">
        <v>0.37764510138993279</v>
      </c>
      <c r="I98" s="302">
        <v>1.105678259543921</v>
      </c>
      <c r="J98" s="302">
        <f>SUM(G98:I98)</f>
        <v>7.467354989211783</v>
      </c>
      <c r="K98" s="303"/>
      <c r="L98" s="302">
        <v>3.9060265996471757</v>
      </c>
      <c r="M98" s="302">
        <v>0.34854682348591165</v>
      </c>
      <c r="N98" s="302">
        <v>0.94861409953152043</v>
      </c>
      <c r="O98" s="302">
        <f t="shared" si="51"/>
        <v>5.2031875226646083</v>
      </c>
    </row>
    <row r="99" spans="1:15" s="236" customFormat="1" x14ac:dyDescent="0.2">
      <c r="A99" s="237" t="str">
        <f>name!E$9</f>
        <v>Caring, leisure and other service occupations</v>
      </c>
      <c r="B99" s="302">
        <v>0.35913339061365113</v>
      </c>
      <c r="C99" s="302">
        <v>0.10519837744569267</v>
      </c>
      <c r="D99" s="302">
        <v>7.451827415005495E-2</v>
      </c>
      <c r="E99" s="302">
        <f t="shared" si="49"/>
        <v>0.53885004220939869</v>
      </c>
      <c r="F99" s="303"/>
      <c r="G99" s="302">
        <v>0.37081809055784659</v>
      </c>
      <c r="H99" s="302">
        <v>0.13621312133238661</v>
      </c>
      <c r="I99" s="302">
        <v>3.9118199744106762E-2</v>
      </c>
      <c r="J99" s="302">
        <f t="shared" ref="J99:J102" si="52">SUM(G99:I99)</f>
        <v>0.54614941163433994</v>
      </c>
      <c r="K99" s="303"/>
      <c r="L99" s="302">
        <v>0.35115237922092501</v>
      </c>
      <c r="M99" s="302">
        <v>0.10457095873935768</v>
      </c>
      <c r="N99" s="302">
        <v>3.7515685836563971E-2</v>
      </c>
      <c r="O99" s="302">
        <f t="shared" si="51"/>
        <v>0.49323902379684664</v>
      </c>
    </row>
    <row r="100" spans="1:15" s="236" customFormat="1" x14ac:dyDescent="0.2">
      <c r="A100" s="237" t="str">
        <f>name!E$10</f>
        <v>Sales and customer service occupations</v>
      </c>
      <c r="B100" s="302">
        <v>0.84762674892258238</v>
      </c>
      <c r="C100" s="302">
        <v>0.25113610794336022</v>
      </c>
      <c r="D100" s="302">
        <v>0.13643343796890309</v>
      </c>
      <c r="E100" s="302">
        <f t="shared" si="49"/>
        <v>1.2351962948348458</v>
      </c>
      <c r="F100" s="303"/>
      <c r="G100" s="302">
        <v>0.81809594533810848</v>
      </c>
      <c r="H100" s="302">
        <v>0.33881917195317524</v>
      </c>
      <c r="I100" s="302">
        <v>7.1022373835454677E-2</v>
      </c>
      <c r="J100" s="302">
        <f t="shared" si="52"/>
        <v>1.2279374911267384</v>
      </c>
      <c r="K100" s="303"/>
      <c r="L100" s="302">
        <v>0.70480977379705279</v>
      </c>
      <c r="M100" s="302">
        <v>0.27652205472139069</v>
      </c>
      <c r="N100" s="302">
        <v>4.527037819717724E-2</v>
      </c>
      <c r="O100" s="302">
        <f t="shared" si="51"/>
        <v>1.0266022067156206</v>
      </c>
    </row>
    <row r="101" spans="1:15" s="236" customFormat="1" x14ac:dyDescent="0.2">
      <c r="A101" s="237" t="str">
        <f>name!E$11</f>
        <v>Process, plant and machine operatives</v>
      </c>
      <c r="B101" s="302">
        <v>4.5370563259663061</v>
      </c>
      <c r="C101" s="302">
        <v>0.34342400639858661</v>
      </c>
      <c r="D101" s="302">
        <v>0.25866840818473019</v>
      </c>
      <c r="E101" s="302">
        <f t="shared" si="49"/>
        <v>5.139148740549623</v>
      </c>
      <c r="F101" s="303"/>
      <c r="G101" s="302">
        <v>3.716182122653187</v>
      </c>
      <c r="H101" s="302">
        <v>0.50679433963430121</v>
      </c>
      <c r="I101" s="302">
        <v>0.22818437982706838</v>
      </c>
      <c r="J101" s="302">
        <f t="shared" si="52"/>
        <v>4.4511608421145565</v>
      </c>
      <c r="K101" s="303"/>
      <c r="L101" s="302">
        <v>2.4983841048893956</v>
      </c>
      <c r="M101" s="302">
        <v>0.46674856787087865</v>
      </c>
      <c r="N101" s="302">
        <v>0.20735427631571479</v>
      </c>
      <c r="O101" s="302">
        <f t="shared" si="51"/>
        <v>3.172486949075989</v>
      </c>
    </row>
    <row r="102" spans="1:15" s="236" customFormat="1" x14ac:dyDescent="0.2">
      <c r="A102" s="237" t="str">
        <f>name!E$12</f>
        <v>Elementary occupations</v>
      </c>
      <c r="B102" s="302">
        <v>1.7502841236502318</v>
      </c>
      <c r="C102" s="302">
        <v>0.57607624443814964</v>
      </c>
      <c r="D102" s="302">
        <v>0.24290909493577661</v>
      </c>
      <c r="E102" s="302">
        <f t="shared" si="49"/>
        <v>2.5692694630241579</v>
      </c>
      <c r="F102" s="303"/>
      <c r="G102" s="302">
        <v>1.4188640827222694</v>
      </c>
      <c r="H102" s="302">
        <v>0.61168925652076811</v>
      </c>
      <c r="I102" s="302">
        <v>9.4130496647789733E-2</v>
      </c>
      <c r="J102" s="302">
        <f t="shared" si="52"/>
        <v>2.1246838358908273</v>
      </c>
      <c r="K102" s="303"/>
      <c r="L102" s="302">
        <v>1.1572050533224283</v>
      </c>
      <c r="M102" s="302">
        <v>0.66242858687919082</v>
      </c>
      <c r="N102" s="302">
        <v>9.6464699930197392E-2</v>
      </c>
      <c r="O102" s="302">
        <f t="shared" si="51"/>
        <v>1.9160983401318166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30.331638682504462</v>
      </c>
      <c r="C104" s="311">
        <f t="shared" ref="C104:E104" si="53">SUM(C94:C102)</f>
        <v>3.3499220613904064</v>
      </c>
      <c r="D104" s="311">
        <f t="shared" si="53"/>
        <v>4.1134392561050346</v>
      </c>
      <c r="E104" s="311">
        <f t="shared" si="53"/>
        <v>37.794999999999902</v>
      </c>
      <c r="F104" s="311"/>
      <c r="G104" s="311">
        <f t="shared" ref="G104:J104" si="54">SUM(G94:G102)</f>
        <v>30.074903799548984</v>
      </c>
      <c r="H104" s="311">
        <f t="shared" si="54"/>
        <v>4.1301314531827531</v>
      </c>
      <c r="I104" s="311">
        <f t="shared" si="54"/>
        <v>3.009964747268286</v>
      </c>
      <c r="J104" s="311">
        <f t="shared" si="54"/>
        <v>37.215000000000018</v>
      </c>
      <c r="K104" s="311"/>
      <c r="L104" s="311">
        <f t="shared" ref="L104:O104" si="55">SUM(L94:L102)</f>
        <v>24.008655587652122</v>
      </c>
      <c r="M104" s="311">
        <f t="shared" si="55"/>
        <v>3.4008800627141405</v>
      </c>
      <c r="N104" s="311">
        <f t="shared" si="55"/>
        <v>2.4054643496337005</v>
      </c>
      <c r="O104" s="311">
        <f t="shared" si="55"/>
        <v>29.814999999999959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7.4805876546530925E-2</v>
      </c>
      <c r="C111" s="302">
        <v>1.9681382323818923E-3</v>
      </c>
      <c r="D111" s="302">
        <v>2.8147533547700207E-2</v>
      </c>
      <c r="E111" s="302">
        <f>SUM(B111:D111)</f>
        <v>0.10492154832661302</v>
      </c>
      <c r="F111" s="303"/>
      <c r="G111" s="302">
        <v>6.736032651700935E-2</v>
      </c>
      <c r="H111" s="302">
        <v>2.4974204525046624E-3</v>
      </c>
      <c r="I111" s="302">
        <v>4.397180401273762E-2</v>
      </c>
      <c r="J111" s="302">
        <f>SUM(G111:I111)</f>
        <v>0.11382955098225163</v>
      </c>
      <c r="K111" s="303"/>
      <c r="L111" s="302">
        <v>5.6005161971302758E-2</v>
      </c>
      <c r="M111" s="302">
        <v>2.5590656514947381E-3</v>
      </c>
      <c r="N111" s="302">
        <v>5.3240043901225859E-2</v>
      </c>
      <c r="O111" s="302">
        <f>SUM(L111:N111)</f>
        <v>0.11180427152402336</v>
      </c>
    </row>
    <row r="112" spans="1:15" s="236" customFormat="1" x14ac:dyDescent="0.2">
      <c r="A112" s="237" t="str">
        <f>name!E$5</f>
        <v>Professional occupations</v>
      </c>
      <c r="B112" s="302">
        <v>0.17013798434542413</v>
      </c>
      <c r="C112" s="302">
        <v>2.7625330542263332E-3</v>
      </c>
      <c r="D112" s="302">
        <v>2.959837630636912E-2</v>
      </c>
      <c r="E112" s="302">
        <f t="shared" ref="E112:E119" si="56">SUM(B112:D112)</f>
        <v>0.20249889370601959</v>
      </c>
      <c r="F112" s="303"/>
      <c r="G112" s="302">
        <v>0.17195365436519625</v>
      </c>
      <c r="H112" s="302">
        <v>2.9403448571867579E-3</v>
      </c>
      <c r="I112" s="302">
        <v>5.3172431889123031E-2</v>
      </c>
      <c r="J112" s="302">
        <f t="shared" ref="J112:J114" si="57">SUM(G112:I112)</f>
        <v>0.22806643111150604</v>
      </c>
      <c r="K112" s="303"/>
      <c r="L112" s="302">
        <v>0.18930986061028293</v>
      </c>
      <c r="M112" s="302">
        <v>2.949063447601704E-3</v>
      </c>
      <c r="N112" s="302">
        <v>3.5856907805920386E-2</v>
      </c>
      <c r="O112" s="302">
        <f t="shared" ref="O112:O119" si="58">SUM(L112:N112)</f>
        <v>0.22811583186380502</v>
      </c>
    </row>
    <row r="113" spans="1:15" s="236" customFormat="1" x14ac:dyDescent="0.2">
      <c r="A113" s="237" t="str">
        <f>name!E$6</f>
        <v>Associate professional occupations</v>
      </c>
      <c r="B113" s="302">
        <v>0.11963670213279397</v>
      </c>
      <c r="C113" s="302">
        <v>3.7133741323235247E-3</v>
      </c>
      <c r="D113" s="302">
        <v>2.586354076790591E-2</v>
      </c>
      <c r="E113" s="302">
        <f t="shared" si="56"/>
        <v>0.14921361703302338</v>
      </c>
      <c r="F113" s="303"/>
      <c r="G113" s="302">
        <v>0.11665211213363542</v>
      </c>
      <c r="H113" s="302">
        <v>3.6007269630866931E-3</v>
      </c>
      <c r="I113" s="302">
        <v>2.0016875545234035E-2</v>
      </c>
      <c r="J113" s="302">
        <f t="shared" si="57"/>
        <v>0.14026971464195614</v>
      </c>
      <c r="K113" s="303"/>
      <c r="L113" s="302">
        <v>9.7243604750537366E-2</v>
      </c>
      <c r="M113" s="302">
        <v>3.3629661104269816E-3</v>
      </c>
      <c r="N113" s="302">
        <v>2.1538615212466892E-2</v>
      </c>
      <c r="O113" s="302">
        <f t="shared" si="58"/>
        <v>0.12214518607343124</v>
      </c>
    </row>
    <row r="114" spans="1:15" s="236" customFormat="1" x14ac:dyDescent="0.2">
      <c r="A114" s="237" t="str">
        <f>name!E$7</f>
        <v>Administrative and secretarial occupations</v>
      </c>
      <c r="B114" s="302">
        <v>8.392749598433917E-2</v>
      </c>
      <c r="C114" s="302">
        <v>1.0783430648706864E-2</v>
      </c>
      <c r="D114" s="302">
        <v>1.091894686704731E-2</v>
      </c>
      <c r="E114" s="302">
        <f t="shared" si="56"/>
        <v>0.10562987350009334</v>
      </c>
      <c r="F114" s="303"/>
      <c r="G114" s="302">
        <v>7.04480412234961E-2</v>
      </c>
      <c r="H114" s="302">
        <v>9.0484567470597559E-3</v>
      </c>
      <c r="I114" s="302">
        <v>1.0696473740395219E-2</v>
      </c>
      <c r="J114" s="302">
        <f t="shared" si="57"/>
        <v>9.0192971710951073E-2</v>
      </c>
      <c r="K114" s="303"/>
      <c r="L114" s="302">
        <v>5.9142334650361381E-2</v>
      </c>
      <c r="M114" s="302">
        <v>7.2042841323061062E-3</v>
      </c>
      <c r="N114" s="302">
        <v>1.038509097467071E-2</v>
      </c>
      <c r="O114" s="302">
        <f t="shared" si="58"/>
        <v>7.6731709757338187E-2</v>
      </c>
    </row>
    <row r="115" spans="1:15" s="236" customFormat="1" x14ac:dyDescent="0.2">
      <c r="A115" s="237" t="str">
        <f>name!E$8</f>
        <v>Skilled trades occupations</v>
      </c>
      <c r="B115" s="302">
        <v>0.18382048288212866</v>
      </c>
      <c r="C115" s="302">
        <v>3.0315873252047998E-3</v>
      </c>
      <c r="D115" s="302">
        <v>3.6939684746712248E-2</v>
      </c>
      <c r="E115" s="302">
        <f t="shared" si="56"/>
        <v>0.22379175495404571</v>
      </c>
      <c r="F115" s="303"/>
      <c r="G115" s="302">
        <v>0.11784707801854059</v>
      </c>
      <c r="H115" s="302">
        <v>1.1100613658791151E-3</v>
      </c>
      <c r="I115" s="302">
        <v>4.1644485072361161E-2</v>
      </c>
      <c r="J115" s="302">
        <f>SUM(G115:I115)</f>
        <v>0.16060162445678086</v>
      </c>
      <c r="K115" s="303"/>
      <c r="L115" s="302">
        <v>7.9285300203788711E-2</v>
      </c>
      <c r="M115" s="302">
        <v>8.3066873476231914E-4</v>
      </c>
      <c r="N115" s="302">
        <v>3.8135695946932321E-2</v>
      </c>
      <c r="O115" s="302">
        <f t="shared" si="58"/>
        <v>0.11825166488548335</v>
      </c>
    </row>
    <row r="116" spans="1:15" s="236" customFormat="1" x14ac:dyDescent="0.2">
      <c r="A116" s="237" t="str">
        <f>name!E$9</f>
        <v>Caring, leisure and other service occupations</v>
      </c>
      <c r="B116" s="302">
        <v>2.3880987530405778E-2</v>
      </c>
      <c r="C116" s="302">
        <v>2.1409751817074454E-3</v>
      </c>
      <c r="D116" s="302">
        <v>2.0138790867156062E-2</v>
      </c>
      <c r="E116" s="302">
        <f t="shared" si="56"/>
        <v>4.6160753579269284E-2</v>
      </c>
      <c r="F116" s="303"/>
      <c r="G116" s="302">
        <v>1.9009824066847966E-2</v>
      </c>
      <c r="H116" s="302">
        <v>1.4297882826467881E-3</v>
      </c>
      <c r="I116" s="302">
        <v>2.0371599524475949E-3</v>
      </c>
      <c r="J116" s="302">
        <f t="shared" ref="J116:J119" si="59">SUM(G116:I116)</f>
        <v>2.2476772301942352E-2</v>
      </c>
      <c r="K116" s="303"/>
      <c r="L116" s="302">
        <v>1.7965126909471496E-2</v>
      </c>
      <c r="M116" s="302">
        <v>9.2601532935136473E-4</v>
      </c>
      <c r="N116" s="302">
        <v>2.7181621742613932E-3</v>
      </c>
      <c r="O116" s="302">
        <f t="shared" si="58"/>
        <v>2.1609304413084254E-2</v>
      </c>
    </row>
    <row r="117" spans="1:15" s="236" customFormat="1" x14ac:dyDescent="0.2">
      <c r="A117" s="237" t="str">
        <f>name!E$10</f>
        <v>Sales and customer service occupations</v>
      </c>
      <c r="B117" s="302">
        <v>8.5525146809068364E-2</v>
      </c>
      <c r="C117" s="302">
        <v>1.8474270039039085E-2</v>
      </c>
      <c r="D117" s="302">
        <v>1.5257824051722173E-2</v>
      </c>
      <c r="E117" s="302">
        <f t="shared" si="56"/>
        <v>0.11925724089982963</v>
      </c>
      <c r="F117" s="303"/>
      <c r="G117" s="302">
        <v>6.7806381380875136E-2</v>
      </c>
      <c r="H117" s="302">
        <v>1.5863113949775982E-2</v>
      </c>
      <c r="I117" s="302">
        <v>1.9003401799510943E-2</v>
      </c>
      <c r="J117" s="302">
        <f t="shared" si="59"/>
        <v>0.10267289713016206</v>
      </c>
      <c r="K117" s="303"/>
      <c r="L117" s="302">
        <v>6.6090504672141739E-2</v>
      </c>
      <c r="M117" s="302">
        <v>1.5250762903952305E-2</v>
      </c>
      <c r="N117" s="302">
        <v>1.625972968483597E-2</v>
      </c>
      <c r="O117" s="302">
        <f t="shared" si="58"/>
        <v>9.7600997260930009E-2</v>
      </c>
    </row>
    <row r="118" spans="1:15" s="236" customFormat="1" x14ac:dyDescent="0.2">
      <c r="A118" s="237" t="str">
        <f>name!E$11</f>
        <v>Process, plant and machine operatives</v>
      </c>
      <c r="B118" s="302">
        <v>2.2923282064878443E-2</v>
      </c>
      <c r="C118" s="302">
        <v>1.4489843211468751E-3</v>
      </c>
      <c r="D118" s="302">
        <v>1.020295514018855E-2</v>
      </c>
      <c r="E118" s="302">
        <f t="shared" si="56"/>
        <v>3.4575221526213867E-2</v>
      </c>
      <c r="F118" s="303"/>
      <c r="G118" s="302">
        <v>1.4794631888584991E-2</v>
      </c>
      <c r="H118" s="302">
        <v>8.5435911949587127E-4</v>
      </c>
      <c r="I118" s="302">
        <v>2.5180531347516678E-2</v>
      </c>
      <c r="J118" s="302">
        <f t="shared" si="59"/>
        <v>4.0829522355597545E-2</v>
      </c>
      <c r="K118" s="303"/>
      <c r="L118" s="302">
        <v>1.2112660098273548E-2</v>
      </c>
      <c r="M118" s="302">
        <v>9.8940646850165887E-4</v>
      </c>
      <c r="N118" s="302">
        <v>2.1334422981919801E-2</v>
      </c>
      <c r="O118" s="302">
        <f t="shared" si="58"/>
        <v>3.4436489548695007E-2</v>
      </c>
    </row>
    <row r="119" spans="1:15" s="236" customFormat="1" x14ac:dyDescent="0.2">
      <c r="A119" s="237" t="str">
        <f>name!E$12</f>
        <v>Elementary occupations</v>
      </c>
      <c r="B119" s="302">
        <v>1.7895288083401822E-2</v>
      </c>
      <c r="C119" s="302">
        <v>3.7566841335337944E-3</v>
      </c>
      <c r="D119" s="302">
        <v>2.129912425795568E-2</v>
      </c>
      <c r="E119" s="302">
        <f t="shared" si="56"/>
        <v>4.2951096474891301E-2</v>
      </c>
      <c r="F119" s="303"/>
      <c r="G119" s="302">
        <v>1.2029468112231484E-2</v>
      </c>
      <c r="H119" s="302">
        <v>2.4155933553703293E-3</v>
      </c>
      <c r="I119" s="302">
        <v>7.6154538412516832E-3</v>
      </c>
      <c r="J119" s="302">
        <f t="shared" si="59"/>
        <v>2.2060515308853498E-2</v>
      </c>
      <c r="K119" s="303"/>
      <c r="L119" s="302">
        <v>9.3413795563041784E-3</v>
      </c>
      <c r="M119" s="302">
        <v>1.7049565544562724E-3</v>
      </c>
      <c r="N119" s="302">
        <v>4.2582085624489376E-3</v>
      </c>
      <c r="O119" s="302">
        <f t="shared" si="58"/>
        <v>1.5304544673209389E-2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0.78255324637897117</v>
      </c>
      <c r="C121" s="311">
        <f t="shared" ref="C121:E121" si="60">SUM(C111:C119)</f>
        <v>4.8079977068270607E-2</v>
      </c>
      <c r="D121" s="311">
        <f t="shared" si="60"/>
        <v>0.19836677655275728</v>
      </c>
      <c r="E121" s="311">
        <f t="shared" si="60"/>
        <v>1.028999999999999</v>
      </c>
      <c r="F121" s="311"/>
      <c r="G121" s="311">
        <f t="shared" ref="G121:J121" si="61">SUM(G111:G119)</f>
        <v>0.65790151770641725</v>
      </c>
      <c r="H121" s="311">
        <f t="shared" si="61"/>
        <v>3.9759865093005962E-2</v>
      </c>
      <c r="I121" s="311">
        <f t="shared" si="61"/>
        <v>0.22333861720057796</v>
      </c>
      <c r="J121" s="311">
        <f t="shared" si="61"/>
        <v>0.92100000000000104</v>
      </c>
      <c r="K121" s="311"/>
      <c r="L121" s="311">
        <f t="shared" ref="L121:O121" si="62">SUM(L111:L119)</f>
        <v>0.58649593342246409</v>
      </c>
      <c r="M121" s="311">
        <f t="shared" si="62"/>
        <v>3.5777189332853454E-2</v>
      </c>
      <c r="N121" s="311">
        <f t="shared" si="62"/>
        <v>0.20372687724468222</v>
      </c>
      <c r="O121" s="311">
        <f t="shared" si="62"/>
        <v>0.82599999999999985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0.79282092297468321</v>
      </c>
      <c r="C128" s="302">
        <v>3.1397952478644166E-2</v>
      </c>
      <c r="D128" s="302">
        <v>2.028841526282359E-2</v>
      </c>
      <c r="E128" s="302">
        <f>SUM(B128:D128)</f>
        <v>0.84450729071615094</v>
      </c>
      <c r="F128" s="303"/>
      <c r="G128" s="302">
        <v>0.7729610521262078</v>
      </c>
      <c r="H128" s="302">
        <v>4.754740878439076E-2</v>
      </c>
      <c r="I128" s="302">
        <v>6.5404553825235939E-2</v>
      </c>
      <c r="J128" s="302">
        <f>SUM(G128:I128)</f>
        <v>0.8859130147358345</v>
      </c>
      <c r="K128" s="303"/>
      <c r="L128" s="302">
        <v>0.83086769952519834</v>
      </c>
      <c r="M128" s="302">
        <v>5.7685054759495154E-2</v>
      </c>
      <c r="N128" s="302">
        <v>7.1183057365681743E-2</v>
      </c>
      <c r="O128" s="302">
        <f>SUM(L128:N128)</f>
        <v>0.95973581165037525</v>
      </c>
    </row>
    <row r="129" spans="1:15" s="236" customFormat="1" x14ac:dyDescent="0.2">
      <c r="A129" s="237" t="str">
        <f>name!E$5</f>
        <v>Professional occupations</v>
      </c>
      <c r="B129" s="302">
        <v>0.8049982026765734</v>
      </c>
      <c r="C129" s="302">
        <v>7.140979245877814E-2</v>
      </c>
      <c r="D129" s="302">
        <v>1.9994378007128315E-2</v>
      </c>
      <c r="E129" s="302">
        <f t="shared" ref="E129:E136" si="63">SUM(B129:D129)</f>
        <v>0.89640237314247984</v>
      </c>
      <c r="F129" s="303"/>
      <c r="G129" s="302">
        <v>0.88189999228774962</v>
      </c>
      <c r="H129" s="302">
        <v>8.6123467324267358E-2</v>
      </c>
      <c r="I129" s="302">
        <v>3.2734088140550566E-2</v>
      </c>
      <c r="J129" s="302">
        <f t="shared" ref="J129:J131" si="64">SUM(G129:I129)</f>
        <v>1.0007575477525674</v>
      </c>
      <c r="K129" s="303"/>
      <c r="L129" s="302">
        <v>1.2177524455971012</v>
      </c>
      <c r="M129" s="302">
        <v>9.4936893660756458E-2</v>
      </c>
      <c r="N129" s="302">
        <v>3.123538220209118E-2</v>
      </c>
      <c r="O129" s="302">
        <f t="shared" ref="O129:O136" si="65">SUM(L129:N129)</f>
        <v>1.3439247214599488</v>
      </c>
    </row>
    <row r="130" spans="1:15" s="236" customFormat="1" x14ac:dyDescent="0.2">
      <c r="A130" s="237" t="str">
        <f>name!E$6</f>
        <v>Associate professional occupations</v>
      </c>
      <c r="B130" s="302">
        <v>0.93141245497670067</v>
      </c>
      <c r="C130" s="302">
        <v>6.7096095863445504E-2</v>
      </c>
      <c r="D130" s="302">
        <v>2.6885655190215504E-2</v>
      </c>
      <c r="E130" s="302">
        <f t="shared" si="63"/>
        <v>1.0253942060303616</v>
      </c>
      <c r="F130" s="303"/>
      <c r="G130" s="302">
        <v>0.93697708285577208</v>
      </c>
      <c r="H130" s="302">
        <v>6.2043700709569959E-2</v>
      </c>
      <c r="I130" s="302">
        <v>1.9867777393050082E-2</v>
      </c>
      <c r="J130" s="302">
        <f t="shared" si="64"/>
        <v>1.0188885609583922</v>
      </c>
      <c r="K130" s="303"/>
      <c r="L130" s="302">
        <v>1.1575064498693457</v>
      </c>
      <c r="M130" s="302">
        <v>6.5780759257146826E-2</v>
      </c>
      <c r="N130" s="302">
        <v>2.4190604588697404E-2</v>
      </c>
      <c r="O130" s="302">
        <f t="shared" si="65"/>
        <v>1.2474778137151901</v>
      </c>
    </row>
    <row r="131" spans="1:15" s="236" customFormat="1" x14ac:dyDescent="0.2">
      <c r="A131" s="237" t="str">
        <f>name!E$7</f>
        <v>Administrative and secretarial occupations</v>
      </c>
      <c r="B131" s="302">
        <v>0.47577099132851858</v>
      </c>
      <c r="C131" s="302">
        <v>0.13913718193028132</v>
      </c>
      <c r="D131" s="302">
        <v>1.0297053172082968E-2</v>
      </c>
      <c r="E131" s="302">
        <f t="shared" si="63"/>
        <v>0.62520522643088283</v>
      </c>
      <c r="F131" s="303"/>
      <c r="G131" s="302">
        <v>0.37825333992725757</v>
      </c>
      <c r="H131" s="302">
        <v>0.12010046614295528</v>
      </c>
      <c r="I131" s="302">
        <v>4.7262865910311248E-3</v>
      </c>
      <c r="J131" s="302">
        <f t="shared" si="64"/>
        <v>0.50308009266124398</v>
      </c>
      <c r="K131" s="303"/>
      <c r="L131" s="302">
        <v>0.37447199947887355</v>
      </c>
      <c r="M131" s="302">
        <v>0.11488361255713801</v>
      </c>
      <c r="N131" s="302">
        <v>8.0309108702079548E-3</v>
      </c>
      <c r="O131" s="302">
        <f t="shared" si="65"/>
        <v>0.49738652290621954</v>
      </c>
    </row>
    <row r="132" spans="1:15" s="236" customFormat="1" x14ac:dyDescent="0.2">
      <c r="A132" s="237" t="str">
        <f>name!E$8</f>
        <v>Skilled trades occupations</v>
      </c>
      <c r="B132" s="302">
        <v>0.56464054641375616</v>
      </c>
      <c r="C132" s="302">
        <v>6.0082895401647393E-2</v>
      </c>
      <c r="D132" s="302">
        <v>3.8854778306331023E-2</v>
      </c>
      <c r="E132" s="302">
        <f t="shared" si="63"/>
        <v>0.66357822012173451</v>
      </c>
      <c r="F132" s="303"/>
      <c r="G132" s="302">
        <v>0.44660742664947167</v>
      </c>
      <c r="H132" s="302">
        <v>4.644847918058255E-2</v>
      </c>
      <c r="I132" s="302">
        <v>8.154717338838717E-2</v>
      </c>
      <c r="J132" s="302">
        <f>SUM(G132:I132)</f>
        <v>0.57460307921844134</v>
      </c>
      <c r="K132" s="303"/>
      <c r="L132" s="302">
        <v>0.4338613540997816</v>
      </c>
      <c r="M132" s="302">
        <v>5.6496344071219576E-2</v>
      </c>
      <c r="N132" s="302">
        <v>7.2366212248880207E-2</v>
      </c>
      <c r="O132" s="302">
        <f t="shared" si="65"/>
        <v>0.56272391041988135</v>
      </c>
    </row>
    <row r="133" spans="1:15" s="236" customFormat="1" x14ac:dyDescent="0.2">
      <c r="A133" s="237" t="str">
        <f>name!E$9</f>
        <v>Caring, leisure and other service occupations</v>
      </c>
      <c r="B133" s="302">
        <v>0.16598330681010429</v>
      </c>
      <c r="C133" s="302">
        <v>2.8885188685148819E-2</v>
      </c>
      <c r="D133" s="302">
        <v>2.0210503211685143E-2</v>
      </c>
      <c r="E133" s="302">
        <f t="shared" si="63"/>
        <v>0.21507899870693822</v>
      </c>
      <c r="F133" s="303"/>
      <c r="G133" s="302">
        <v>0.13864041607288874</v>
      </c>
      <c r="H133" s="302">
        <v>2.8376210079830717E-2</v>
      </c>
      <c r="I133" s="302">
        <v>3.8961943862514774E-3</v>
      </c>
      <c r="J133" s="302">
        <f t="shared" ref="J133:J136" si="66">SUM(G133:I133)</f>
        <v>0.17091282053897092</v>
      </c>
      <c r="K133" s="303"/>
      <c r="L133" s="302">
        <v>0.19259792543060164</v>
      </c>
      <c r="M133" s="302">
        <v>2.8548555048483151E-2</v>
      </c>
      <c r="N133" s="302">
        <v>4.9378243266623824E-3</v>
      </c>
      <c r="O133" s="302">
        <f t="shared" si="65"/>
        <v>0.22608430480574718</v>
      </c>
    </row>
    <row r="134" spans="1:15" s="236" customFormat="1" x14ac:dyDescent="0.2">
      <c r="A134" s="237" t="str">
        <f>name!E$10</f>
        <v>Sales and customer service occupations</v>
      </c>
      <c r="B134" s="302">
        <v>0.16933597250946694</v>
      </c>
      <c r="C134" s="302">
        <v>7.5352240284438862E-2</v>
      </c>
      <c r="D134" s="302">
        <v>8.8016417686428393E-3</v>
      </c>
      <c r="E134" s="302">
        <f t="shared" si="63"/>
        <v>0.25348985456254863</v>
      </c>
      <c r="F134" s="303"/>
      <c r="G134" s="302">
        <v>0.14711602753379824</v>
      </c>
      <c r="H134" s="302">
        <v>8.1107815441486986E-2</v>
      </c>
      <c r="I134" s="302">
        <v>1.1990317014349102E-2</v>
      </c>
      <c r="J134" s="302">
        <f t="shared" si="66"/>
        <v>0.24021415998963433</v>
      </c>
      <c r="K134" s="303"/>
      <c r="L134" s="302">
        <v>0.1870062473471964</v>
      </c>
      <c r="M134" s="302">
        <v>9.2446566402575994E-2</v>
      </c>
      <c r="N134" s="302">
        <v>1.0563071756440737E-2</v>
      </c>
      <c r="O134" s="302">
        <f t="shared" si="65"/>
        <v>0.2900158855062131</v>
      </c>
    </row>
    <row r="135" spans="1:15" s="236" customFormat="1" x14ac:dyDescent="0.2">
      <c r="A135" s="237" t="str">
        <f>name!E$11</f>
        <v>Process, plant and machine operatives</v>
      </c>
      <c r="B135" s="302">
        <v>1.4929074972433252</v>
      </c>
      <c r="C135" s="302">
        <v>6.6286586303841655E-2</v>
      </c>
      <c r="D135" s="302">
        <v>7.1573541133586336E-3</v>
      </c>
      <c r="E135" s="302">
        <f t="shared" si="63"/>
        <v>1.5663514376605254</v>
      </c>
      <c r="F135" s="303"/>
      <c r="G135" s="302">
        <v>1.0609280509267638</v>
      </c>
      <c r="H135" s="302">
        <v>6.1684018548643381E-2</v>
      </c>
      <c r="I135" s="302">
        <v>2.2909423065049266E-2</v>
      </c>
      <c r="J135" s="302">
        <f t="shared" si="66"/>
        <v>1.1455214925404564</v>
      </c>
      <c r="K135" s="303"/>
      <c r="L135" s="302">
        <v>1.2128087598332742</v>
      </c>
      <c r="M135" s="302">
        <v>6.5278673317147332E-2</v>
      </c>
      <c r="N135" s="302">
        <v>2.058896122997228E-2</v>
      </c>
      <c r="O135" s="302">
        <f t="shared" si="65"/>
        <v>1.2986763943803938</v>
      </c>
    </row>
    <row r="136" spans="1:15" s="236" customFormat="1" x14ac:dyDescent="0.2">
      <c r="A136" s="237" t="str">
        <f>name!E$12</f>
        <v>Elementary occupations</v>
      </c>
      <c r="B136" s="302">
        <v>1.3091163381924498</v>
      </c>
      <c r="C136" s="302">
        <v>7.7215348909422166E-2</v>
      </c>
      <c r="D136" s="302">
        <v>2.8660705526505879E-2</v>
      </c>
      <c r="E136" s="302">
        <f t="shared" si="63"/>
        <v>1.4149923926283778</v>
      </c>
      <c r="F136" s="303"/>
      <c r="G136" s="302">
        <v>0.92111250177667081</v>
      </c>
      <c r="H136" s="302">
        <v>5.1141009914015587E-2</v>
      </c>
      <c r="I136" s="302">
        <v>1.3855719913779605E-2</v>
      </c>
      <c r="J136" s="302">
        <f t="shared" si="66"/>
        <v>0.98610923160446606</v>
      </c>
      <c r="K136" s="303"/>
      <c r="L136" s="302">
        <v>0.95209574706048594</v>
      </c>
      <c r="M136" s="302">
        <v>0.10896591489896815</v>
      </c>
      <c r="N136" s="302">
        <v>1.8912973196573618E-2</v>
      </c>
      <c r="O136" s="302">
        <f t="shared" si="65"/>
        <v>1.0799746351560278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6.7069862331255781</v>
      </c>
      <c r="C138" s="311">
        <f t="shared" ref="C138:E138" si="67">SUM(C128:C136)</f>
        <v>0.61686328231564802</v>
      </c>
      <c r="D138" s="311">
        <f t="shared" si="67"/>
        <v>0.18115048455877389</v>
      </c>
      <c r="E138" s="311">
        <f t="shared" si="67"/>
        <v>7.5050000000000008</v>
      </c>
      <c r="F138" s="311"/>
      <c r="G138" s="311">
        <f t="shared" ref="G138:J138" si="68">SUM(G128:G136)</f>
        <v>5.6844958901565796</v>
      </c>
      <c r="H138" s="311">
        <f t="shared" si="68"/>
        <v>0.58457257612574254</v>
      </c>
      <c r="I138" s="311">
        <f t="shared" si="68"/>
        <v>0.25693153371768429</v>
      </c>
      <c r="J138" s="311">
        <f t="shared" si="68"/>
        <v>6.5260000000000069</v>
      </c>
      <c r="K138" s="311"/>
      <c r="L138" s="311">
        <f t="shared" ref="L138:O138" si="69">SUM(L128:L136)</f>
        <v>6.5589686282418596</v>
      </c>
      <c r="M138" s="311">
        <f t="shared" si="69"/>
        <v>0.68502237397293064</v>
      </c>
      <c r="N138" s="311">
        <f t="shared" si="69"/>
        <v>0.26200899778520748</v>
      </c>
      <c r="O138" s="311">
        <f t="shared" si="69"/>
        <v>7.5059999999999949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6.7585467556315786</v>
      </c>
      <c r="C145" s="302">
        <v>0.50537793453600099</v>
      </c>
      <c r="D145" s="302">
        <v>1.6994798477311113</v>
      </c>
      <c r="E145" s="302">
        <f>SUM(B145:D145)</f>
        <v>8.9634045378986897</v>
      </c>
      <c r="F145" s="303"/>
      <c r="G145" s="302">
        <v>8.8405735682616164</v>
      </c>
      <c r="H145" s="302">
        <v>1.1810545779810013</v>
      </c>
      <c r="I145" s="302">
        <v>3.7123309471233994</v>
      </c>
      <c r="J145" s="302">
        <f>SUM(G145:I145)</f>
        <v>13.733959093366018</v>
      </c>
      <c r="K145" s="303"/>
      <c r="L145" s="302">
        <v>10.387527207177657</v>
      </c>
      <c r="M145" s="302">
        <v>1.5481496179843648</v>
      </c>
      <c r="N145" s="302">
        <v>4.8675232202479624</v>
      </c>
      <c r="O145" s="302">
        <f>SUM(L145:N145)</f>
        <v>16.803200045409984</v>
      </c>
    </row>
    <row r="146" spans="1:15" s="236" customFormat="1" x14ac:dyDescent="0.2">
      <c r="A146" s="237" t="str">
        <f>name!E$5</f>
        <v>Professional occupations</v>
      </c>
      <c r="B146" s="302">
        <v>7.4012851190628162</v>
      </c>
      <c r="C146" s="302">
        <v>0.30326792776929778</v>
      </c>
      <c r="D146" s="302">
        <v>0.96889559518299917</v>
      </c>
      <c r="E146" s="302">
        <f t="shared" ref="E146:E153" si="70">SUM(B146:D146)</f>
        <v>8.6734486420151136</v>
      </c>
      <c r="F146" s="303"/>
      <c r="G146" s="302">
        <v>10.884644204720157</v>
      </c>
      <c r="H146" s="302">
        <v>0.64671168576613691</v>
      </c>
      <c r="I146" s="302">
        <v>1.7211475231530979</v>
      </c>
      <c r="J146" s="302">
        <f t="shared" ref="J146:J148" si="71">SUM(G146:I146)</f>
        <v>13.252503413639392</v>
      </c>
      <c r="K146" s="303"/>
      <c r="L146" s="302">
        <v>18.133439566499028</v>
      </c>
      <c r="M146" s="302">
        <v>0.89714029490579972</v>
      </c>
      <c r="N146" s="302">
        <v>1.6939459149333622</v>
      </c>
      <c r="O146" s="302">
        <f t="shared" ref="O146:O153" si="72">SUM(L146:N146)</f>
        <v>20.72452577633819</v>
      </c>
    </row>
    <row r="147" spans="1:15" s="236" customFormat="1" x14ac:dyDescent="0.2">
      <c r="A147" s="237" t="str">
        <f>name!E$6</f>
        <v>Associate professional occupations</v>
      </c>
      <c r="B147" s="302">
        <v>4.629828103993006</v>
      </c>
      <c r="C147" s="302">
        <v>0.40855940636436172</v>
      </c>
      <c r="D147" s="302">
        <v>0.37722112920818734</v>
      </c>
      <c r="E147" s="302">
        <f t="shared" si="70"/>
        <v>5.4156086395655558</v>
      </c>
      <c r="F147" s="303"/>
      <c r="G147" s="302">
        <v>6.4259574718408299</v>
      </c>
      <c r="H147" s="302">
        <v>0.76353979180898202</v>
      </c>
      <c r="I147" s="302">
        <v>0.67064619384917568</v>
      </c>
      <c r="J147" s="302">
        <f t="shared" si="71"/>
        <v>7.860143457498987</v>
      </c>
      <c r="K147" s="303"/>
      <c r="L147" s="302">
        <v>8.5858698849840493</v>
      </c>
      <c r="M147" s="302">
        <v>0.86263886894560871</v>
      </c>
      <c r="N147" s="302">
        <v>0.93815469286318087</v>
      </c>
      <c r="O147" s="302">
        <f t="shared" si="72"/>
        <v>10.38666344679284</v>
      </c>
    </row>
    <row r="148" spans="1:15" s="236" customFormat="1" x14ac:dyDescent="0.2">
      <c r="A148" s="237" t="str">
        <f>name!E$7</f>
        <v>Administrative and secretarial occupations</v>
      </c>
      <c r="B148" s="302">
        <v>3.8581193926512518</v>
      </c>
      <c r="C148" s="302">
        <v>2.8473383409849515</v>
      </c>
      <c r="D148" s="302">
        <v>0.17076996232825303</v>
      </c>
      <c r="E148" s="302">
        <f t="shared" si="70"/>
        <v>6.8762276959644559</v>
      </c>
      <c r="F148" s="303"/>
      <c r="G148" s="302">
        <v>4.6744351462523914</v>
      </c>
      <c r="H148" s="302">
        <v>3.5568995263869074</v>
      </c>
      <c r="I148" s="302">
        <v>0.63790683334178822</v>
      </c>
      <c r="J148" s="302">
        <f t="shared" si="71"/>
        <v>8.869241505981087</v>
      </c>
      <c r="K148" s="303"/>
      <c r="L148" s="302">
        <v>5.4053752436501394</v>
      </c>
      <c r="M148" s="302">
        <v>4.5631608062005506</v>
      </c>
      <c r="N148" s="302">
        <v>0.53906968854023252</v>
      </c>
      <c r="O148" s="302">
        <f t="shared" si="72"/>
        <v>10.507605738390923</v>
      </c>
    </row>
    <row r="149" spans="1:15" s="236" customFormat="1" x14ac:dyDescent="0.2">
      <c r="A149" s="237" t="str">
        <f>name!E$8</f>
        <v>Skilled trades occupations</v>
      </c>
      <c r="B149" s="302">
        <v>10.097833811403612</v>
      </c>
      <c r="C149" s="302">
        <v>0.52867091628648033</v>
      </c>
      <c r="D149" s="302">
        <v>20.049244864063716</v>
      </c>
      <c r="E149" s="302">
        <f t="shared" si="70"/>
        <v>30.675749591753807</v>
      </c>
      <c r="F149" s="303"/>
      <c r="G149" s="302">
        <v>9.1412932421388717</v>
      </c>
      <c r="H149" s="302">
        <v>0.66142891908670354</v>
      </c>
      <c r="I149" s="302">
        <v>22.629550517615364</v>
      </c>
      <c r="J149" s="302">
        <f>SUM(G149:I149)</f>
        <v>32.432272678840938</v>
      </c>
      <c r="K149" s="303"/>
      <c r="L149" s="302">
        <v>6.934333152124009</v>
      </c>
      <c r="M149" s="302">
        <v>1.2265048005909513</v>
      </c>
      <c r="N149" s="302">
        <v>28.488521432801111</v>
      </c>
      <c r="O149" s="302">
        <f t="shared" si="72"/>
        <v>36.649359385516071</v>
      </c>
    </row>
    <row r="150" spans="1:15" s="236" customFormat="1" x14ac:dyDescent="0.2">
      <c r="A150" s="237" t="str">
        <f>name!E$9</f>
        <v>Caring, leisure and other service occupations</v>
      </c>
      <c r="B150" s="302">
        <v>0.19223759819366656</v>
      </c>
      <c r="C150" s="302">
        <v>3.6219407838190686E-2</v>
      </c>
      <c r="D150" s="302">
        <v>1.0317164556466725E-2</v>
      </c>
      <c r="E150" s="302">
        <f t="shared" si="70"/>
        <v>0.23877417058832398</v>
      </c>
      <c r="F150" s="303"/>
      <c r="G150" s="302">
        <v>0.24029786532789482</v>
      </c>
      <c r="H150" s="302">
        <v>6.4115179661951877E-2</v>
      </c>
      <c r="I150" s="302">
        <v>2.7949633113423439E-2</v>
      </c>
      <c r="J150" s="302">
        <f t="shared" ref="J150:J153" si="73">SUM(G150:I150)</f>
        <v>0.33236267810327014</v>
      </c>
      <c r="K150" s="303"/>
      <c r="L150" s="302">
        <v>0.25421776950213221</v>
      </c>
      <c r="M150" s="302">
        <v>6.474703523860012E-2</v>
      </c>
      <c r="N150" s="302">
        <v>5.2368511161953575E-2</v>
      </c>
      <c r="O150" s="302">
        <f t="shared" si="72"/>
        <v>0.37133331590268587</v>
      </c>
    </row>
    <row r="151" spans="1:15" s="236" customFormat="1" x14ac:dyDescent="0.2">
      <c r="A151" s="237" t="str">
        <f>name!E$10</f>
        <v>Sales and customer service occupations</v>
      </c>
      <c r="B151" s="302">
        <v>1.0499372127932345</v>
      </c>
      <c r="C151" s="302">
        <v>0.3596361235687171</v>
      </c>
      <c r="D151" s="302">
        <v>0.18163533664655573</v>
      </c>
      <c r="E151" s="302">
        <f t="shared" si="70"/>
        <v>1.5912086730085073</v>
      </c>
      <c r="F151" s="303"/>
      <c r="G151" s="302">
        <v>1.2123917631017012</v>
      </c>
      <c r="H151" s="302">
        <v>0.57796609712432778</v>
      </c>
      <c r="I151" s="302">
        <v>0.27355311195496246</v>
      </c>
      <c r="J151" s="302">
        <f t="shared" si="73"/>
        <v>2.0639109721809912</v>
      </c>
      <c r="K151" s="303"/>
      <c r="L151" s="302">
        <v>1.6066981980103592</v>
      </c>
      <c r="M151" s="302">
        <v>0.72876386776923818</v>
      </c>
      <c r="N151" s="302">
        <v>0.37599886636770952</v>
      </c>
      <c r="O151" s="302">
        <f t="shared" si="72"/>
        <v>2.7114609321473071</v>
      </c>
    </row>
    <row r="152" spans="1:15" s="236" customFormat="1" x14ac:dyDescent="0.2">
      <c r="A152" s="237" t="str">
        <f>name!E$11</f>
        <v>Process, plant and machine operatives</v>
      </c>
      <c r="B152" s="302">
        <v>5.8534907181124254</v>
      </c>
      <c r="C152" s="302">
        <v>0.14744107826577019</v>
      </c>
      <c r="D152" s="302">
        <v>1.702189969432492</v>
      </c>
      <c r="E152" s="302">
        <f t="shared" si="70"/>
        <v>7.7031217658106881</v>
      </c>
      <c r="F152" s="303"/>
      <c r="G152" s="302">
        <v>5.2613858783239591</v>
      </c>
      <c r="H152" s="302">
        <v>0.30553038450712111</v>
      </c>
      <c r="I152" s="302">
        <v>2.6468242026143858</v>
      </c>
      <c r="J152" s="302">
        <f t="shared" si="73"/>
        <v>8.2137404654454667</v>
      </c>
      <c r="K152" s="303"/>
      <c r="L152" s="302">
        <v>5.5885227988941413</v>
      </c>
      <c r="M152" s="302">
        <v>0.3539593869059196</v>
      </c>
      <c r="N152" s="302">
        <v>4.6306571916140387</v>
      </c>
      <c r="O152" s="302">
        <f t="shared" si="72"/>
        <v>10.573139377414099</v>
      </c>
    </row>
    <row r="153" spans="1:15" s="236" customFormat="1" x14ac:dyDescent="0.2">
      <c r="A153" s="237" t="str">
        <f>name!E$12</f>
        <v>Elementary occupations</v>
      </c>
      <c r="B153" s="302">
        <v>3.1625962572954367</v>
      </c>
      <c r="C153" s="302">
        <v>0.55181563187511251</v>
      </c>
      <c r="D153" s="302">
        <v>1.9800443942242292</v>
      </c>
      <c r="E153" s="302">
        <f t="shared" si="70"/>
        <v>5.6944562833947785</v>
      </c>
      <c r="F153" s="303"/>
      <c r="G153" s="302">
        <v>2.7663802276660197</v>
      </c>
      <c r="H153" s="302">
        <v>0.77696932775655647</v>
      </c>
      <c r="I153" s="302">
        <v>2.5765161795210831</v>
      </c>
      <c r="J153" s="302">
        <f t="shared" si="73"/>
        <v>6.1198657349436587</v>
      </c>
      <c r="K153" s="303"/>
      <c r="L153" s="302">
        <v>3.7215015485458407</v>
      </c>
      <c r="M153" s="302">
        <v>1.0634818985588104</v>
      </c>
      <c r="N153" s="302">
        <v>4.1957285349832176</v>
      </c>
      <c r="O153" s="302">
        <f t="shared" si="72"/>
        <v>8.9807119820878683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43.003874969137016</v>
      </c>
      <c r="C155" s="311">
        <f t="shared" ref="C155:E155" si="74">SUM(C145:C153)</f>
        <v>5.6883267674888831</v>
      </c>
      <c r="D155" s="311">
        <f t="shared" si="74"/>
        <v>27.139798263374008</v>
      </c>
      <c r="E155" s="311">
        <f t="shared" si="74"/>
        <v>75.831999999999908</v>
      </c>
      <c r="F155" s="311"/>
      <c r="G155" s="311">
        <f t="shared" ref="G155:J155" si="75">SUM(G145:G153)</f>
        <v>49.447359367633439</v>
      </c>
      <c r="H155" s="311">
        <f t="shared" si="75"/>
        <v>8.5342154900796903</v>
      </c>
      <c r="I155" s="311">
        <f t="shared" si="75"/>
        <v>34.896425142286681</v>
      </c>
      <c r="J155" s="311">
        <f t="shared" si="75"/>
        <v>92.877999999999801</v>
      </c>
      <c r="K155" s="311"/>
      <c r="L155" s="311">
        <f t="shared" ref="L155:O155" si="76">SUM(L145:L153)</f>
        <v>60.617485369387353</v>
      </c>
      <c r="M155" s="311">
        <f t="shared" si="76"/>
        <v>11.308546577099845</v>
      </c>
      <c r="N155" s="311">
        <f t="shared" si="76"/>
        <v>45.78196805351277</v>
      </c>
      <c r="O155" s="311">
        <f t="shared" si="76"/>
        <v>117.70799999999996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13.662032256573458</v>
      </c>
      <c r="C162" s="302">
        <v>1.0424762028402514</v>
      </c>
      <c r="D162" s="302">
        <v>3.3694984957871528</v>
      </c>
      <c r="E162" s="302">
        <f>SUM(B162:D162)</f>
        <v>18.074006955200861</v>
      </c>
      <c r="F162" s="303"/>
      <c r="G162" s="302">
        <v>14.882152324850223</v>
      </c>
      <c r="H162" s="302">
        <v>1.758103502595622</v>
      </c>
      <c r="I162" s="302">
        <v>2.8191610872959605</v>
      </c>
      <c r="J162" s="302">
        <f>SUM(G162:I162)</f>
        <v>19.459416914741805</v>
      </c>
      <c r="K162" s="303"/>
      <c r="L162" s="302">
        <v>15.777836206612028</v>
      </c>
      <c r="M162" s="302">
        <v>1.8589724994329886</v>
      </c>
      <c r="N162" s="302">
        <v>2.9029082821459458</v>
      </c>
      <c r="O162" s="302">
        <f>SUM(L162:N162)</f>
        <v>20.53971698819096</v>
      </c>
    </row>
    <row r="163" spans="1:15" s="236" customFormat="1" x14ac:dyDescent="0.2">
      <c r="A163" s="237" t="str">
        <f>name!E$5</f>
        <v>Professional occupations</v>
      </c>
      <c r="B163" s="302">
        <v>8.7750372862252899</v>
      </c>
      <c r="C163" s="302">
        <v>1.328909629839915</v>
      </c>
      <c r="D163" s="302">
        <v>0.93116727931780674</v>
      </c>
      <c r="E163" s="302">
        <f t="shared" ref="E163:E170" si="77">SUM(B163:D163)</f>
        <v>11.035114195383011</v>
      </c>
      <c r="F163" s="303"/>
      <c r="G163" s="302">
        <v>10.941287665386815</v>
      </c>
      <c r="H163" s="302">
        <v>1.8990783181037532</v>
      </c>
      <c r="I163" s="302">
        <v>0.74453877162804893</v>
      </c>
      <c r="J163" s="302">
        <f t="shared" ref="J163:J165" si="78">SUM(G163:I163)</f>
        <v>13.584904755118616</v>
      </c>
      <c r="K163" s="303"/>
      <c r="L163" s="302">
        <v>14.862817190421667</v>
      </c>
      <c r="M163" s="302">
        <v>2.0932478880824266</v>
      </c>
      <c r="N163" s="302">
        <v>0.61082098299075183</v>
      </c>
      <c r="O163" s="302">
        <f t="shared" ref="O163:O170" si="79">SUM(L163:N163)</f>
        <v>17.566886061494845</v>
      </c>
    </row>
    <row r="164" spans="1:15" s="236" customFormat="1" x14ac:dyDescent="0.2">
      <c r="A164" s="237" t="str">
        <f>name!E$6</f>
        <v>Associate professional occupations</v>
      </c>
      <c r="B164" s="302">
        <v>8.6655683716544729</v>
      </c>
      <c r="C164" s="302">
        <v>2.036027068521284</v>
      </c>
      <c r="D164" s="302">
        <v>0.82525338349156363</v>
      </c>
      <c r="E164" s="302">
        <f t="shared" si="77"/>
        <v>11.52684882366732</v>
      </c>
      <c r="F164" s="303"/>
      <c r="G164" s="302">
        <v>9.7595761200166677</v>
      </c>
      <c r="H164" s="302">
        <v>2.4498336576912392</v>
      </c>
      <c r="I164" s="302">
        <v>0.62596473576536238</v>
      </c>
      <c r="J164" s="302">
        <f t="shared" si="78"/>
        <v>12.835374513473271</v>
      </c>
      <c r="K164" s="303"/>
      <c r="L164" s="302">
        <v>11.408738239190281</v>
      </c>
      <c r="M164" s="302">
        <v>2.2283178390439584</v>
      </c>
      <c r="N164" s="302">
        <v>0.64327404229085794</v>
      </c>
      <c r="O164" s="302">
        <f t="shared" si="79"/>
        <v>14.280330120525099</v>
      </c>
    </row>
    <row r="165" spans="1:15" s="236" customFormat="1" x14ac:dyDescent="0.2">
      <c r="A165" s="237" t="str">
        <f>name!E$7</f>
        <v>Administrative and secretarial occupations</v>
      </c>
      <c r="B165" s="302">
        <v>8.3993868370194686</v>
      </c>
      <c r="C165" s="302">
        <v>3.7134739140189428</v>
      </c>
      <c r="D165" s="302">
        <v>0.39956071287694067</v>
      </c>
      <c r="E165" s="302">
        <f t="shared" si="77"/>
        <v>12.512421463915352</v>
      </c>
      <c r="F165" s="303"/>
      <c r="G165" s="302">
        <v>8.5333779858144254</v>
      </c>
      <c r="H165" s="302">
        <v>4.2265241603397872</v>
      </c>
      <c r="I165" s="302">
        <v>0.35986212530796691</v>
      </c>
      <c r="J165" s="302">
        <f t="shared" si="78"/>
        <v>13.119764271462179</v>
      </c>
      <c r="K165" s="303"/>
      <c r="L165" s="302">
        <v>9.8993624078777405</v>
      </c>
      <c r="M165" s="302">
        <v>3.8107907354886366</v>
      </c>
      <c r="N165" s="302">
        <v>0.34540182816231796</v>
      </c>
      <c r="O165" s="302">
        <f t="shared" si="79"/>
        <v>14.055554971528695</v>
      </c>
    </row>
    <row r="166" spans="1:15" s="236" customFormat="1" x14ac:dyDescent="0.2">
      <c r="A166" s="237" t="str">
        <f>name!E$8</f>
        <v>Skilled trades occupations</v>
      </c>
      <c r="B166" s="302">
        <v>9.9021592829942282</v>
      </c>
      <c r="C166" s="302">
        <v>1.4684746503367918</v>
      </c>
      <c r="D166" s="302">
        <v>2.3672094035316671</v>
      </c>
      <c r="E166" s="302">
        <f t="shared" si="77"/>
        <v>13.737843336862687</v>
      </c>
      <c r="F166" s="303"/>
      <c r="G166" s="302">
        <v>7.6292384353826943</v>
      </c>
      <c r="H166" s="302">
        <v>1.2441490591459146</v>
      </c>
      <c r="I166" s="302">
        <v>1.6188426025031346</v>
      </c>
      <c r="J166" s="302">
        <f>SUM(G166:I166)</f>
        <v>10.492230097031744</v>
      </c>
      <c r="K166" s="303"/>
      <c r="L166" s="302">
        <v>7.566106194307876</v>
      </c>
      <c r="M166" s="302">
        <v>1.4536718794327452</v>
      </c>
      <c r="N166" s="302">
        <v>1.9476248222521995</v>
      </c>
      <c r="O166" s="302">
        <f t="shared" si="79"/>
        <v>10.967402895992821</v>
      </c>
    </row>
    <row r="167" spans="1:15" s="236" customFormat="1" x14ac:dyDescent="0.2">
      <c r="A167" s="237" t="str">
        <f>name!E$9</f>
        <v>Caring, leisure and other service occupations</v>
      </c>
      <c r="B167" s="302">
        <v>0.9187231627573047</v>
      </c>
      <c r="C167" s="302">
        <v>0.32928092767604727</v>
      </c>
      <c r="D167" s="302">
        <v>0.11243144580176891</v>
      </c>
      <c r="E167" s="302">
        <f t="shared" si="77"/>
        <v>1.360435536235121</v>
      </c>
      <c r="F167" s="303"/>
      <c r="G167" s="302">
        <v>0.87807680158019663</v>
      </c>
      <c r="H167" s="302">
        <v>0.29370978689712868</v>
      </c>
      <c r="I167" s="302">
        <v>0.12735648484341333</v>
      </c>
      <c r="J167" s="302">
        <f t="shared" ref="J167:J170" si="80">SUM(G167:I167)</f>
        <v>1.2991430733207388</v>
      </c>
      <c r="K167" s="303"/>
      <c r="L167" s="302">
        <v>1.2529764188036443</v>
      </c>
      <c r="M167" s="302">
        <v>0.19696816778751988</v>
      </c>
      <c r="N167" s="302">
        <v>0.16363017660728021</v>
      </c>
      <c r="O167" s="302">
        <f t="shared" si="79"/>
        <v>1.6135747631984445</v>
      </c>
    </row>
    <row r="168" spans="1:15" s="236" customFormat="1" x14ac:dyDescent="0.2">
      <c r="A168" s="237" t="str">
        <f>name!E$10</f>
        <v>Sales and customer service occupations</v>
      </c>
      <c r="B168" s="302">
        <v>12.077250586483045</v>
      </c>
      <c r="C168" s="302">
        <v>32.887890098775998</v>
      </c>
      <c r="D168" s="302">
        <v>2.3133605352629272</v>
      </c>
      <c r="E168" s="302">
        <f t="shared" si="77"/>
        <v>47.278501220521974</v>
      </c>
      <c r="F168" s="303"/>
      <c r="G168" s="302">
        <v>10.22674362022458</v>
      </c>
      <c r="H168" s="302">
        <v>30.138486446939719</v>
      </c>
      <c r="I168" s="302">
        <v>1.2956220043313613</v>
      </c>
      <c r="J168" s="302">
        <f t="shared" si="80"/>
        <v>41.660852071495661</v>
      </c>
      <c r="K168" s="303"/>
      <c r="L168" s="302">
        <v>8.80763563915262</v>
      </c>
      <c r="M168" s="302">
        <v>28.113464506126707</v>
      </c>
      <c r="N168" s="302">
        <v>0.91302146346892032</v>
      </c>
      <c r="O168" s="302">
        <f t="shared" si="79"/>
        <v>37.834121608748248</v>
      </c>
    </row>
    <row r="169" spans="1:15" s="236" customFormat="1" x14ac:dyDescent="0.2">
      <c r="A169" s="237" t="str">
        <f>name!E$11</f>
        <v>Process, plant and machine operatives</v>
      </c>
      <c r="B169" s="302">
        <v>7.9898603279703897</v>
      </c>
      <c r="C169" s="302">
        <v>1.4615233409065391</v>
      </c>
      <c r="D169" s="302">
        <v>0.57376178792926547</v>
      </c>
      <c r="E169" s="302">
        <f t="shared" si="77"/>
        <v>10.025145456806195</v>
      </c>
      <c r="F169" s="303"/>
      <c r="G169" s="302">
        <v>6.2343917440487076</v>
      </c>
      <c r="H169" s="302">
        <v>1.4890946720977536</v>
      </c>
      <c r="I169" s="302">
        <v>0.55017093797494721</v>
      </c>
      <c r="J169" s="302">
        <f t="shared" si="80"/>
        <v>8.2736573541214078</v>
      </c>
      <c r="K169" s="303"/>
      <c r="L169" s="302">
        <v>5.9421360302794675</v>
      </c>
      <c r="M169" s="302">
        <v>1.7883649718944734</v>
      </c>
      <c r="N169" s="302">
        <v>1.2555533002950388</v>
      </c>
      <c r="O169" s="302">
        <f t="shared" si="79"/>
        <v>8.9860543024689807</v>
      </c>
    </row>
    <row r="170" spans="1:15" s="236" customFormat="1" x14ac:dyDescent="0.2">
      <c r="A170" s="237" t="str">
        <f>name!E$12</f>
        <v>Elementary occupations</v>
      </c>
      <c r="B170" s="302">
        <v>7.2814720043671208</v>
      </c>
      <c r="C170" s="302">
        <v>7.2767553005455889</v>
      </c>
      <c r="D170" s="302">
        <v>0.26145570649479954</v>
      </c>
      <c r="E170" s="302">
        <f t="shared" si="77"/>
        <v>14.819683011407509</v>
      </c>
      <c r="F170" s="303"/>
      <c r="G170" s="302">
        <v>5.5238925089460986</v>
      </c>
      <c r="H170" s="302">
        <v>5.8280921888355612</v>
      </c>
      <c r="I170" s="302">
        <v>0.15167225145310817</v>
      </c>
      <c r="J170" s="302">
        <f t="shared" si="80"/>
        <v>11.503656949234768</v>
      </c>
      <c r="K170" s="303"/>
      <c r="L170" s="302">
        <v>6.0160876448819476</v>
      </c>
      <c r="M170" s="302">
        <v>5.0225150582209137</v>
      </c>
      <c r="N170" s="302">
        <v>0.24575558474910453</v>
      </c>
      <c r="O170" s="302">
        <f t="shared" si="79"/>
        <v>11.284358287851965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77.671490116044765</v>
      </c>
      <c r="C172" s="311">
        <f t="shared" ref="C172:E172" si="81">SUM(C162:C170)</f>
        <v>51.544811133461351</v>
      </c>
      <c r="D172" s="311">
        <f t="shared" si="81"/>
        <v>11.153698750493893</v>
      </c>
      <c r="E172" s="311">
        <f t="shared" si="81"/>
        <v>140.37000000000003</v>
      </c>
      <c r="F172" s="311"/>
      <c r="G172" s="311">
        <f t="shared" ref="G172:J172" si="82">SUM(G162:G170)</f>
        <v>74.608737206250424</v>
      </c>
      <c r="H172" s="311">
        <f t="shared" si="82"/>
        <v>49.327071792646485</v>
      </c>
      <c r="I172" s="311">
        <f t="shared" si="82"/>
        <v>8.2931910011033043</v>
      </c>
      <c r="J172" s="311">
        <f t="shared" si="82"/>
        <v>132.22900000000018</v>
      </c>
      <c r="K172" s="311"/>
      <c r="L172" s="311">
        <f t="shared" ref="L172:O172" si="83">SUM(L162:L170)</f>
        <v>81.533695971527266</v>
      </c>
      <c r="M172" s="311">
        <f t="shared" si="83"/>
        <v>46.566313545510368</v>
      </c>
      <c r="N172" s="311">
        <f t="shared" si="83"/>
        <v>9.0279904829624176</v>
      </c>
      <c r="O172" s="311">
        <f t="shared" si="83"/>
        <v>137.12800000000007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2.7562458283304641</v>
      </c>
      <c r="C179" s="302">
        <v>0.18097845719271491</v>
      </c>
      <c r="D179" s="302">
        <v>0.61854285695309708</v>
      </c>
      <c r="E179" s="302">
        <f>SUM(B179:D179)</f>
        <v>3.555767142476276</v>
      </c>
      <c r="F179" s="303"/>
      <c r="G179" s="302">
        <v>3.7227458955534618</v>
      </c>
      <c r="H179" s="302">
        <v>0.3408259308771639</v>
      </c>
      <c r="I179" s="302">
        <v>1.2812199554916637</v>
      </c>
      <c r="J179" s="302">
        <f>SUM(G179:I179)</f>
        <v>5.3447917819222894</v>
      </c>
      <c r="K179" s="303"/>
      <c r="L179" s="302">
        <v>3.911590886763137</v>
      </c>
      <c r="M179" s="302">
        <v>0.38445464579138378</v>
      </c>
      <c r="N179" s="302">
        <v>1.3819773153005235</v>
      </c>
      <c r="O179" s="302">
        <f>SUM(L179:N179)</f>
        <v>5.6780228478550443</v>
      </c>
    </row>
    <row r="180" spans="1:15" s="236" customFormat="1" x14ac:dyDescent="0.2">
      <c r="A180" s="237" t="str">
        <f>name!E$5</f>
        <v>Professional occupations</v>
      </c>
      <c r="B180" s="302">
        <v>2.2397865269364905</v>
      </c>
      <c r="C180" s="302">
        <v>0.18599412680921584</v>
      </c>
      <c r="D180" s="302">
        <v>0.21145353229618943</v>
      </c>
      <c r="E180" s="302">
        <f t="shared" ref="E180:E187" si="84">SUM(B180:D180)</f>
        <v>2.637234186041896</v>
      </c>
      <c r="F180" s="303"/>
      <c r="G180" s="302">
        <v>3.4991952458549522</v>
      </c>
      <c r="H180" s="302">
        <v>0.3904582493747023</v>
      </c>
      <c r="I180" s="302">
        <v>0.3851783503092549</v>
      </c>
      <c r="J180" s="302">
        <f t="shared" ref="J180:J182" si="85">SUM(G180:I180)</f>
        <v>4.2748318455389098</v>
      </c>
      <c r="K180" s="303"/>
      <c r="L180" s="302">
        <v>5.0486449335544474</v>
      </c>
      <c r="M180" s="302">
        <v>0.67450030812321982</v>
      </c>
      <c r="N180" s="302">
        <v>0.35802309047163999</v>
      </c>
      <c r="O180" s="302">
        <f t="shared" ref="O180:O187" si="86">SUM(L180:N180)</f>
        <v>6.0811683321493071</v>
      </c>
    </row>
    <row r="181" spans="1:15" s="236" customFormat="1" x14ac:dyDescent="0.2">
      <c r="A181" s="237" t="str">
        <f>name!E$6</f>
        <v>Associate professional occupations</v>
      </c>
      <c r="B181" s="302">
        <v>2.1569558796817816</v>
      </c>
      <c r="C181" s="302">
        <v>0.23265836734038087</v>
      </c>
      <c r="D181" s="302">
        <v>0.12196698444787846</v>
      </c>
      <c r="E181" s="302">
        <f t="shared" si="84"/>
        <v>2.511581231470041</v>
      </c>
      <c r="F181" s="303"/>
      <c r="G181" s="302">
        <v>3.0114235327639882</v>
      </c>
      <c r="H181" s="302">
        <v>0.39357565575038933</v>
      </c>
      <c r="I181" s="302">
        <v>0.26950665525683415</v>
      </c>
      <c r="J181" s="302">
        <f t="shared" si="85"/>
        <v>3.6745058437712119</v>
      </c>
      <c r="K181" s="303"/>
      <c r="L181" s="302">
        <v>3.4874450270764639</v>
      </c>
      <c r="M181" s="302">
        <v>0.53203534417274134</v>
      </c>
      <c r="N181" s="302">
        <v>0.29912526475924267</v>
      </c>
      <c r="O181" s="302">
        <f t="shared" si="86"/>
        <v>4.3186056360084484</v>
      </c>
    </row>
    <row r="182" spans="1:15" s="236" customFormat="1" x14ac:dyDescent="0.2">
      <c r="A182" s="237" t="str">
        <f>name!E$7</f>
        <v>Administrative and secretarial occupations</v>
      </c>
      <c r="B182" s="302">
        <v>3.0897469697378424</v>
      </c>
      <c r="C182" s="302">
        <v>1.0748900513072799</v>
      </c>
      <c r="D182" s="302">
        <v>8.5223042666683471E-2</v>
      </c>
      <c r="E182" s="302">
        <f t="shared" si="84"/>
        <v>4.2498600637118056</v>
      </c>
      <c r="F182" s="303"/>
      <c r="G182" s="302">
        <v>3.9583263174898233</v>
      </c>
      <c r="H182" s="302">
        <v>1.236542384323446</v>
      </c>
      <c r="I182" s="302">
        <v>0.22194235812960517</v>
      </c>
      <c r="J182" s="302">
        <f t="shared" si="85"/>
        <v>5.4168110599428747</v>
      </c>
      <c r="K182" s="303"/>
      <c r="L182" s="302">
        <v>4.7683613820753701</v>
      </c>
      <c r="M182" s="302">
        <v>1.1786383994893419</v>
      </c>
      <c r="N182" s="302">
        <v>0.1775461250368422</v>
      </c>
      <c r="O182" s="302">
        <f t="shared" si="86"/>
        <v>6.1245459066015542</v>
      </c>
    </row>
    <row r="183" spans="1:15" s="236" customFormat="1" x14ac:dyDescent="0.2">
      <c r="A183" s="237" t="str">
        <f>name!E$8</f>
        <v>Skilled trades occupations</v>
      </c>
      <c r="B183" s="302">
        <v>1.6070399579976129</v>
      </c>
      <c r="C183" s="302">
        <v>0.2976536745558408</v>
      </c>
      <c r="D183" s="302">
        <v>0.67301892847311406</v>
      </c>
      <c r="E183" s="302">
        <f t="shared" si="84"/>
        <v>2.5777125610265674</v>
      </c>
      <c r="F183" s="303"/>
      <c r="G183" s="302">
        <v>1.4809532441205302</v>
      </c>
      <c r="H183" s="302">
        <v>0.29443017917702669</v>
      </c>
      <c r="I183" s="302">
        <v>0.64557945161353414</v>
      </c>
      <c r="J183" s="302">
        <f>SUM(G183:I183)</f>
        <v>2.420962874911091</v>
      </c>
      <c r="K183" s="303"/>
      <c r="L183" s="302">
        <v>1.3315293565668247</v>
      </c>
      <c r="M183" s="302">
        <v>0.4850611010520815</v>
      </c>
      <c r="N183" s="302">
        <v>0.70907417114487137</v>
      </c>
      <c r="O183" s="302">
        <f t="shared" si="86"/>
        <v>2.5256646287637778</v>
      </c>
    </row>
    <row r="184" spans="1:15" s="236" customFormat="1" x14ac:dyDescent="0.2">
      <c r="A184" s="237" t="str">
        <f>name!E$9</f>
        <v>Caring, leisure and other service occupations</v>
      </c>
      <c r="B184" s="302">
        <v>1.5201734943668483</v>
      </c>
      <c r="C184" s="302">
        <v>0.94071038436577392</v>
      </c>
      <c r="D184" s="302">
        <v>0.19381012022127089</v>
      </c>
      <c r="E184" s="302">
        <f t="shared" si="84"/>
        <v>2.6546939989538929</v>
      </c>
      <c r="F184" s="303"/>
      <c r="G184" s="302">
        <v>1.7615033107437124</v>
      </c>
      <c r="H184" s="302">
        <v>1.0462546246644298</v>
      </c>
      <c r="I184" s="302">
        <v>0.41365843288712723</v>
      </c>
      <c r="J184" s="302">
        <f t="shared" ref="J184:J187" si="87">SUM(G184:I184)</f>
        <v>3.2214163682952695</v>
      </c>
      <c r="K184" s="303"/>
      <c r="L184" s="302">
        <v>1.6577827293834504</v>
      </c>
      <c r="M184" s="302">
        <v>1.1139716072164434</v>
      </c>
      <c r="N184" s="302">
        <v>0.4793215940699142</v>
      </c>
      <c r="O184" s="302">
        <f t="shared" si="86"/>
        <v>3.251075930669808</v>
      </c>
    </row>
    <row r="185" spans="1:15" s="236" customFormat="1" x14ac:dyDescent="0.2">
      <c r="A185" s="237" t="str">
        <f>name!E$10</f>
        <v>Sales and customer service occupations</v>
      </c>
      <c r="B185" s="302">
        <v>1.017480170439232</v>
      </c>
      <c r="C185" s="302">
        <v>0.33644601853994777</v>
      </c>
      <c r="D185" s="302">
        <v>0.11218884906185694</v>
      </c>
      <c r="E185" s="302">
        <f t="shared" si="84"/>
        <v>1.4661150380410368</v>
      </c>
      <c r="F185" s="303"/>
      <c r="G185" s="302">
        <v>1.2405298110492626</v>
      </c>
      <c r="H185" s="302">
        <v>0.4360274246995231</v>
      </c>
      <c r="I185" s="302">
        <v>0.16669600358348458</v>
      </c>
      <c r="J185" s="302">
        <f t="shared" si="87"/>
        <v>1.8432532393322703</v>
      </c>
      <c r="K185" s="303"/>
      <c r="L185" s="302">
        <v>1.3771129067313701</v>
      </c>
      <c r="M185" s="302">
        <v>0.68752115301378092</v>
      </c>
      <c r="N185" s="302">
        <v>0.15537370937057385</v>
      </c>
      <c r="O185" s="302">
        <f t="shared" si="86"/>
        <v>2.2200077691157247</v>
      </c>
    </row>
    <row r="186" spans="1:15" s="236" customFormat="1" x14ac:dyDescent="0.2">
      <c r="A186" s="237" t="str">
        <f>name!E$11</f>
        <v>Process, plant and machine operatives</v>
      </c>
      <c r="B186" s="302">
        <v>10.231616471225486</v>
      </c>
      <c r="C186" s="302">
        <v>1.5910928451972919</v>
      </c>
      <c r="D186" s="302">
        <v>4.2055930988347709</v>
      </c>
      <c r="E186" s="302">
        <f t="shared" si="84"/>
        <v>16.028302415257549</v>
      </c>
      <c r="F186" s="303"/>
      <c r="G186" s="302">
        <v>9.8844601606686364</v>
      </c>
      <c r="H186" s="302">
        <v>2.0183112916533186</v>
      </c>
      <c r="I186" s="302">
        <v>6.3980677180863257</v>
      </c>
      <c r="J186" s="302">
        <f t="shared" si="87"/>
        <v>18.300839170408281</v>
      </c>
      <c r="K186" s="303"/>
      <c r="L186" s="302">
        <v>9.8664714866402274</v>
      </c>
      <c r="M186" s="302">
        <v>2.3721727569404578</v>
      </c>
      <c r="N186" s="302">
        <v>7.877363627977088</v>
      </c>
      <c r="O186" s="302">
        <f t="shared" si="86"/>
        <v>20.116007871557773</v>
      </c>
    </row>
    <row r="187" spans="1:15" s="236" customFormat="1" x14ac:dyDescent="0.2">
      <c r="A187" s="237" t="str">
        <f>name!E$12</f>
        <v>Elementary occupations</v>
      </c>
      <c r="B187" s="302">
        <v>5.8517888575442552</v>
      </c>
      <c r="C187" s="302">
        <v>1.2560528870285002</v>
      </c>
      <c r="D187" s="302">
        <v>0.19589161844816924</v>
      </c>
      <c r="E187" s="302">
        <f t="shared" si="84"/>
        <v>7.3037333630209247</v>
      </c>
      <c r="F187" s="303"/>
      <c r="G187" s="302">
        <v>5.3974461102140552</v>
      </c>
      <c r="H187" s="302">
        <v>1.2337477344715333</v>
      </c>
      <c r="I187" s="302">
        <v>0.26939397119216996</v>
      </c>
      <c r="J187" s="302">
        <f t="shared" si="87"/>
        <v>6.9005878158777589</v>
      </c>
      <c r="K187" s="303"/>
      <c r="L187" s="302">
        <v>5.5110118733140823</v>
      </c>
      <c r="M187" s="302">
        <v>1.3658393473373773</v>
      </c>
      <c r="N187" s="302">
        <v>0.30504985662713058</v>
      </c>
      <c r="O187" s="302">
        <f t="shared" si="86"/>
        <v>7.1819010772785905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30.470834156260011</v>
      </c>
      <c r="C189" s="311">
        <f t="shared" ref="C189:E189" si="88">SUM(C179:C187)</f>
        <v>6.0964768123369462</v>
      </c>
      <c r="D189" s="311">
        <f t="shared" si="88"/>
        <v>6.4176890314030315</v>
      </c>
      <c r="E189" s="311">
        <f t="shared" si="88"/>
        <v>42.984999999999985</v>
      </c>
      <c r="F189" s="311"/>
      <c r="G189" s="311">
        <f t="shared" ref="G189:J189" si="89">SUM(G179:G187)</f>
        <v>33.956583628458425</v>
      </c>
      <c r="H189" s="311">
        <f t="shared" si="89"/>
        <v>7.3901734749915331</v>
      </c>
      <c r="I189" s="311">
        <f t="shared" si="89"/>
        <v>10.051242896549999</v>
      </c>
      <c r="J189" s="311">
        <f t="shared" si="89"/>
        <v>51.397999999999954</v>
      </c>
      <c r="K189" s="311"/>
      <c r="L189" s="311">
        <f t="shared" ref="L189:O189" si="90">SUM(L179:L187)</f>
        <v>36.959950582105371</v>
      </c>
      <c r="M189" s="311">
        <f t="shared" si="90"/>
        <v>8.7941946631368282</v>
      </c>
      <c r="N189" s="311">
        <f t="shared" si="90"/>
        <v>11.742854754757827</v>
      </c>
      <c r="O189" s="311">
        <f t="shared" si="90"/>
        <v>57.497000000000021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2.4524510923420055</v>
      </c>
      <c r="C196" s="302">
        <v>0.34127011325142437</v>
      </c>
      <c r="D196" s="302">
        <v>1.2451325261747548</v>
      </c>
      <c r="E196" s="302">
        <f>SUM(B196:D196)</f>
        <v>4.0388537317681852</v>
      </c>
      <c r="F196" s="303"/>
      <c r="G196" s="302">
        <v>2.6844568527847295</v>
      </c>
      <c r="H196" s="302">
        <v>0.67680238028649953</v>
      </c>
      <c r="I196" s="302">
        <v>1.8370804176136</v>
      </c>
      <c r="J196" s="302">
        <f>SUM(G196:I196)</f>
        <v>5.1983396506848294</v>
      </c>
      <c r="K196" s="303"/>
      <c r="L196" s="302">
        <v>3.2079798638775738</v>
      </c>
      <c r="M196" s="302">
        <v>1.007859090386293</v>
      </c>
      <c r="N196" s="302">
        <v>2.2791179290726253</v>
      </c>
      <c r="O196" s="302">
        <f>SUM(L196:N196)</f>
        <v>6.4949568833364921</v>
      </c>
    </row>
    <row r="197" spans="1:15" s="236" customFormat="1" x14ac:dyDescent="0.2">
      <c r="A197" s="237" t="str">
        <f>name!E$5</f>
        <v>Professional occupations</v>
      </c>
      <c r="B197" s="302">
        <v>0.86212213660861425</v>
      </c>
      <c r="C197" s="302">
        <v>0.17494296996086348</v>
      </c>
      <c r="D197" s="302">
        <v>0.10143318905214255</v>
      </c>
      <c r="E197" s="302">
        <f t="shared" ref="E197:E204" si="91">SUM(B197:D197)</f>
        <v>1.1384982956216203</v>
      </c>
      <c r="F197" s="303"/>
      <c r="G197" s="302">
        <v>1.1419262193715376</v>
      </c>
      <c r="H197" s="302">
        <v>0.35494299472984925</v>
      </c>
      <c r="I197" s="302">
        <v>0.14466214859151688</v>
      </c>
      <c r="J197" s="302">
        <f t="shared" ref="J197:J199" si="92">SUM(G197:I197)</f>
        <v>1.6415313626929038</v>
      </c>
      <c r="K197" s="303"/>
      <c r="L197" s="302">
        <v>1.5335020191634816</v>
      </c>
      <c r="M197" s="302">
        <v>0.60414571272776885</v>
      </c>
      <c r="N197" s="302">
        <v>0.11960501342261595</v>
      </c>
      <c r="O197" s="302">
        <f t="shared" ref="O197:O204" si="93">SUM(L197:N197)</f>
        <v>2.2572527453138664</v>
      </c>
    </row>
    <row r="198" spans="1:15" s="236" customFormat="1" x14ac:dyDescent="0.2">
      <c r="A198" s="237" t="str">
        <f>name!E$6</f>
        <v>Associate professional occupations</v>
      </c>
      <c r="B198" s="302">
        <v>0.83199967014174769</v>
      </c>
      <c r="C198" s="302">
        <v>0.50904897232216206</v>
      </c>
      <c r="D198" s="302">
        <v>5.3514148932927753E-2</v>
      </c>
      <c r="E198" s="302">
        <f t="shared" si="91"/>
        <v>1.3945627913968377</v>
      </c>
      <c r="F198" s="303"/>
      <c r="G198" s="302">
        <v>0.99794722477843467</v>
      </c>
      <c r="H198" s="302">
        <v>0.76668476010011088</v>
      </c>
      <c r="I198" s="302">
        <v>7.4541250545097859E-2</v>
      </c>
      <c r="J198" s="302">
        <f t="shared" si="92"/>
        <v>1.8391732354236434</v>
      </c>
      <c r="K198" s="303"/>
      <c r="L198" s="302">
        <v>1.2840157447438187</v>
      </c>
      <c r="M198" s="302">
        <v>1.2797113237842901</v>
      </c>
      <c r="N198" s="302">
        <v>8.5035556279592694E-2</v>
      </c>
      <c r="O198" s="302">
        <f t="shared" si="93"/>
        <v>2.6487626248077012</v>
      </c>
    </row>
    <row r="199" spans="1:15" s="236" customFormat="1" x14ac:dyDescent="0.2">
      <c r="A199" s="237" t="str">
        <f>name!E$7</f>
        <v>Administrative and secretarial occupations</v>
      </c>
      <c r="B199" s="302">
        <v>1.6552250163249653</v>
      </c>
      <c r="C199" s="302">
        <v>0.62376298061184776</v>
      </c>
      <c r="D199" s="302">
        <v>1.3696376643175714E-2</v>
      </c>
      <c r="E199" s="302">
        <f t="shared" si="91"/>
        <v>2.2926843735799887</v>
      </c>
      <c r="F199" s="303"/>
      <c r="G199" s="302">
        <v>1.6404087856883376</v>
      </c>
      <c r="H199" s="302">
        <v>0.91077558122308566</v>
      </c>
      <c r="I199" s="302">
        <v>2.6671376425191556E-2</v>
      </c>
      <c r="J199" s="302">
        <f t="shared" si="92"/>
        <v>2.5778557433366145</v>
      </c>
      <c r="K199" s="303"/>
      <c r="L199" s="302">
        <v>2.1631606310487386</v>
      </c>
      <c r="M199" s="302">
        <v>1.3536194081893385</v>
      </c>
      <c r="N199" s="302">
        <v>2.3405762112703843E-2</v>
      </c>
      <c r="O199" s="302">
        <f t="shared" si="93"/>
        <v>3.540185801350781</v>
      </c>
    </row>
    <row r="200" spans="1:15" s="236" customFormat="1" x14ac:dyDescent="0.2">
      <c r="A200" s="237" t="str">
        <f>name!E$8</f>
        <v>Skilled trades occupations</v>
      </c>
      <c r="B200" s="302">
        <v>6.1659829656192491</v>
      </c>
      <c r="C200" s="302">
        <v>2.0784710912252984</v>
      </c>
      <c r="D200" s="302">
        <v>0.46497983593542397</v>
      </c>
      <c r="E200" s="302">
        <f t="shared" si="91"/>
        <v>8.7094338927799715</v>
      </c>
      <c r="F200" s="303"/>
      <c r="G200" s="302">
        <v>4.2883303676303761</v>
      </c>
      <c r="H200" s="302">
        <v>2.0712483705912921</v>
      </c>
      <c r="I200" s="302">
        <v>0.79873222287694878</v>
      </c>
      <c r="J200" s="302">
        <f>SUM(G200:I200)</f>
        <v>7.1583109610986169</v>
      </c>
      <c r="K200" s="303"/>
      <c r="L200" s="302">
        <v>4.257503495242541</v>
      </c>
      <c r="M200" s="302">
        <v>2.4070431247534385</v>
      </c>
      <c r="N200" s="302">
        <v>0.92899932349750658</v>
      </c>
      <c r="O200" s="302">
        <f t="shared" si="93"/>
        <v>7.5935459434934858</v>
      </c>
    </row>
    <row r="201" spans="1:15" s="236" customFormat="1" x14ac:dyDescent="0.2">
      <c r="A201" s="237" t="str">
        <f>name!E$9</f>
        <v>Caring, leisure and other service occupations</v>
      </c>
      <c r="B201" s="302">
        <v>0.96804428094832717</v>
      </c>
      <c r="C201" s="302">
        <v>1.105215395542017</v>
      </c>
      <c r="D201" s="302">
        <v>5.9713817448798966E-2</v>
      </c>
      <c r="E201" s="302">
        <f t="shared" si="91"/>
        <v>2.1329734939391427</v>
      </c>
      <c r="F201" s="303"/>
      <c r="G201" s="302">
        <v>0.91141667282639116</v>
      </c>
      <c r="H201" s="302">
        <v>1.2920019159030394</v>
      </c>
      <c r="I201" s="302">
        <v>0.1559201163699436</v>
      </c>
      <c r="J201" s="302">
        <f t="shared" ref="J201:J204" si="94">SUM(G201:I201)</f>
        <v>2.3593387050993742</v>
      </c>
      <c r="K201" s="303"/>
      <c r="L201" s="302">
        <v>0.95849828898930434</v>
      </c>
      <c r="M201" s="302">
        <v>1.6083090251219598</v>
      </c>
      <c r="N201" s="302">
        <v>0.27716993573718951</v>
      </c>
      <c r="O201" s="302">
        <f t="shared" si="93"/>
        <v>2.8439772498484537</v>
      </c>
    </row>
    <row r="202" spans="1:15" s="236" customFormat="1" x14ac:dyDescent="0.2">
      <c r="A202" s="237" t="str">
        <f>name!E$10</f>
        <v>Sales and customer service occupations</v>
      </c>
      <c r="B202" s="302">
        <v>0.73228620946704737</v>
      </c>
      <c r="C202" s="302">
        <v>2.213650715516267</v>
      </c>
      <c r="D202" s="302">
        <v>0.43923118287694379</v>
      </c>
      <c r="E202" s="302">
        <f t="shared" si="91"/>
        <v>3.3851681078602582</v>
      </c>
      <c r="F202" s="303"/>
      <c r="G202" s="302">
        <v>0.69233427115945556</v>
      </c>
      <c r="H202" s="302">
        <v>2.8474427314936901</v>
      </c>
      <c r="I202" s="302">
        <v>0.5151314452667185</v>
      </c>
      <c r="J202" s="302">
        <f t="shared" si="94"/>
        <v>4.054908447919864</v>
      </c>
      <c r="K202" s="303"/>
      <c r="L202" s="302">
        <v>0.88863151671119767</v>
      </c>
      <c r="M202" s="302">
        <v>4.9308355414311178</v>
      </c>
      <c r="N202" s="302">
        <v>0.42431809383343805</v>
      </c>
      <c r="O202" s="302">
        <f t="shared" si="93"/>
        <v>6.2437851519757537</v>
      </c>
    </row>
    <row r="203" spans="1:15" s="236" customFormat="1" x14ac:dyDescent="0.2">
      <c r="A203" s="237" t="str">
        <f>name!E$11</f>
        <v>Process, plant and machine operatives</v>
      </c>
      <c r="B203" s="302">
        <v>0.63003560315689922</v>
      </c>
      <c r="C203" s="302">
        <v>0.72599399740053194</v>
      </c>
      <c r="D203" s="302">
        <v>6.8926862259688054E-2</v>
      </c>
      <c r="E203" s="302">
        <f t="shared" si="91"/>
        <v>1.4249564628171194</v>
      </c>
      <c r="F203" s="303"/>
      <c r="G203" s="302">
        <v>0.47286263389382582</v>
      </c>
      <c r="H203" s="302">
        <v>0.9926490589537047</v>
      </c>
      <c r="I203" s="302">
        <v>9.7970424648183452E-2</v>
      </c>
      <c r="J203" s="302">
        <f t="shared" si="94"/>
        <v>1.5634821174957139</v>
      </c>
      <c r="K203" s="303"/>
      <c r="L203" s="302">
        <v>0.52239868677562551</v>
      </c>
      <c r="M203" s="302">
        <v>1.7912463350824104</v>
      </c>
      <c r="N203" s="302">
        <v>0.1438304785688585</v>
      </c>
      <c r="O203" s="302">
        <f t="shared" si="93"/>
        <v>2.4574755004268947</v>
      </c>
    </row>
    <row r="204" spans="1:15" s="236" customFormat="1" x14ac:dyDescent="0.2">
      <c r="A204" s="237" t="str">
        <f>name!E$12</f>
        <v>Elementary occupations</v>
      </c>
      <c r="B204" s="302">
        <v>6.3521579974917799</v>
      </c>
      <c r="C204" s="302">
        <v>20.889050793425199</v>
      </c>
      <c r="D204" s="302">
        <v>0.10566005931988001</v>
      </c>
      <c r="E204" s="302">
        <f t="shared" si="91"/>
        <v>27.346868850236859</v>
      </c>
      <c r="F204" s="303"/>
      <c r="G204" s="302">
        <v>5.639967923412037</v>
      </c>
      <c r="H204" s="302">
        <v>22.614513146031857</v>
      </c>
      <c r="I204" s="302">
        <v>0.16257870680455261</v>
      </c>
      <c r="J204" s="302">
        <f t="shared" si="94"/>
        <v>28.417059776248447</v>
      </c>
      <c r="K204" s="303"/>
      <c r="L204" s="302">
        <v>6.4788980131567753</v>
      </c>
      <c r="M204" s="302">
        <v>21.749126857497505</v>
      </c>
      <c r="N204" s="302">
        <v>0.17903322879245123</v>
      </c>
      <c r="O204" s="302">
        <f t="shared" si="93"/>
        <v>28.407058099446733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20.650304972100635</v>
      </c>
      <c r="C206" s="311">
        <f t="shared" ref="C206:E206" si="95">SUM(C196:C204)</f>
        <v>28.66140702925561</v>
      </c>
      <c r="D206" s="311">
        <f t="shared" si="95"/>
        <v>2.5522879986437355</v>
      </c>
      <c r="E206" s="311">
        <f t="shared" si="95"/>
        <v>51.863999999999983</v>
      </c>
      <c r="F206" s="311"/>
      <c r="G206" s="311">
        <f t="shared" ref="G206:J206" si="96">SUM(G196:G204)</f>
        <v>18.469650951545123</v>
      </c>
      <c r="H206" s="311">
        <f t="shared" si="96"/>
        <v>32.527060939313131</v>
      </c>
      <c r="I206" s="311">
        <f t="shared" si="96"/>
        <v>3.8132881091417525</v>
      </c>
      <c r="J206" s="311">
        <f t="shared" si="96"/>
        <v>54.810000000000009</v>
      </c>
      <c r="K206" s="311"/>
      <c r="L206" s="311">
        <f t="shared" ref="L206:O206" si="97">SUM(L196:L204)</f>
        <v>21.294588259709059</v>
      </c>
      <c r="M206" s="311">
        <f t="shared" si="97"/>
        <v>36.731896418974124</v>
      </c>
      <c r="N206" s="311">
        <f t="shared" si="97"/>
        <v>4.4605153213169819</v>
      </c>
      <c r="O206" s="311">
        <f t="shared" si="97"/>
        <v>62.487000000000165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1.039458143659036</v>
      </c>
      <c r="C213" s="302">
        <v>0.27714228807059804</v>
      </c>
      <c r="D213" s="302">
        <v>0.35924828357945671</v>
      </c>
      <c r="E213" s="302">
        <f>SUM(B213:D213)</f>
        <v>1.6758487153090909</v>
      </c>
      <c r="F213" s="303"/>
      <c r="G213" s="302">
        <v>0.81185191013160074</v>
      </c>
      <c r="H213" s="302">
        <v>0.20247449778759222</v>
      </c>
      <c r="I213" s="302">
        <v>0.25772237572944706</v>
      </c>
      <c r="J213" s="302">
        <f>SUM(G213:I213)</f>
        <v>1.27204878364864</v>
      </c>
      <c r="K213" s="303"/>
      <c r="L213" s="302">
        <v>0.720019922710738</v>
      </c>
      <c r="M213" s="302">
        <v>0.21638182339442158</v>
      </c>
      <c r="N213" s="302">
        <v>0.2739960063084334</v>
      </c>
      <c r="O213" s="302">
        <f>SUM(L213:N213)</f>
        <v>1.2103977524135929</v>
      </c>
    </row>
    <row r="214" spans="1:15" s="236" customFormat="1" x14ac:dyDescent="0.2">
      <c r="A214" s="237" t="str">
        <f>name!E$5</f>
        <v>Professional occupations</v>
      </c>
      <c r="B214" s="302">
        <v>1.2301634060632674</v>
      </c>
      <c r="C214" s="302">
        <v>0.27160974705240731</v>
      </c>
      <c r="D214" s="302">
        <v>0.61074358926471706</v>
      </c>
      <c r="E214" s="302">
        <f t="shared" ref="E214:E221" si="98">SUM(B214:D214)</f>
        <v>2.1125167423803917</v>
      </c>
      <c r="F214" s="303"/>
      <c r="G214" s="302">
        <v>1.16503829725413</v>
      </c>
      <c r="H214" s="302">
        <v>0.21356453735612729</v>
      </c>
      <c r="I214" s="302">
        <v>0.39936279953945047</v>
      </c>
      <c r="J214" s="302">
        <f t="shared" ref="J214:J216" si="99">SUM(G214:I214)</f>
        <v>1.7779656341497077</v>
      </c>
      <c r="K214" s="303"/>
      <c r="L214" s="302">
        <v>1.330939410799385</v>
      </c>
      <c r="M214" s="302">
        <v>0.28949664006474934</v>
      </c>
      <c r="N214" s="302">
        <v>0.35557386762714649</v>
      </c>
      <c r="O214" s="302">
        <f t="shared" ref="O214:O221" si="100">SUM(L214:N214)</f>
        <v>1.9760099184912809</v>
      </c>
    </row>
    <row r="215" spans="1:15" s="236" customFormat="1" x14ac:dyDescent="0.2">
      <c r="A215" s="237" t="str">
        <f>name!E$6</f>
        <v>Associate professional occupations</v>
      </c>
      <c r="B215" s="302">
        <v>1.052884792948503</v>
      </c>
      <c r="C215" s="302">
        <v>0.36389148898575446</v>
      </c>
      <c r="D215" s="302">
        <v>1.3250368098769802</v>
      </c>
      <c r="E215" s="302">
        <f t="shared" si="98"/>
        <v>2.7418130918112378</v>
      </c>
      <c r="F215" s="303"/>
      <c r="G215" s="302">
        <v>0.92869324322448754</v>
      </c>
      <c r="H215" s="302">
        <v>0.23497854715095234</v>
      </c>
      <c r="I215" s="302">
        <v>0.67882477862505253</v>
      </c>
      <c r="J215" s="302">
        <f t="shared" si="99"/>
        <v>1.8424965690004924</v>
      </c>
      <c r="K215" s="303"/>
      <c r="L215" s="302">
        <v>0.87346462989019413</v>
      </c>
      <c r="M215" s="302">
        <v>0.20963134591155666</v>
      </c>
      <c r="N215" s="302">
        <v>0.62569565307570529</v>
      </c>
      <c r="O215" s="302">
        <f t="shared" si="100"/>
        <v>1.7087916288774561</v>
      </c>
    </row>
    <row r="216" spans="1:15" s="236" customFormat="1" x14ac:dyDescent="0.2">
      <c r="A216" s="237" t="str">
        <f>name!E$7</f>
        <v>Administrative and secretarial occupations</v>
      </c>
      <c r="B216" s="302">
        <v>0.44817188095308952</v>
      </c>
      <c r="C216" s="302">
        <v>0.44525759534726561</v>
      </c>
      <c r="D216" s="302">
        <v>9.3320658546338447E-2</v>
      </c>
      <c r="E216" s="302">
        <f t="shared" si="98"/>
        <v>0.98675013484669361</v>
      </c>
      <c r="F216" s="303"/>
      <c r="G216" s="302">
        <v>0.32897016471447033</v>
      </c>
      <c r="H216" s="302">
        <v>0.21749057360889137</v>
      </c>
      <c r="I216" s="302">
        <v>3.8093574334653567E-2</v>
      </c>
      <c r="J216" s="302">
        <f t="shared" si="99"/>
        <v>0.58455431265801527</v>
      </c>
      <c r="K216" s="303"/>
      <c r="L216" s="302">
        <v>0.24009564756251808</v>
      </c>
      <c r="M216" s="302">
        <v>0.14467529324006606</v>
      </c>
      <c r="N216" s="302">
        <v>3.1030681497122608E-2</v>
      </c>
      <c r="O216" s="302">
        <f t="shared" si="100"/>
        <v>0.41580162229970674</v>
      </c>
    </row>
    <row r="217" spans="1:15" s="236" customFormat="1" x14ac:dyDescent="0.2">
      <c r="A217" s="237" t="str">
        <f>name!E$8</f>
        <v>Skilled trades occupations</v>
      </c>
      <c r="B217" s="302">
        <v>0.4964745474886042</v>
      </c>
      <c r="C217" s="302">
        <v>0.13454928531520532</v>
      </c>
      <c r="D217" s="302">
        <v>0.24310651984546577</v>
      </c>
      <c r="E217" s="302">
        <f t="shared" si="98"/>
        <v>0.87413035264927541</v>
      </c>
      <c r="F217" s="303"/>
      <c r="G217" s="302">
        <v>0.29428788886708518</v>
      </c>
      <c r="H217" s="302">
        <v>6.2171155114673082E-2</v>
      </c>
      <c r="I217" s="302">
        <v>0.13917617794292203</v>
      </c>
      <c r="J217" s="302">
        <f>SUM(G217:I217)</f>
        <v>0.49563522192468029</v>
      </c>
      <c r="K217" s="303"/>
      <c r="L217" s="302">
        <v>0.19874822414805401</v>
      </c>
      <c r="M217" s="302">
        <v>9.6007620544164188E-2</v>
      </c>
      <c r="N217" s="302">
        <v>0.14924487703376638</v>
      </c>
      <c r="O217" s="302">
        <f t="shared" si="100"/>
        <v>0.44400072172598459</v>
      </c>
    </row>
    <row r="218" spans="1:15" s="236" customFormat="1" x14ac:dyDescent="0.2">
      <c r="A218" s="237" t="str">
        <f>name!E$9</f>
        <v>Caring, leisure and other service occupations</v>
      </c>
      <c r="B218" s="302">
        <v>0.147899467418761</v>
      </c>
      <c r="C218" s="302">
        <v>0.18406220183411245</v>
      </c>
      <c r="D218" s="302">
        <v>4.9386222732595346E-2</v>
      </c>
      <c r="E218" s="302">
        <f t="shared" si="98"/>
        <v>0.38134789198546881</v>
      </c>
      <c r="F218" s="303"/>
      <c r="G218" s="302">
        <v>8.7325978499618137E-2</v>
      </c>
      <c r="H218" s="302">
        <v>7.9871260428196644E-2</v>
      </c>
      <c r="I218" s="302">
        <v>2.2137475504042627E-2</v>
      </c>
      <c r="J218" s="302">
        <f t="shared" ref="J218:J221" si="101">SUM(G218:I218)</f>
        <v>0.18933471443185743</v>
      </c>
      <c r="K218" s="303"/>
      <c r="L218" s="302">
        <v>8.0437165158056503E-2</v>
      </c>
      <c r="M218" s="302">
        <v>6.5186489375552742E-2</v>
      </c>
      <c r="N218" s="302">
        <v>2.7264100343053363E-2</v>
      </c>
      <c r="O218" s="302">
        <f t="shared" si="100"/>
        <v>0.17288775487666264</v>
      </c>
    </row>
    <row r="219" spans="1:15" s="236" customFormat="1" x14ac:dyDescent="0.2">
      <c r="A219" s="237" t="str">
        <f>name!E$10</f>
        <v>Sales and customer service occupations</v>
      </c>
      <c r="B219" s="302">
        <v>0.29387645012873898</v>
      </c>
      <c r="C219" s="302">
        <v>0.18213189748118497</v>
      </c>
      <c r="D219" s="302">
        <v>7.8990144181293381E-2</v>
      </c>
      <c r="E219" s="302">
        <f t="shared" si="98"/>
        <v>0.5549984917912173</v>
      </c>
      <c r="F219" s="303"/>
      <c r="G219" s="302">
        <v>0.21124884847072667</v>
      </c>
      <c r="H219" s="302">
        <v>9.4017014106152721E-2</v>
      </c>
      <c r="I219" s="302">
        <v>3.3949442335367577E-2</v>
      </c>
      <c r="J219" s="302">
        <f t="shared" si="101"/>
        <v>0.33921530491224694</v>
      </c>
      <c r="K219" s="303"/>
      <c r="L219" s="302">
        <v>0.21475724738048485</v>
      </c>
      <c r="M219" s="302">
        <v>9.5222261151773666E-2</v>
      </c>
      <c r="N219" s="302">
        <v>2.7331475314040829E-2</v>
      </c>
      <c r="O219" s="302">
        <f t="shared" si="100"/>
        <v>0.33731098384629937</v>
      </c>
    </row>
    <row r="220" spans="1:15" s="236" customFormat="1" x14ac:dyDescent="0.2">
      <c r="A220" s="237" t="str">
        <f>name!E$11</f>
        <v>Process, plant and machine operatives</v>
      </c>
      <c r="B220" s="302">
        <v>0.1310861163164872</v>
      </c>
      <c r="C220" s="302">
        <v>7.9690409727266973E-2</v>
      </c>
      <c r="D220" s="302">
        <v>4.087385500847722E-2</v>
      </c>
      <c r="E220" s="302">
        <f t="shared" si="98"/>
        <v>0.25165038105223142</v>
      </c>
      <c r="F220" s="303"/>
      <c r="G220" s="302">
        <v>7.3329820080104469E-2</v>
      </c>
      <c r="H220" s="302">
        <v>5.2497607003929588E-2</v>
      </c>
      <c r="I220" s="302">
        <v>3.0637204749579438E-2</v>
      </c>
      <c r="J220" s="302">
        <f t="shared" si="101"/>
        <v>0.15646463183361348</v>
      </c>
      <c r="K220" s="303"/>
      <c r="L220" s="302">
        <v>5.1214485336219154E-2</v>
      </c>
      <c r="M220" s="302">
        <v>5.6479754427980096E-2</v>
      </c>
      <c r="N220" s="302">
        <v>3.3809843386770844E-2</v>
      </c>
      <c r="O220" s="302">
        <f t="shared" si="100"/>
        <v>0.1415040831509701</v>
      </c>
    </row>
    <row r="221" spans="1:15" s="236" customFormat="1" x14ac:dyDescent="0.2">
      <c r="A221" s="237" t="str">
        <f>name!E$12</f>
        <v>Elementary occupations</v>
      </c>
      <c r="B221" s="302">
        <v>0.41566258608910317</v>
      </c>
      <c r="C221" s="302">
        <v>0.76729432673931164</v>
      </c>
      <c r="D221" s="302">
        <v>6.9987285345984904E-2</v>
      </c>
      <c r="E221" s="302">
        <f t="shared" si="98"/>
        <v>1.2529441981743996</v>
      </c>
      <c r="F221" s="303"/>
      <c r="G221" s="302">
        <v>0.21220533122095994</v>
      </c>
      <c r="H221" s="302">
        <v>0.31323399881583514</v>
      </c>
      <c r="I221" s="302">
        <v>2.5845497403949192E-2</v>
      </c>
      <c r="J221" s="302">
        <f t="shared" si="101"/>
        <v>0.55128482744074425</v>
      </c>
      <c r="K221" s="303"/>
      <c r="L221" s="302">
        <v>0.213791228874706</v>
      </c>
      <c r="M221" s="302">
        <v>0.31771930388855513</v>
      </c>
      <c r="N221" s="302">
        <v>2.8785001554769787E-2</v>
      </c>
      <c r="O221" s="302">
        <f t="shared" si="100"/>
        <v>0.56029553431803092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5.2556773910655892</v>
      </c>
      <c r="C223" s="311">
        <f t="shared" ref="C223:E223" si="102">SUM(C213:C221)</f>
        <v>2.7056292405531068</v>
      </c>
      <c r="D223" s="311">
        <f t="shared" si="102"/>
        <v>2.8706933683813092</v>
      </c>
      <c r="E223" s="311">
        <f t="shared" si="102"/>
        <v>10.832000000000004</v>
      </c>
      <c r="F223" s="311"/>
      <c r="G223" s="311">
        <f t="shared" ref="G223:J223" si="103">SUM(G213:G221)</f>
        <v>4.112951482463183</v>
      </c>
      <c r="H223" s="311">
        <f t="shared" si="103"/>
        <v>1.4702991913723502</v>
      </c>
      <c r="I223" s="311">
        <f t="shared" si="103"/>
        <v>1.6257493261644649</v>
      </c>
      <c r="J223" s="311">
        <f t="shared" si="103"/>
        <v>7.2089999999999979</v>
      </c>
      <c r="K223" s="311"/>
      <c r="L223" s="311">
        <f t="shared" ref="L223:O223" si="104">SUM(L213:L221)</f>
        <v>3.9234679618603558</v>
      </c>
      <c r="M223" s="311">
        <f t="shared" si="104"/>
        <v>1.4908005319988193</v>
      </c>
      <c r="N223" s="311">
        <f t="shared" si="104"/>
        <v>1.5527315061408091</v>
      </c>
      <c r="O223" s="311">
        <f t="shared" si="104"/>
        <v>6.9669999999999845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2.5301071005508233</v>
      </c>
      <c r="C230" s="302">
        <v>0.18046645563806005</v>
      </c>
      <c r="D230" s="302">
        <v>0.21465391243642659</v>
      </c>
      <c r="E230" s="302">
        <f>SUM(B230:D230)</f>
        <v>2.9252274686253101</v>
      </c>
      <c r="F230" s="303"/>
      <c r="G230" s="302">
        <v>2.3076321745015287</v>
      </c>
      <c r="H230" s="302">
        <v>0.36174491703835981</v>
      </c>
      <c r="I230" s="302">
        <v>0.23270366011915944</v>
      </c>
      <c r="J230" s="302">
        <f>SUM(G230:I230)</f>
        <v>2.9020807516590477</v>
      </c>
      <c r="K230" s="303"/>
      <c r="L230" s="302">
        <v>2.1003583776236576</v>
      </c>
      <c r="M230" s="302">
        <v>0.3728995517851123</v>
      </c>
      <c r="N230" s="302">
        <v>0.26378471651850927</v>
      </c>
      <c r="O230" s="302">
        <f>SUM(L230:N230)</f>
        <v>2.737042645927279</v>
      </c>
    </row>
    <row r="231" spans="1:15" s="236" customFormat="1" x14ac:dyDescent="0.2">
      <c r="A231" s="237" t="str">
        <f>name!E$5</f>
        <v>Professional occupations</v>
      </c>
      <c r="B231" s="302">
        <v>7.6421155738345261</v>
      </c>
      <c r="C231" s="302">
        <v>0.31534021795477085</v>
      </c>
      <c r="D231" s="302">
        <v>0.52721799493069099</v>
      </c>
      <c r="E231" s="302">
        <f t="shared" ref="E231:E238" si="105">SUM(B231:D231)</f>
        <v>8.4846737867199877</v>
      </c>
      <c r="F231" s="303"/>
      <c r="G231" s="302">
        <v>7.3122039153608691</v>
      </c>
      <c r="H231" s="302">
        <v>0.53613488580183888</v>
      </c>
      <c r="I231" s="302">
        <v>0.52802586749070779</v>
      </c>
      <c r="J231" s="302">
        <f t="shared" ref="J231:J233" si="106">SUM(G231:I231)</f>
        <v>8.3763646686534159</v>
      </c>
      <c r="K231" s="303"/>
      <c r="L231" s="302">
        <v>9.2072272491675786</v>
      </c>
      <c r="M231" s="302">
        <v>0.73771514382008452</v>
      </c>
      <c r="N231" s="302">
        <v>0.50908580824019778</v>
      </c>
      <c r="O231" s="302">
        <f t="shared" ref="O231:O238" si="107">SUM(L231:N231)</f>
        <v>10.45402820122786</v>
      </c>
    </row>
    <row r="232" spans="1:15" s="236" customFormat="1" x14ac:dyDescent="0.2">
      <c r="A232" s="237" t="str">
        <f>name!E$6</f>
        <v>Associate professional occupations</v>
      </c>
      <c r="B232" s="302">
        <v>2.6140636728897841</v>
      </c>
      <c r="C232" s="302">
        <v>0.20595917962918778</v>
      </c>
      <c r="D232" s="302">
        <v>0.256023204540826</v>
      </c>
      <c r="E232" s="302">
        <f t="shared" si="105"/>
        <v>3.0760460570597981</v>
      </c>
      <c r="F232" s="303"/>
      <c r="G232" s="302">
        <v>2.4194302415432785</v>
      </c>
      <c r="H232" s="302">
        <v>0.30950952055173891</v>
      </c>
      <c r="I232" s="302">
        <v>0.20754723382424975</v>
      </c>
      <c r="J232" s="302">
        <f t="shared" si="106"/>
        <v>2.936486995919267</v>
      </c>
      <c r="K232" s="303"/>
      <c r="L232" s="302">
        <v>2.3481119364217808</v>
      </c>
      <c r="M232" s="302">
        <v>0.27271611111443861</v>
      </c>
      <c r="N232" s="302">
        <v>0.24348045881713024</v>
      </c>
      <c r="O232" s="302">
        <f t="shared" si="107"/>
        <v>2.8643085063533498</v>
      </c>
    </row>
    <row r="233" spans="1:15" s="236" customFormat="1" x14ac:dyDescent="0.2">
      <c r="A233" s="237" t="str">
        <f>name!E$7</f>
        <v>Administrative and secretarial occupations</v>
      </c>
      <c r="B233" s="302">
        <v>0.8537524484174176</v>
      </c>
      <c r="C233" s="302">
        <v>0.31386209748675514</v>
      </c>
      <c r="D233" s="302">
        <v>5.1821031866321268E-2</v>
      </c>
      <c r="E233" s="302">
        <f t="shared" si="105"/>
        <v>1.2194355777704939</v>
      </c>
      <c r="F233" s="303"/>
      <c r="G233" s="302">
        <v>0.74657333524630187</v>
      </c>
      <c r="H233" s="302">
        <v>0.29968238819937421</v>
      </c>
      <c r="I233" s="302">
        <v>2.2002163572034855E-2</v>
      </c>
      <c r="J233" s="302">
        <f t="shared" si="106"/>
        <v>1.0682578870177111</v>
      </c>
      <c r="K233" s="303"/>
      <c r="L233" s="302">
        <v>0.66562937989360538</v>
      </c>
      <c r="M233" s="302">
        <v>0.2252449960197129</v>
      </c>
      <c r="N233" s="302">
        <v>2.0107657959937689E-2</v>
      </c>
      <c r="O233" s="302">
        <f t="shared" si="107"/>
        <v>0.91098203387325605</v>
      </c>
    </row>
    <row r="234" spans="1:15" s="236" customFormat="1" x14ac:dyDescent="0.2">
      <c r="A234" s="237" t="str">
        <f>name!E$8</f>
        <v>Skilled trades occupations</v>
      </c>
      <c r="B234" s="302">
        <v>1.0295738072371063</v>
      </c>
      <c r="C234" s="302">
        <v>5.6191023189695204E-2</v>
      </c>
      <c r="D234" s="302">
        <v>0.14660692498223973</v>
      </c>
      <c r="E234" s="302">
        <f t="shared" si="105"/>
        <v>1.2323717554090412</v>
      </c>
      <c r="F234" s="303"/>
      <c r="G234" s="302">
        <v>0.71489290575472142</v>
      </c>
      <c r="H234" s="302">
        <v>6.7404434910825275E-2</v>
      </c>
      <c r="I234" s="302">
        <v>0.13132837213230017</v>
      </c>
      <c r="J234" s="302">
        <f>SUM(G234:I234)</f>
        <v>0.91362571279784688</v>
      </c>
      <c r="K234" s="303"/>
      <c r="L234" s="302">
        <v>0.51191594127436491</v>
      </c>
      <c r="M234" s="302">
        <v>8.8944013883093948E-2</v>
      </c>
      <c r="N234" s="302">
        <v>0.21928431369568982</v>
      </c>
      <c r="O234" s="302">
        <f t="shared" si="107"/>
        <v>0.82014426885314862</v>
      </c>
    </row>
    <row r="235" spans="1:15" s="236" customFormat="1" x14ac:dyDescent="0.2">
      <c r="A235" s="237" t="str">
        <f>name!E$9</f>
        <v>Caring, leisure and other service occupations</v>
      </c>
      <c r="B235" s="302">
        <v>0.3194875446807402</v>
      </c>
      <c r="C235" s="302">
        <v>4.0648070122081589E-2</v>
      </c>
      <c r="D235" s="302">
        <v>3.815604178673293E-2</v>
      </c>
      <c r="E235" s="302">
        <f t="shared" si="105"/>
        <v>0.39829165658955473</v>
      </c>
      <c r="F235" s="303"/>
      <c r="G235" s="302">
        <v>0.25814450565750113</v>
      </c>
      <c r="H235" s="302">
        <v>5.2100411169256157E-2</v>
      </c>
      <c r="I235" s="302">
        <v>1.752649986417994E-2</v>
      </c>
      <c r="J235" s="302">
        <f t="shared" ref="J235:J238" si="108">SUM(G235:I235)</f>
        <v>0.32777141669093723</v>
      </c>
      <c r="K235" s="303"/>
      <c r="L235" s="302">
        <v>0.31261234831003776</v>
      </c>
      <c r="M235" s="302">
        <v>5.0785312302057517E-2</v>
      </c>
      <c r="N235" s="302">
        <v>2.7405384335274518E-2</v>
      </c>
      <c r="O235" s="302">
        <f t="shared" si="107"/>
        <v>0.39080304494736978</v>
      </c>
    </row>
    <row r="236" spans="1:15" s="236" customFormat="1" x14ac:dyDescent="0.2">
      <c r="A236" s="237" t="str">
        <f>name!E$10</f>
        <v>Sales and customer service occupations</v>
      </c>
      <c r="B236" s="302">
        <v>0.52782027321229141</v>
      </c>
      <c r="C236" s="302">
        <v>0.13184597005524568</v>
      </c>
      <c r="D236" s="302">
        <v>3.7048377986975224E-2</v>
      </c>
      <c r="E236" s="302">
        <f t="shared" si="105"/>
        <v>0.69671462125451233</v>
      </c>
      <c r="F236" s="303"/>
      <c r="G236" s="302">
        <v>0.46796010135491539</v>
      </c>
      <c r="H236" s="302">
        <v>0.16277031544675402</v>
      </c>
      <c r="I236" s="302">
        <v>2.1047103785762883E-2</v>
      </c>
      <c r="J236" s="302">
        <f t="shared" si="108"/>
        <v>0.65177752058743232</v>
      </c>
      <c r="K236" s="303"/>
      <c r="L236" s="302">
        <v>0.510136996317895</v>
      </c>
      <c r="M236" s="302">
        <v>0.18997505063166514</v>
      </c>
      <c r="N236" s="302">
        <v>2.2008934280567119E-2</v>
      </c>
      <c r="O236" s="302">
        <f t="shared" si="107"/>
        <v>0.72212098123012725</v>
      </c>
    </row>
    <row r="237" spans="1:15" s="236" customFormat="1" x14ac:dyDescent="0.2">
      <c r="A237" s="237" t="str">
        <f>name!E$11</f>
        <v>Process, plant and machine operatives</v>
      </c>
      <c r="B237" s="302">
        <v>9.5689238523503306E-2</v>
      </c>
      <c r="C237" s="302">
        <v>3.5771447721631613E-2</v>
      </c>
      <c r="D237" s="302">
        <v>3.9067019584795616E-2</v>
      </c>
      <c r="E237" s="302">
        <f t="shared" si="105"/>
        <v>0.17052770582993051</v>
      </c>
      <c r="F237" s="303"/>
      <c r="G237" s="302">
        <v>5.4434989912293633E-2</v>
      </c>
      <c r="H237" s="302">
        <v>6.9683828310216966E-2</v>
      </c>
      <c r="I237" s="302">
        <v>4.3258784188468229E-2</v>
      </c>
      <c r="J237" s="302">
        <f t="shared" si="108"/>
        <v>0.16737760241097882</v>
      </c>
      <c r="K237" s="303"/>
      <c r="L237" s="302">
        <v>4.9708271101963339E-2</v>
      </c>
      <c r="M237" s="302">
        <v>7.2629611734204513E-2</v>
      </c>
      <c r="N237" s="302">
        <v>6.3934696720149259E-2</v>
      </c>
      <c r="O237" s="302">
        <f t="shared" si="107"/>
        <v>0.1862725795563171</v>
      </c>
    </row>
    <row r="238" spans="1:15" s="236" customFormat="1" x14ac:dyDescent="0.2">
      <c r="A238" s="237" t="str">
        <f>name!E$12</f>
        <v>Elementary occupations</v>
      </c>
      <c r="B238" s="302">
        <v>0.22885279060885683</v>
      </c>
      <c r="C238" s="302">
        <v>4.8440865987380927E-2</v>
      </c>
      <c r="D238" s="302">
        <v>4.2417714145110821E-2</v>
      </c>
      <c r="E238" s="302">
        <f t="shared" si="105"/>
        <v>0.31971137074134853</v>
      </c>
      <c r="F238" s="303"/>
      <c r="G238" s="302">
        <v>8.8647121826725989E-2</v>
      </c>
      <c r="H238" s="302">
        <v>7.4276745327385776E-2</v>
      </c>
      <c r="I238" s="302">
        <v>2.8333577109222453E-2</v>
      </c>
      <c r="J238" s="302">
        <f t="shared" si="108"/>
        <v>0.19125744426333424</v>
      </c>
      <c r="K238" s="303"/>
      <c r="L238" s="302">
        <v>9.2035463144557683E-2</v>
      </c>
      <c r="M238" s="302">
        <v>6.8471576868674416E-2</v>
      </c>
      <c r="N238" s="302">
        <v>3.4790698018047864E-2</v>
      </c>
      <c r="O238" s="302">
        <f t="shared" si="107"/>
        <v>0.19529773803127998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15.841462449955049</v>
      </c>
      <c r="C240" s="311">
        <f t="shared" ref="C240:E240" si="109">SUM(C230:C238)</f>
        <v>1.3285253277848086</v>
      </c>
      <c r="D240" s="311">
        <f t="shared" si="109"/>
        <v>1.3530122222601191</v>
      </c>
      <c r="E240" s="311">
        <f t="shared" si="109"/>
        <v>18.522999999999978</v>
      </c>
      <c r="F240" s="311"/>
      <c r="G240" s="311">
        <f t="shared" ref="G240:J240" si="110">SUM(G230:G238)</f>
        <v>14.369919291158135</v>
      </c>
      <c r="H240" s="311">
        <f t="shared" si="110"/>
        <v>1.9333074467557501</v>
      </c>
      <c r="I240" s="311">
        <f t="shared" si="110"/>
        <v>1.2317732620860855</v>
      </c>
      <c r="J240" s="311">
        <f t="shared" si="110"/>
        <v>17.534999999999975</v>
      </c>
      <c r="K240" s="311"/>
      <c r="L240" s="311">
        <f t="shared" ref="L240:O240" si="111">SUM(L230:L238)</f>
        <v>15.797735963255443</v>
      </c>
      <c r="M240" s="311">
        <f t="shared" si="111"/>
        <v>2.0793813681590438</v>
      </c>
      <c r="N240" s="311">
        <f t="shared" si="111"/>
        <v>1.4038826685855039</v>
      </c>
      <c r="O240" s="311">
        <f t="shared" si="111"/>
        <v>19.280999999999985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3.0028485251571655</v>
      </c>
      <c r="C247" s="302">
        <v>0.32160140438578283</v>
      </c>
      <c r="D247" s="302">
        <v>0.45242870962363263</v>
      </c>
      <c r="E247" s="302">
        <f>SUM(B247:D247)</f>
        <v>3.776878639166581</v>
      </c>
      <c r="F247" s="303"/>
      <c r="G247" s="302">
        <v>3.1672586918185877</v>
      </c>
      <c r="H247" s="302">
        <v>0.38792428358217185</v>
      </c>
      <c r="I247" s="302">
        <v>0.36511486339446447</v>
      </c>
      <c r="J247" s="302">
        <f>SUM(G247:I247)</f>
        <v>3.9202978387952241</v>
      </c>
      <c r="K247" s="303"/>
      <c r="L247" s="302">
        <v>2.4108943020960041</v>
      </c>
      <c r="M247" s="302">
        <v>0.41582187108339574</v>
      </c>
      <c r="N247" s="302">
        <v>0.3590623612248765</v>
      </c>
      <c r="O247" s="302">
        <f>SUM(L247:N247)</f>
        <v>3.1857785344042764</v>
      </c>
    </row>
    <row r="248" spans="1:15" s="236" customFormat="1" x14ac:dyDescent="0.2">
      <c r="A248" s="237" t="str">
        <f>name!E$5</f>
        <v>Professional occupations</v>
      </c>
      <c r="B248" s="302">
        <v>3.5582846808520081</v>
      </c>
      <c r="C248" s="302">
        <v>0.24296305734839882</v>
      </c>
      <c r="D248" s="302">
        <v>1.0857179382653495</v>
      </c>
      <c r="E248" s="302">
        <f t="shared" ref="E248:E255" si="112">SUM(B248:D248)</f>
        <v>4.8869656764657563</v>
      </c>
      <c r="F248" s="303"/>
      <c r="G248" s="302">
        <v>4.6708479367799045</v>
      </c>
      <c r="H248" s="302">
        <v>0.29740866386377629</v>
      </c>
      <c r="I248" s="302">
        <v>0.45267968202980013</v>
      </c>
      <c r="J248" s="302">
        <f t="shared" ref="J248:J250" si="113">SUM(G248:I248)</f>
        <v>5.4209362826734813</v>
      </c>
      <c r="K248" s="303"/>
      <c r="L248" s="302">
        <v>4.9606621436479355</v>
      </c>
      <c r="M248" s="302">
        <v>0.29258914890044935</v>
      </c>
      <c r="N248" s="302">
        <v>0.40341039690884872</v>
      </c>
      <c r="O248" s="302">
        <f t="shared" ref="O248:O255" si="114">SUM(L248:N248)</f>
        <v>5.6566616894572341</v>
      </c>
    </row>
    <row r="249" spans="1:15" s="236" customFormat="1" x14ac:dyDescent="0.2">
      <c r="A249" s="237" t="str">
        <f>name!E$6</f>
        <v>Associate professional occupations</v>
      </c>
      <c r="B249" s="302">
        <v>4.086425390555549</v>
      </c>
      <c r="C249" s="302">
        <v>0.54646535892289083</v>
      </c>
      <c r="D249" s="302">
        <v>0.95757644801676767</v>
      </c>
      <c r="E249" s="302">
        <f t="shared" si="112"/>
        <v>5.590467197495208</v>
      </c>
      <c r="F249" s="303"/>
      <c r="G249" s="302">
        <v>4.7530788787142821</v>
      </c>
      <c r="H249" s="302">
        <v>0.5133602443292633</v>
      </c>
      <c r="I249" s="302">
        <v>0.69716046929503583</v>
      </c>
      <c r="J249" s="302">
        <f t="shared" si="113"/>
        <v>5.9635995923385812</v>
      </c>
      <c r="K249" s="303"/>
      <c r="L249" s="302">
        <v>3.8895687604601048</v>
      </c>
      <c r="M249" s="302">
        <v>0.46830718752311762</v>
      </c>
      <c r="N249" s="302">
        <v>0.71379811028157614</v>
      </c>
      <c r="O249" s="302">
        <f t="shared" si="114"/>
        <v>5.071674058264799</v>
      </c>
    </row>
    <row r="250" spans="1:15" s="236" customFormat="1" x14ac:dyDescent="0.2">
      <c r="A250" s="237" t="str">
        <f>name!E$7</f>
        <v>Administrative and secretarial occupations</v>
      </c>
      <c r="B250" s="302">
        <v>3.399516450675601</v>
      </c>
      <c r="C250" s="302">
        <v>1.8961789747319022</v>
      </c>
      <c r="D250" s="302">
        <v>0.23682272428034895</v>
      </c>
      <c r="E250" s="302">
        <f t="shared" si="112"/>
        <v>5.5325181496878519</v>
      </c>
      <c r="F250" s="303"/>
      <c r="G250" s="302">
        <v>3.3568365470429353</v>
      </c>
      <c r="H250" s="302">
        <v>1.3009445903299848</v>
      </c>
      <c r="I250" s="302">
        <v>0.23066085353865617</v>
      </c>
      <c r="J250" s="302">
        <f t="shared" si="113"/>
        <v>4.8884419909115762</v>
      </c>
      <c r="K250" s="303"/>
      <c r="L250" s="302">
        <v>2.2103313898857166</v>
      </c>
      <c r="M250" s="302">
        <v>0.89884315583425645</v>
      </c>
      <c r="N250" s="302">
        <v>0.13500120631930784</v>
      </c>
      <c r="O250" s="302">
        <f t="shared" si="114"/>
        <v>3.2441757520392809</v>
      </c>
    </row>
    <row r="251" spans="1:15" s="236" customFormat="1" x14ac:dyDescent="0.2">
      <c r="A251" s="237" t="str">
        <f>name!E$8</f>
        <v>Skilled trades occupations</v>
      </c>
      <c r="B251" s="302">
        <v>0.21918902900476864</v>
      </c>
      <c r="C251" s="302">
        <v>5.2944493300680601E-2</v>
      </c>
      <c r="D251" s="302">
        <v>0.28198721241863989</v>
      </c>
      <c r="E251" s="302">
        <f t="shared" si="112"/>
        <v>0.55412073472408907</v>
      </c>
      <c r="F251" s="303"/>
      <c r="G251" s="302">
        <v>0.19049647970291797</v>
      </c>
      <c r="H251" s="302">
        <v>4.0268983268386009E-2</v>
      </c>
      <c r="I251" s="302">
        <v>9.9420410713794732E-2</v>
      </c>
      <c r="J251" s="302">
        <f>SUM(G251:I251)</f>
        <v>0.33018587368509872</v>
      </c>
      <c r="K251" s="303"/>
      <c r="L251" s="302">
        <v>0.14888721547750491</v>
      </c>
      <c r="M251" s="302">
        <v>3.4501021744895548E-2</v>
      </c>
      <c r="N251" s="302">
        <v>8.4630917712166992E-2</v>
      </c>
      <c r="O251" s="302">
        <f t="shared" si="114"/>
        <v>0.26801915493456746</v>
      </c>
    </row>
    <row r="252" spans="1:15" s="236" customFormat="1" x14ac:dyDescent="0.2">
      <c r="A252" s="237" t="str">
        <f>name!E$9</f>
        <v>Caring, leisure and other service occupations</v>
      </c>
      <c r="B252" s="302">
        <v>0.11810297158202339</v>
      </c>
      <c r="C252" s="302">
        <v>1.6665302200159219E-2</v>
      </c>
      <c r="D252" s="302">
        <v>5.151110203187137E-2</v>
      </c>
      <c r="E252" s="302">
        <f t="shared" si="112"/>
        <v>0.18627937581405399</v>
      </c>
      <c r="F252" s="303"/>
      <c r="G252" s="302">
        <v>0.14894667666727845</v>
      </c>
      <c r="H252" s="302">
        <v>1.4900573393461979E-2</v>
      </c>
      <c r="I252" s="302">
        <v>0.11727292538876956</v>
      </c>
      <c r="J252" s="302">
        <f t="shared" ref="J252:J255" si="115">SUM(G252:I252)</f>
        <v>0.28112017544951001</v>
      </c>
      <c r="K252" s="303"/>
      <c r="L252" s="302">
        <v>0.14183024824852625</v>
      </c>
      <c r="M252" s="302">
        <v>1.0609251722155497E-2</v>
      </c>
      <c r="N252" s="302">
        <v>0.12824065595594236</v>
      </c>
      <c r="O252" s="302">
        <f t="shared" si="114"/>
        <v>0.2806801559266241</v>
      </c>
    </row>
    <row r="253" spans="1:15" s="236" customFormat="1" x14ac:dyDescent="0.2">
      <c r="A253" s="237" t="str">
        <f>name!E$10</f>
        <v>Sales and customer service occupations</v>
      </c>
      <c r="B253" s="302">
        <v>0.90429856160459188</v>
      </c>
      <c r="C253" s="302">
        <v>0.51317814812120621</v>
      </c>
      <c r="D253" s="302">
        <v>0.24618004301214383</v>
      </c>
      <c r="E253" s="302">
        <f t="shared" si="112"/>
        <v>1.663656752737942</v>
      </c>
      <c r="F253" s="303"/>
      <c r="G253" s="302">
        <v>0.93867917762557584</v>
      </c>
      <c r="H253" s="302">
        <v>0.40667177316385822</v>
      </c>
      <c r="I253" s="302">
        <v>0.18679509842114167</v>
      </c>
      <c r="J253" s="302">
        <f t="shared" si="115"/>
        <v>1.5321460492105758</v>
      </c>
      <c r="K253" s="303"/>
      <c r="L253" s="302">
        <v>0.71905771864899815</v>
      </c>
      <c r="M253" s="302">
        <v>0.36182487279997982</v>
      </c>
      <c r="N253" s="302">
        <v>0.10573331804318595</v>
      </c>
      <c r="O253" s="302">
        <f t="shared" si="114"/>
        <v>1.1866159094921638</v>
      </c>
    </row>
    <row r="254" spans="1:15" s="236" customFormat="1" x14ac:dyDescent="0.2">
      <c r="A254" s="237" t="str">
        <f>name!E$11</f>
        <v>Process, plant and machine operatives</v>
      </c>
      <c r="B254" s="302">
        <v>9.2209642884912971E-2</v>
      </c>
      <c r="C254" s="302">
        <v>1.7904578506042063E-2</v>
      </c>
      <c r="D254" s="302">
        <v>0.10738945094271106</v>
      </c>
      <c r="E254" s="302">
        <f t="shared" si="112"/>
        <v>0.21750367233366608</v>
      </c>
      <c r="F254" s="303"/>
      <c r="G254" s="302">
        <v>7.4128559182245479E-2</v>
      </c>
      <c r="H254" s="302">
        <v>1.4152098422950451E-2</v>
      </c>
      <c r="I254" s="302">
        <v>6.3122501566641578E-2</v>
      </c>
      <c r="J254" s="302">
        <f t="shared" si="115"/>
        <v>0.1514031591718375</v>
      </c>
      <c r="K254" s="303"/>
      <c r="L254" s="302">
        <v>6.3301561418728211E-2</v>
      </c>
      <c r="M254" s="302">
        <v>2.0188219334726056E-2</v>
      </c>
      <c r="N254" s="302">
        <v>6.9028070419792559E-2</v>
      </c>
      <c r="O254" s="302">
        <f t="shared" si="114"/>
        <v>0.15251785117324684</v>
      </c>
    </row>
    <row r="255" spans="1:15" s="236" customFormat="1" x14ac:dyDescent="0.2">
      <c r="A255" s="237" t="str">
        <f>name!E$12</f>
        <v>Elementary occupations</v>
      </c>
      <c r="B255" s="302">
        <v>0.20257982245916764</v>
      </c>
      <c r="C255" s="302">
        <v>6.0572060221511258E-2</v>
      </c>
      <c r="D255" s="302">
        <v>8.245791889417825E-2</v>
      </c>
      <c r="E255" s="302">
        <f t="shared" si="112"/>
        <v>0.34560980157485716</v>
      </c>
      <c r="F255" s="303"/>
      <c r="G255" s="302">
        <v>0.16501705025668192</v>
      </c>
      <c r="H255" s="302">
        <v>4.7705427638395456E-2</v>
      </c>
      <c r="I255" s="302">
        <v>4.4146559869014688E-2</v>
      </c>
      <c r="J255" s="302">
        <f t="shared" si="115"/>
        <v>0.25686903776409203</v>
      </c>
      <c r="K255" s="303"/>
      <c r="L255" s="302">
        <v>0.14176724066233087</v>
      </c>
      <c r="M255" s="302">
        <v>4.1700641273956847E-2</v>
      </c>
      <c r="N255" s="302">
        <v>4.2409012371519422E-2</v>
      </c>
      <c r="O255" s="302">
        <f t="shared" si="114"/>
        <v>0.22587689430780714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15.583455074775788</v>
      </c>
      <c r="C257" s="311">
        <f t="shared" ref="C257:E257" si="116">SUM(C247:C255)</f>
        <v>3.6684733777385738</v>
      </c>
      <c r="D257" s="311">
        <f t="shared" si="116"/>
        <v>3.5020715474856439</v>
      </c>
      <c r="E257" s="311">
        <f t="shared" si="116"/>
        <v>22.754000000000005</v>
      </c>
      <c r="F257" s="311"/>
      <c r="G257" s="311">
        <f t="shared" ref="G257:J257" si="117">SUM(G247:G255)</f>
        <v>17.465289997790411</v>
      </c>
      <c r="H257" s="311">
        <f t="shared" si="117"/>
        <v>3.0233366379922484</v>
      </c>
      <c r="I257" s="311">
        <f t="shared" si="117"/>
        <v>2.2563733642173189</v>
      </c>
      <c r="J257" s="311">
        <f t="shared" si="117"/>
        <v>22.744999999999976</v>
      </c>
      <c r="K257" s="311"/>
      <c r="L257" s="311">
        <f t="shared" ref="L257:O257" si="118">SUM(L247:L255)</f>
        <v>14.686300580545847</v>
      </c>
      <c r="M257" s="311">
        <f t="shared" si="118"/>
        <v>2.5443853702169328</v>
      </c>
      <c r="N257" s="311">
        <f t="shared" si="118"/>
        <v>2.0413140492372164</v>
      </c>
      <c r="O257" s="311">
        <f t="shared" si="118"/>
        <v>19.271999999999998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1.4723377492399896</v>
      </c>
      <c r="C264" s="302">
        <v>0.3055907160097554</v>
      </c>
      <c r="D264" s="302">
        <v>0.79268907269814359</v>
      </c>
      <c r="E264" s="302">
        <f>SUM(B264:D264)</f>
        <v>2.5706175379478888</v>
      </c>
      <c r="F264" s="303"/>
      <c r="G264" s="302">
        <v>2.0322829674264544</v>
      </c>
      <c r="H264" s="302">
        <v>0.55714829914774255</v>
      </c>
      <c r="I264" s="302">
        <v>0.76400130465399074</v>
      </c>
      <c r="J264" s="302">
        <f>SUM(G264:I264)</f>
        <v>3.3534325712281876</v>
      </c>
      <c r="K264" s="303"/>
      <c r="L264" s="302">
        <v>2.3136352684998842</v>
      </c>
      <c r="M264" s="302">
        <v>0.57561777979906714</v>
      </c>
      <c r="N264" s="302">
        <v>0.88456499048167447</v>
      </c>
      <c r="O264" s="302">
        <f>SUM(L264:N264)</f>
        <v>3.7738180387806262</v>
      </c>
    </row>
    <row r="265" spans="1:15" s="236" customFormat="1" x14ac:dyDescent="0.2">
      <c r="A265" s="237" t="str">
        <f>name!E$5</f>
        <v>Professional occupations</v>
      </c>
      <c r="B265" s="302">
        <v>1.3363539759820893</v>
      </c>
      <c r="C265" s="302">
        <v>0.23968148234322667</v>
      </c>
      <c r="D265" s="302">
        <v>0.20831768924105062</v>
      </c>
      <c r="E265" s="302">
        <f t="shared" ref="E265:E272" si="119">SUM(B265:D265)</f>
        <v>1.7843531475663665</v>
      </c>
      <c r="F265" s="303"/>
      <c r="G265" s="302">
        <v>2.0992404871443551</v>
      </c>
      <c r="H265" s="302">
        <v>0.42076019998001479</v>
      </c>
      <c r="I265" s="302">
        <v>0.1998813861661369</v>
      </c>
      <c r="J265" s="302">
        <f t="shared" ref="J265:J267" si="120">SUM(G265:I265)</f>
        <v>2.7198820732905067</v>
      </c>
      <c r="K265" s="303"/>
      <c r="L265" s="302">
        <v>2.7673660131814373</v>
      </c>
      <c r="M265" s="302">
        <v>0.58535949921945163</v>
      </c>
      <c r="N265" s="302">
        <v>0.17555424670258335</v>
      </c>
      <c r="O265" s="302">
        <f t="shared" ref="O265:O272" si="121">SUM(L265:N265)</f>
        <v>3.528279759103472</v>
      </c>
    </row>
    <row r="266" spans="1:15" s="236" customFormat="1" x14ac:dyDescent="0.2">
      <c r="A266" s="237" t="str">
        <f>name!E$6</f>
        <v>Associate professional occupations</v>
      </c>
      <c r="B266" s="302">
        <v>1.2834167621153849</v>
      </c>
      <c r="C266" s="302">
        <v>0.32613307871763264</v>
      </c>
      <c r="D266" s="302">
        <v>0.181729057602357</v>
      </c>
      <c r="E266" s="302">
        <f t="shared" si="119"/>
        <v>1.7912788984353745</v>
      </c>
      <c r="F266" s="303"/>
      <c r="G266" s="302">
        <v>1.8005111124498394</v>
      </c>
      <c r="H266" s="302">
        <v>0.48119622761866893</v>
      </c>
      <c r="I266" s="302">
        <v>0.14300629476875862</v>
      </c>
      <c r="J266" s="302">
        <f t="shared" si="120"/>
        <v>2.4247136348372669</v>
      </c>
      <c r="K266" s="303"/>
      <c r="L266" s="302">
        <v>2.4539957401529264</v>
      </c>
      <c r="M266" s="302">
        <v>0.56800676402961081</v>
      </c>
      <c r="N266" s="302">
        <v>0.17096112756551762</v>
      </c>
      <c r="O266" s="302">
        <f t="shared" si="121"/>
        <v>3.1929636317480545</v>
      </c>
    </row>
    <row r="267" spans="1:15" s="236" customFormat="1" x14ac:dyDescent="0.2">
      <c r="A267" s="237" t="str">
        <f>name!E$7</f>
        <v>Administrative and secretarial occupations</v>
      </c>
      <c r="B267" s="302">
        <v>1.1275174415984199</v>
      </c>
      <c r="C267" s="302">
        <v>1.2173870014042445</v>
      </c>
      <c r="D267" s="302">
        <v>0.16788750647893802</v>
      </c>
      <c r="E267" s="302">
        <f t="shared" si="119"/>
        <v>2.5127919494816027</v>
      </c>
      <c r="F267" s="303"/>
      <c r="G267" s="302">
        <v>1.2599054420638998</v>
      </c>
      <c r="H267" s="302">
        <v>1.1420327961144117</v>
      </c>
      <c r="I267" s="302">
        <v>0.13410673757378977</v>
      </c>
      <c r="J267" s="302">
        <f t="shared" si="120"/>
        <v>2.5360449757521009</v>
      </c>
      <c r="K267" s="303"/>
      <c r="L267" s="302">
        <v>1.2602235865436828</v>
      </c>
      <c r="M267" s="302">
        <v>1.0562886345003739</v>
      </c>
      <c r="N267" s="302">
        <v>0.17318084784669457</v>
      </c>
      <c r="O267" s="302">
        <f t="shared" si="121"/>
        <v>2.4896930688907513</v>
      </c>
    </row>
    <row r="268" spans="1:15" s="236" customFormat="1" x14ac:dyDescent="0.2">
      <c r="A268" s="237" t="str">
        <f>name!E$8</f>
        <v>Skilled trades occupations</v>
      </c>
      <c r="B268" s="302">
        <v>0.50413848663262051</v>
      </c>
      <c r="C268" s="302">
        <v>8.0807572367379579E-2</v>
      </c>
      <c r="D268" s="302">
        <v>0.36485223751752377</v>
      </c>
      <c r="E268" s="302">
        <f t="shared" si="119"/>
        <v>0.94979829651752379</v>
      </c>
      <c r="F268" s="303"/>
      <c r="G268" s="302">
        <v>0.53785104830097663</v>
      </c>
      <c r="H268" s="302">
        <v>7.9040510151599436E-2</v>
      </c>
      <c r="I268" s="302">
        <v>0.29429301112128203</v>
      </c>
      <c r="J268" s="302">
        <f>SUM(G268:I268)</f>
        <v>0.91118456957385807</v>
      </c>
      <c r="K268" s="303"/>
      <c r="L268" s="302">
        <v>0.64320360509626306</v>
      </c>
      <c r="M268" s="302">
        <v>0.12439876618366401</v>
      </c>
      <c r="N268" s="302">
        <v>0.44254947282558021</v>
      </c>
      <c r="O268" s="302">
        <f t="shared" si="121"/>
        <v>1.2101518441055072</v>
      </c>
    </row>
    <row r="269" spans="1:15" s="236" customFormat="1" x14ac:dyDescent="0.2">
      <c r="A269" s="237" t="str">
        <f>name!E$9</f>
        <v>Caring, leisure and other service occupations</v>
      </c>
      <c r="B269" s="302">
        <v>0.22570656583561782</v>
      </c>
      <c r="C269" s="302">
        <v>0.11564369067143278</v>
      </c>
      <c r="D269" s="302">
        <v>7.1907934692575851E-2</v>
      </c>
      <c r="E269" s="302">
        <f t="shared" si="119"/>
        <v>0.41325819119962642</v>
      </c>
      <c r="F269" s="303"/>
      <c r="G269" s="302">
        <v>0.25467307567529851</v>
      </c>
      <c r="H269" s="302">
        <v>0.13028608413537901</v>
      </c>
      <c r="I269" s="302">
        <v>6.4102682464814792E-2</v>
      </c>
      <c r="J269" s="302">
        <f t="shared" ref="J269:J272" si="122">SUM(G269:I269)</f>
        <v>0.44906184227549228</v>
      </c>
      <c r="K269" s="303"/>
      <c r="L269" s="302">
        <v>0.33289195757643375</v>
      </c>
      <c r="M269" s="302">
        <v>0.13474472382689293</v>
      </c>
      <c r="N269" s="302">
        <v>0.13483732224713887</v>
      </c>
      <c r="O269" s="302">
        <f t="shared" si="121"/>
        <v>0.60247400365046555</v>
      </c>
    </row>
    <row r="270" spans="1:15" s="236" customFormat="1" x14ac:dyDescent="0.2">
      <c r="A270" s="237" t="str">
        <f>name!E$10</f>
        <v>Sales and customer service occupations</v>
      </c>
      <c r="B270" s="302">
        <v>0.9796159198789961</v>
      </c>
      <c r="C270" s="302">
        <v>0.47573162105335809</v>
      </c>
      <c r="D270" s="302">
        <v>0.2235720278418841</v>
      </c>
      <c r="E270" s="302">
        <f t="shared" si="119"/>
        <v>1.6789195687742382</v>
      </c>
      <c r="F270" s="303"/>
      <c r="G270" s="302">
        <v>0.97751907051308196</v>
      </c>
      <c r="H270" s="302">
        <v>0.47314517747647566</v>
      </c>
      <c r="I270" s="302">
        <v>0.14230690125722367</v>
      </c>
      <c r="J270" s="302">
        <f t="shared" si="122"/>
        <v>1.5929711492467811</v>
      </c>
      <c r="K270" s="303"/>
      <c r="L270" s="302">
        <v>1.2020056231539105</v>
      </c>
      <c r="M270" s="302">
        <v>0.57248059716613853</v>
      </c>
      <c r="N270" s="302">
        <v>0.13718479697048169</v>
      </c>
      <c r="O270" s="302">
        <f t="shared" si="121"/>
        <v>1.9116710172905305</v>
      </c>
    </row>
    <row r="271" spans="1:15" s="236" customFormat="1" x14ac:dyDescent="0.2">
      <c r="A271" s="237" t="str">
        <f>name!E$11</f>
        <v>Process, plant and machine operatives</v>
      </c>
      <c r="B271" s="302">
        <v>0.12077366969302937</v>
      </c>
      <c r="C271" s="302">
        <v>2.5533509504600271E-2</v>
      </c>
      <c r="D271" s="302">
        <v>1.3692163843383707E-2</v>
      </c>
      <c r="E271" s="302">
        <f t="shared" si="119"/>
        <v>0.15999934304101335</v>
      </c>
      <c r="F271" s="303"/>
      <c r="G271" s="302">
        <v>0.12203253521154965</v>
      </c>
      <c r="H271" s="302">
        <v>3.1167833293661695E-2</v>
      </c>
      <c r="I271" s="302">
        <v>1.4759731176411389E-2</v>
      </c>
      <c r="J271" s="302">
        <f t="shared" si="122"/>
        <v>0.16796009968162273</v>
      </c>
      <c r="K271" s="303"/>
      <c r="L271" s="302">
        <v>0.11058907974072787</v>
      </c>
      <c r="M271" s="302">
        <v>3.377871177744883E-2</v>
      </c>
      <c r="N271" s="302">
        <v>2.3850798429154451E-2</v>
      </c>
      <c r="O271" s="302">
        <f t="shared" si="121"/>
        <v>0.16821858994733113</v>
      </c>
    </row>
    <row r="272" spans="1:15" s="236" customFormat="1" x14ac:dyDescent="0.2">
      <c r="A272" s="237" t="str">
        <f>name!E$12</f>
        <v>Elementary occupations</v>
      </c>
      <c r="B272" s="302">
        <v>0.16281965622506653</v>
      </c>
      <c r="C272" s="302">
        <v>0.29786116198091739</v>
      </c>
      <c r="D272" s="302">
        <v>6.1302248830403867E-2</v>
      </c>
      <c r="E272" s="302">
        <f t="shared" si="119"/>
        <v>0.52198306703638786</v>
      </c>
      <c r="F272" s="303"/>
      <c r="G272" s="302">
        <v>0.16573159216004835</v>
      </c>
      <c r="H272" s="302">
        <v>0.24556450910272204</v>
      </c>
      <c r="I272" s="302">
        <v>4.8452982851433277E-2</v>
      </c>
      <c r="J272" s="302">
        <f t="shared" si="122"/>
        <v>0.45974908411420368</v>
      </c>
      <c r="K272" s="303"/>
      <c r="L272" s="302">
        <v>0.1807653060551411</v>
      </c>
      <c r="M272" s="302">
        <v>0.1481262398401498</v>
      </c>
      <c r="N272" s="302">
        <v>9.983850058797919E-2</v>
      </c>
      <c r="O272" s="302">
        <f t="shared" si="121"/>
        <v>0.42873004648327007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7.2126802272012149</v>
      </c>
      <c r="C274" s="311">
        <f t="shared" ref="C274:E274" si="123">SUM(C264:C272)</f>
        <v>3.0843698340525472</v>
      </c>
      <c r="D274" s="311">
        <f t="shared" si="123"/>
        <v>2.0859499387462606</v>
      </c>
      <c r="E274" s="311">
        <f t="shared" si="123"/>
        <v>12.383000000000022</v>
      </c>
      <c r="F274" s="311"/>
      <c r="G274" s="311">
        <f t="shared" ref="G274:J274" si="124">SUM(G264:G272)</f>
        <v>9.2497473309455032</v>
      </c>
      <c r="H274" s="311">
        <f t="shared" si="124"/>
        <v>3.560341637020676</v>
      </c>
      <c r="I274" s="311">
        <f t="shared" si="124"/>
        <v>1.8049110320338413</v>
      </c>
      <c r="J274" s="311">
        <f t="shared" si="124"/>
        <v>14.61500000000002</v>
      </c>
      <c r="K274" s="311"/>
      <c r="L274" s="311">
        <f t="shared" ref="L274:O274" si="125">SUM(L264:L272)</f>
        <v>11.264676180000409</v>
      </c>
      <c r="M274" s="311">
        <f t="shared" si="125"/>
        <v>3.7988017163427976</v>
      </c>
      <c r="N274" s="311">
        <f t="shared" si="125"/>
        <v>2.2425221036568042</v>
      </c>
      <c r="O274" s="311">
        <f t="shared" si="125"/>
        <v>17.306000000000008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5.5774435957240103</v>
      </c>
      <c r="C281" s="302">
        <v>1.2944183771021973</v>
      </c>
      <c r="D281" s="302">
        <v>1.9537259088521741</v>
      </c>
      <c r="E281" s="302">
        <f>SUM(B281:D281)</f>
        <v>8.8255878816783824</v>
      </c>
      <c r="F281" s="303"/>
      <c r="G281" s="302">
        <v>6.8379835018969919</v>
      </c>
      <c r="H281" s="302">
        <v>2.0417225383307853</v>
      </c>
      <c r="I281" s="302">
        <v>1.7598812425244217</v>
      </c>
      <c r="J281" s="302">
        <f>SUM(G281:I281)</f>
        <v>10.639587282752199</v>
      </c>
      <c r="K281" s="303"/>
      <c r="L281" s="302">
        <v>6.4263524753563859</v>
      </c>
      <c r="M281" s="302">
        <v>2.8131794901981486</v>
      </c>
      <c r="N281" s="302">
        <v>2.3747574164029128</v>
      </c>
      <c r="O281" s="302">
        <f>SUM(L281:N281)</f>
        <v>11.614289381957446</v>
      </c>
    </row>
    <row r="282" spans="1:15" s="236" customFormat="1" x14ac:dyDescent="0.2">
      <c r="A282" s="237" t="str">
        <f>name!E$5</f>
        <v>Professional occupations</v>
      </c>
      <c r="B282" s="302">
        <v>16.176671358357591</v>
      </c>
      <c r="C282" s="302">
        <v>2.5194241706202121</v>
      </c>
      <c r="D282" s="302">
        <v>5.9696612179417352</v>
      </c>
      <c r="E282" s="302">
        <f t="shared" ref="E282:E289" si="126">SUM(B282:D282)</f>
        <v>24.665756746919538</v>
      </c>
      <c r="F282" s="303"/>
      <c r="G282" s="302">
        <v>22.919049030961929</v>
      </c>
      <c r="H282" s="302">
        <v>3.7973878183842178</v>
      </c>
      <c r="I282" s="302">
        <v>4.9865762278957071</v>
      </c>
      <c r="J282" s="302">
        <f t="shared" ref="J282:J284" si="127">SUM(G282:I282)</f>
        <v>31.703013077241852</v>
      </c>
      <c r="K282" s="303"/>
      <c r="L282" s="302">
        <v>29.119746937854806</v>
      </c>
      <c r="M282" s="302">
        <v>5.2590582084127799</v>
      </c>
      <c r="N282" s="302">
        <v>5.4349969243899103</v>
      </c>
      <c r="O282" s="302">
        <f t="shared" ref="O282:O289" si="128">SUM(L282:N282)</f>
        <v>39.813802070657502</v>
      </c>
    </row>
    <row r="283" spans="1:15" s="236" customFormat="1" x14ac:dyDescent="0.2">
      <c r="A283" s="237" t="str">
        <f>name!E$6</f>
        <v>Associate professional occupations</v>
      </c>
      <c r="B283" s="302">
        <v>7.952856226934415</v>
      </c>
      <c r="C283" s="302">
        <v>1.9308393114223745</v>
      </c>
      <c r="D283" s="302">
        <v>2.2623770597266772</v>
      </c>
      <c r="E283" s="302">
        <f t="shared" si="126"/>
        <v>12.146072598083467</v>
      </c>
      <c r="F283" s="303"/>
      <c r="G283" s="302">
        <v>10.02220355515967</v>
      </c>
      <c r="H283" s="302">
        <v>2.5021175694485565</v>
      </c>
      <c r="I283" s="302">
        <v>1.7020136095045781</v>
      </c>
      <c r="J283" s="302">
        <f t="shared" si="127"/>
        <v>14.226334734112804</v>
      </c>
      <c r="K283" s="303"/>
      <c r="L283" s="302">
        <v>11.049278093776058</v>
      </c>
      <c r="M283" s="302">
        <v>3.0148432855552092</v>
      </c>
      <c r="N283" s="302">
        <v>2.0926912341013684</v>
      </c>
      <c r="O283" s="302">
        <f t="shared" si="128"/>
        <v>16.156812613432635</v>
      </c>
    </row>
    <row r="284" spans="1:15" s="236" customFormat="1" x14ac:dyDescent="0.2">
      <c r="A284" s="237" t="str">
        <f>name!E$7</f>
        <v>Administrative and secretarial occupations</v>
      </c>
      <c r="B284" s="302">
        <v>5.3587820544821927</v>
      </c>
      <c r="C284" s="302">
        <v>4.8560831409564171</v>
      </c>
      <c r="D284" s="302">
        <v>1.1790089074649683</v>
      </c>
      <c r="E284" s="302">
        <f t="shared" si="126"/>
        <v>11.393874102903577</v>
      </c>
      <c r="F284" s="303"/>
      <c r="G284" s="302">
        <v>5.0243871523184769</v>
      </c>
      <c r="H284" s="302">
        <v>4.8645186525881794</v>
      </c>
      <c r="I284" s="302">
        <v>0.71427877533511464</v>
      </c>
      <c r="J284" s="302">
        <f t="shared" si="127"/>
        <v>10.603184580241772</v>
      </c>
      <c r="K284" s="303"/>
      <c r="L284" s="302">
        <v>3.6955510798093427</v>
      </c>
      <c r="M284" s="302">
        <v>4.4919059225627151</v>
      </c>
      <c r="N284" s="302">
        <v>0.72567586105916926</v>
      </c>
      <c r="O284" s="302">
        <f t="shared" si="128"/>
        <v>8.9131328634312279</v>
      </c>
    </row>
    <row r="285" spans="1:15" s="236" customFormat="1" x14ac:dyDescent="0.2">
      <c r="A285" s="237" t="str">
        <f>name!E$8</f>
        <v>Skilled trades occupations</v>
      </c>
      <c r="B285" s="302">
        <v>1.320184291233589</v>
      </c>
      <c r="C285" s="302">
        <v>0.36497743206849198</v>
      </c>
      <c r="D285" s="302">
        <v>0.43244357608596989</v>
      </c>
      <c r="E285" s="302">
        <f t="shared" si="126"/>
        <v>2.117605299388051</v>
      </c>
      <c r="F285" s="303"/>
      <c r="G285" s="302">
        <v>1.2163146968773335</v>
      </c>
      <c r="H285" s="302">
        <v>0.24708044237294569</v>
      </c>
      <c r="I285" s="302">
        <v>0.31486788453022702</v>
      </c>
      <c r="J285" s="302">
        <f>SUM(G285:I285)</f>
        <v>1.7782630237805062</v>
      </c>
      <c r="K285" s="303"/>
      <c r="L285" s="302">
        <v>1.0595323073240246</v>
      </c>
      <c r="M285" s="302">
        <v>0.36427698107505246</v>
      </c>
      <c r="N285" s="302">
        <v>0.47889990559849127</v>
      </c>
      <c r="O285" s="302">
        <f t="shared" si="128"/>
        <v>1.9027091939975682</v>
      </c>
    </row>
    <row r="286" spans="1:15" s="236" customFormat="1" x14ac:dyDescent="0.2">
      <c r="A286" s="237" t="str">
        <f>name!E$9</f>
        <v>Caring, leisure and other service occupations</v>
      </c>
      <c r="B286" s="302">
        <v>0.80751288900911089</v>
      </c>
      <c r="C286" s="302">
        <v>0.29452040199710466</v>
      </c>
      <c r="D286" s="302">
        <v>0.55524655616083485</v>
      </c>
      <c r="E286" s="302">
        <f t="shared" si="126"/>
        <v>1.6572798471670505</v>
      </c>
      <c r="F286" s="303"/>
      <c r="G286" s="302">
        <v>0.99351767183489736</v>
      </c>
      <c r="H286" s="302">
        <v>0.4786854795529577</v>
      </c>
      <c r="I286" s="302">
        <v>0.44466476113593845</v>
      </c>
      <c r="J286" s="302">
        <f t="shared" ref="J286:J289" si="129">SUM(G286:I286)</f>
        <v>1.9168679125237935</v>
      </c>
      <c r="K286" s="303"/>
      <c r="L286" s="302">
        <v>1.1977159667016093</v>
      </c>
      <c r="M286" s="302">
        <v>0.56601733164990253</v>
      </c>
      <c r="N286" s="302">
        <v>0.72159375264088998</v>
      </c>
      <c r="O286" s="302">
        <f t="shared" si="128"/>
        <v>2.4853270509924017</v>
      </c>
    </row>
    <row r="287" spans="1:15" s="236" customFormat="1" x14ac:dyDescent="0.2">
      <c r="A287" s="237" t="str">
        <f>name!E$10</f>
        <v>Sales and customer service occupations</v>
      </c>
      <c r="B287" s="302">
        <v>1.2469968534303431</v>
      </c>
      <c r="C287" s="302">
        <v>0.87223901229681311</v>
      </c>
      <c r="D287" s="302">
        <v>0.50691918840085248</v>
      </c>
      <c r="E287" s="302">
        <f t="shared" si="126"/>
        <v>2.626155054128009</v>
      </c>
      <c r="F287" s="303"/>
      <c r="G287" s="302">
        <v>1.1715042519554812</v>
      </c>
      <c r="H287" s="302">
        <v>0.89251262717183821</v>
      </c>
      <c r="I287" s="302">
        <v>0.24936551826657258</v>
      </c>
      <c r="J287" s="302">
        <f t="shared" si="129"/>
        <v>2.3133823973938918</v>
      </c>
      <c r="K287" s="303"/>
      <c r="L287" s="302">
        <v>1.2246598442749561</v>
      </c>
      <c r="M287" s="302">
        <v>1.0647883683339299</v>
      </c>
      <c r="N287" s="302">
        <v>0.23548725038451629</v>
      </c>
      <c r="O287" s="302">
        <f t="shared" si="128"/>
        <v>2.5249354629934024</v>
      </c>
    </row>
    <row r="288" spans="1:15" s="236" customFormat="1" x14ac:dyDescent="0.2">
      <c r="A288" s="237" t="str">
        <f>name!E$11</f>
        <v>Process, plant and machine operatives</v>
      </c>
      <c r="B288" s="302">
        <v>0.48348886870417607</v>
      </c>
      <c r="C288" s="302">
        <v>0.29663183919191627</v>
      </c>
      <c r="D288" s="302">
        <v>0.12476847348510584</v>
      </c>
      <c r="E288" s="302">
        <f t="shared" si="126"/>
        <v>0.90488918138119812</v>
      </c>
      <c r="F288" s="303"/>
      <c r="G288" s="302">
        <v>0.41865674669657943</v>
      </c>
      <c r="H288" s="302">
        <v>0.28078167869523285</v>
      </c>
      <c r="I288" s="302">
        <v>0.10995188337915927</v>
      </c>
      <c r="J288" s="302">
        <f t="shared" si="129"/>
        <v>0.80939030877097151</v>
      </c>
      <c r="K288" s="303"/>
      <c r="L288" s="302">
        <v>0.33465644676670986</v>
      </c>
      <c r="M288" s="302">
        <v>0.38458360560974203</v>
      </c>
      <c r="N288" s="302">
        <v>0.14770677955691366</v>
      </c>
      <c r="O288" s="302">
        <f t="shared" si="128"/>
        <v>0.86694683193336564</v>
      </c>
    </row>
    <row r="289" spans="1:15" s="236" customFormat="1" x14ac:dyDescent="0.2">
      <c r="A289" s="237" t="str">
        <f>name!E$12</f>
        <v>Elementary occupations</v>
      </c>
      <c r="B289" s="302">
        <v>0.903345651627116</v>
      </c>
      <c r="C289" s="302">
        <v>0.96155612294003578</v>
      </c>
      <c r="D289" s="302">
        <v>0.22887751378362922</v>
      </c>
      <c r="E289" s="302">
        <f t="shared" si="126"/>
        <v>2.0937792883507811</v>
      </c>
      <c r="F289" s="303"/>
      <c r="G289" s="302">
        <v>0.8744109883187372</v>
      </c>
      <c r="H289" s="302">
        <v>0.89923179203634918</v>
      </c>
      <c r="I289" s="302">
        <v>0.14233390282712774</v>
      </c>
      <c r="J289" s="302">
        <f t="shared" si="129"/>
        <v>1.9159766831822143</v>
      </c>
      <c r="K289" s="303"/>
      <c r="L289" s="302">
        <v>0.82703521264492208</v>
      </c>
      <c r="M289" s="302">
        <v>0.86365177139430349</v>
      </c>
      <c r="N289" s="302">
        <v>0.16835754656522448</v>
      </c>
      <c r="O289" s="302">
        <f t="shared" si="128"/>
        <v>1.8590445306044501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39.827281789502543</v>
      </c>
      <c r="C291" s="311">
        <f t="shared" ref="C291:E291" si="130">SUM(C281:C289)</f>
        <v>13.390689808595564</v>
      </c>
      <c r="D291" s="311">
        <f t="shared" si="130"/>
        <v>13.213028401901948</v>
      </c>
      <c r="E291" s="311">
        <f t="shared" si="130"/>
        <v>66.431000000000068</v>
      </c>
      <c r="F291" s="311"/>
      <c r="G291" s="311">
        <f t="shared" ref="G291:J291" si="131">SUM(G281:G289)</f>
        <v>49.478027596020091</v>
      </c>
      <c r="H291" s="311">
        <f t="shared" si="131"/>
        <v>16.004038598581062</v>
      </c>
      <c r="I291" s="311">
        <f t="shared" si="131"/>
        <v>10.423933805398844</v>
      </c>
      <c r="J291" s="311">
        <f t="shared" si="131"/>
        <v>75.906000000000006</v>
      </c>
      <c r="K291" s="311"/>
      <c r="L291" s="311">
        <f t="shared" ref="L291:O291" si="132">SUM(L281:L289)</f>
        <v>54.934528364508814</v>
      </c>
      <c r="M291" s="311">
        <f t="shared" si="132"/>
        <v>18.82230496479178</v>
      </c>
      <c r="N291" s="311">
        <f t="shared" si="132"/>
        <v>12.380166670699396</v>
      </c>
      <c r="O291" s="311">
        <f t="shared" si="132"/>
        <v>86.136999999999986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4.9788258616532097</v>
      </c>
      <c r="C298" s="302">
        <v>0.66680967712073369</v>
      </c>
      <c r="D298" s="302">
        <v>1.7415362155102692</v>
      </c>
      <c r="E298" s="302">
        <f>SUM(B298:D298)</f>
        <v>7.3871717542842124</v>
      </c>
      <c r="F298" s="303"/>
      <c r="G298" s="302">
        <v>4.7242894158408362</v>
      </c>
      <c r="H298" s="302">
        <v>1.1322745705880659</v>
      </c>
      <c r="I298" s="302">
        <v>1.3802703871924</v>
      </c>
      <c r="J298" s="302">
        <f>SUM(G298:I298)</f>
        <v>7.2368343736213028</v>
      </c>
      <c r="K298" s="303"/>
      <c r="L298" s="302">
        <v>4.8063619111978237</v>
      </c>
      <c r="M298" s="302">
        <v>1.2275550647659801</v>
      </c>
      <c r="N298" s="302">
        <v>1.4836706704219287</v>
      </c>
      <c r="O298" s="302">
        <f>SUM(L298:N298)</f>
        <v>7.5175876463857323</v>
      </c>
    </row>
    <row r="299" spans="1:15" s="236" customFormat="1" x14ac:dyDescent="0.2">
      <c r="A299" s="237" t="str">
        <f>name!E$5</f>
        <v>Professional occupations</v>
      </c>
      <c r="B299" s="302">
        <v>5.3281565146475369</v>
      </c>
      <c r="C299" s="302">
        <v>0.78359140095861535</v>
      </c>
      <c r="D299" s="302">
        <v>1.2657979642369974</v>
      </c>
      <c r="E299" s="302">
        <f t="shared" ref="E299:E306" si="133">SUM(B299:D299)</f>
        <v>7.377545879843149</v>
      </c>
      <c r="F299" s="303"/>
      <c r="G299" s="302">
        <v>5.818185934873525</v>
      </c>
      <c r="H299" s="302">
        <v>1.362014375981716</v>
      </c>
      <c r="I299" s="302">
        <v>0.94995644101859034</v>
      </c>
      <c r="J299" s="302">
        <f t="shared" ref="J299:J301" si="134">SUM(G299:I299)</f>
        <v>8.130156751873832</v>
      </c>
      <c r="K299" s="303"/>
      <c r="L299" s="302">
        <v>7.9603734426878674</v>
      </c>
      <c r="M299" s="302">
        <v>2.1724615439557424</v>
      </c>
      <c r="N299" s="302">
        <v>0.89365512881735099</v>
      </c>
      <c r="O299" s="302">
        <f t="shared" ref="O299:O306" si="135">SUM(L299:N299)</f>
        <v>11.026490115460961</v>
      </c>
    </row>
    <row r="300" spans="1:15" s="236" customFormat="1" x14ac:dyDescent="0.2">
      <c r="A300" s="237" t="str">
        <f>name!E$6</f>
        <v>Associate professional occupations</v>
      </c>
      <c r="B300" s="302">
        <v>6.4830111214323294</v>
      </c>
      <c r="C300" s="302">
        <v>1.1750511089026081</v>
      </c>
      <c r="D300" s="302">
        <v>2.9424134983807377</v>
      </c>
      <c r="E300" s="302">
        <f t="shared" si="133"/>
        <v>10.600475728715676</v>
      </c>
      <c r="F300" s="303"/>
      <c r="G300" s="302">
        <v>6.681953479388417</v>
      </c>
      <c r="H300" s="302">
        <v>1.61630352819283</v>
      </c>
      <c r="I300" s="302">
        <v>2.2231708246439248</v>
      </c>
      <c r="J300" s="302">
        <f t="shared" si="134"/>
        <v>10.521427832225172</v>
      </c>
      <c r="K300" s="303"/>
      <c r="L300" s="302">
        <v>7.214993660571241</v>
      </c>
      <c r="M300" s="302">
        <v>2.2313980961882054</v>
      </c>
      <c r="N300" s="302">
        <v>2.2320383026469242</v>
      </c>
      <c r="O300" s="302">
        <f t="shared" si="135"/>
        <v>11.67843005940637</v>
      </c>
    </row>
    <row r="301" spans="1:15" s="236" customFormat="1" x14ac:dyDescent="0.2">
      <c r="A301" s="237" t="str">
        <f>name!E$7</f>
        <v>Administrative and secretarial occupations</v>
      </c>
      <c r="B301" s="302">
        <v>4.1677489455524279</v>
      </c>
      <c r="C301" s="302">
        <v>2.4298993825478163</v>
      </c>
      <c r="D301" s="302">
        <v>0.82789189362019067</v>
      </c>
      <c r="E301" s="302">
        <f t="shared" si="133"/>
        <v>7.4255402217204347</v>
      </c>
      <c r="F301" s="303"/>
      <c r="G301" s="302">
        <v>3.7221533558759243</v>
      </c>
      <c r="H301" s="302">
        <v>2.596165181065726</v>
      </c>
      <c r="I301" s="302">
        <v>0.55154830823512391</v>
      </c>
      <c r="J301" s="302">
        <f t="shared" si="134"/>
        <v>6.8698668451767739</v>
      </c>
      <c r="K301" s="303"/>
      <c r="L301" s="302">
        <v>4.0192987051917406</v>
      </c>
      <c r="M301" s="302">
        <v>3.2934053444681521</v>
      </c>
      <c r="N301" s="302">
        <v>0.69163551773410359</v>
      </c>
      <c r="O301" s="302">
        <f t="shared" si="135"/>
        <v>8.0043395673939965</v>
      </c>
    </row>
    <row r="302" spans="1:15" s="236" customFormat="1" x14ac:dyDescent="0.2">
      <c r="A302" s="237" t="str">
        <f>name!E$8</f>
        <v>Skilled trades occupations</v>
      </c>
      <c r="B302" s="302">
        <v>1.9743656783171943</v>
      </c>
      <c r="C302" s="302">
        <v>0.37741764035724179</v>
      </c>
      <c r="D302" s="302">
        <v>1.0491778352209284</v>
      </c>
      <c r="E302" s="302">
        <f t="shared" si="133"/>
        <v>3.4009611538953646</v>
      </c>
      <c r="F302" s="303"/>
      <c r="G302" s="302">
        <v>1.2254523217305773</v>
      </c>
      <c r="H302" s="302">
        <v>0.33170059789560846</v>
      </c>
      <c r="I302" s="302">
        <v>0.66087807814048505</v>
      </c>
      <c r="J302" s="302">
        <f>SUM(G302:I302)</f>
        <v>2.2180309977666708</v>
      </c>
      <c r="K302" s="303"/>
      <c r="L302" s="302">
        <v>1.1095041361700719</v>
      </c>
      <c r="M302" s="302">
        <v>0.5919903509984229</v>
      </c>
      <c r="N302" s="302">
        <v>0.72399511345672352</v>
      </c>
      <c r="O302" s="302">
        <f t="shared" si="135"/>
        <v>2.4254896006252182</v>
      </c>
    </row>
    <row r="303" spans="1:15" s="236" customFormat="1" x14ac:dyDescent="0.2">
      <c r="A303" s="237" t="str">
        <f>name!E$9</f>
        <v>Caring, leisure and other service occupations</v>
      </c>
      <c r="B303" s="302">
        <v>2.1207375169055585</v>
      </c>
      <c r="C303" s="302">
        <v>1.7542755282525908</v>
      </c>
      <c r="D303" s="302">
        <v>1.0143247499016785</v>
      </c>
      <c r="E303" s="302">
        <f t="shared" si="133"/>
        <v>4.889337795059828</v>
      </c>
      <c r="F303" s="303"/>
      <c r="G303" s="302">
        <v>1.9401477029764727</v>
      </c>
      <c r="H303" s="302">
        <v>1.9928612613970722</v>
      </c>
      <c r="I303" s="302">
        <v>0.81552456297516618</v>
      </c>
      <c r="J303" s="302">
        <f t="shared" ref="J303:J306" si="136">SUM(G303:I303)</f>
        <v>4.7485335273487106</v>
      </c>
      <c r="K303" s="303"/>
      <c r="L303" s="302">
        <v>2.3827561609794663</v>
      </c>
      <c r="M303" s="302">
        <v>2.3685981042415127</v>
      </c>
      <c r="N303" s="302">
        <v>1.1388268875802718</v>
      </c>
      <c r="O303" s="302">
        <f t="shared" si="135"/>
        <v>5.8901811528012509</v>
      </c>
    </row>
    <row r="304" spans="1:15" s="236" customFormat="1" x14ac:dyDescent="0.2">
      <c r="A304" s="237" t="str">
        <f>name!E$10</f>
        <v>Sales and customer service occupations</v>
      </c>
      <c r="B304" s="302">
        <v>2.3771988978361978</v>
      </c>
      <c r="C304" s="302">
        <v>1.0666667265425396</v>
      </c>
      <c r="D304" s="302">
        <v>0.58581561010906269</v>
      </c>
      <c r="E304" s="302">
        <f t="shared" si="133"/>
        <v>4.0296812344877999</v>
      </c>
      <c r="F304" s="303"/>
      <c r="G304" s="302">
        <v>2.0406444600660802</v>
      </c>
      <c r="H304" s="302">
        <v>1.2678506950647515</v>
      </c>
      <c r="I304" s="302">
        <v>0.31320246836888749</v>
      </c>
      <c r="J304" s="302">
        <f t="shared" si="136"/>
        <v>3.6216976234997191</v>
      </c>
      <c r="K304" s="303"/>
      <c r="L304" s="302">
        <v>2.4227834358916178</v>
      </c>
      <c r="M304" s="302">
        <v>1.8411424269989329</v>
      </c>
      <c r="N304" s="302">
        <v>0.31221778450078341</v>
      </c>
      <c r="O304" s="302">
        <f t="shared" si="135"/>
        <v>4.5761436473913335</v>
      </c>
    </row>
    <row r="305" spans="1:15" s="236" customFormat="1" x14ac:dyDescent="0.2">
      <c r="A305" s="237" t="str">
        <f>name!E$11</f>
        <v>Process, plant and machine operatives</v>
      </c>
      <c r="B305" s="302">
        <v>1.8795104478525797</v>
      </c>
      <c r="C305" s="302">
        <v>0.82288195298313105</v>
      </c>
      <c r="D305" s="302">
        <v>0.17864351781736626</v>
      </c>
      <c r="E305" s="302">
        <f t="shared" si="133"/>
        <v>2.8810359186530774</v>
      </c>
      <c r="F305" s="303"/>
      <c r="G305" s="302">
        <v>1.2715861965481461</v>
      </c>
      <c r="H305" s="302">
        <v>1.0421251565553626</v>
      </c>
      <c r="I305" s="302">
        <v>0.13832839084201545</v>
      </c>
      <c r="J305" s="302">
        <f t="shared" si="136"/>
        <v>2.4520397439455244</v>
      </c>
      <c r="K305" s="303"/>
      <c r="L305" s="302">
        <v>1.1207171483024665</v>
      </c>
      <c r="M305" s="302">
        <v>1.3009037088038016</v>
      </c>
      <c r="N305" s="302">
        <v>0.16136791476359291</v>
      </c>
      <c r="O305" s="302">
        <f t="shared" si="135"/>
        <v>2.5829887718698608</v>
      </c>
    </row>
    <row r="306" spans="1:15" s="236" customFormat="1" x14ac:dyDescent="0.2">
      <c r="A306" s="237" t="str">
        <f>name!E$12</f>
        <v>Elementary occupations</v>
      </c>
      <c r="B306" s="302">
        <v>7.6612131693367536</v>
      </c>
      <c r="C306" s="302">
        <v>11.821913769435101</v>
      </c>
      <c r="D306" s="302">
        <v>1.6461233745685417</v>
      </c>
      <c r="E306" s="302">
        <f t="shared" si="133"/>
        <v>21.129250313340396</v>
      </c>
      <c r="F306" s="303"/>
      <c r="G306" s="302">
        <v>6.4071194728852978</v>
      </c>
      <c r="H306" s="302">
        <v>11.777582368093274</v>
      </c>
      <c r="I306" s="302">
        <v>1.1487104635637211</v>
      </c>
      <c r="J306" s="302">
        <f t="shared" si="136"/>
        <v>19.333412304542293</v>
      </c>
      <c r="K306" s="303"/>
      <c r="L306" s="302">
        <v>7.5992526994827756</v>
      </c>
      <c r="M306" s="302">
        <v>10.113280740567463</v>
      </c>
      <c r="N306" s="302">
        <v>1.4758159986150574</v>
      </c>
      <c r="O306" s="302">
        <f t="shared" si="135"/>
        <v>19.188349438665295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36.97076815353379</v>
      </c>
      <c r="C308" s="311">
        <f t="shared" ref="C308:E308" si="137">SUM(C298:C306)</f>
        <v>20.898507187100378</v>
      </c>
      <c r="D308" s="311">
        <f t="shared" si="137"/>
        <v>11.25172465936577</v>
      </c>
      <c r="E308" s="311">
        <f t="shared" si="137"/>
        <v>69.120999999999938</v>
      </c>
      <c r="F308" s="311"/>
      <c r="G308" s="311">
        <f t="shared" ref="G308:J308" si="138">SUM(G298:G306)</f>
        <v>33.831532340185277</v>
      </c>
      <c r="H308" s="311">
        <f t="shared" si="138"/>
        <v>23.118877734834406</v>
      </c>
      <c r="I308" s="311">
        <f t="shared" si="138"/>
        <v>8.1815899249803152</v>
      </c>
      <c r="J308" s="311">
        <f t="shared" si="138"/>
        <v>65.132000000000005</v>
      </c>
      <c r="K308" s="311"/>
      <c r="L308" s="311">
        <f t="shared" ref="L308:O308" si="139">SUM(L298:L306)</f>
        <v>38.636041300475071</v>
      </c>
      <c r="M308" s="311">
        <f t="shared" si="139"/>
        <v>25.140735380988215</v>
      </c>
      <c r="N308" s="311">
        <f t="shared" si="139"/>
        <v>9.1132233185367362</v>
      </c>
      <c r="O308" s="311">
        <f t="shared" si="139"/>
        <v>72.890000000000029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1.581022059344803</v>
      </c>
      <c r="C315" s="302">
        <v>0.42688350866035102</v>
      </c>
      <c r="D315" s="302">
        <v>0.16314277380282163</v>
      </c>
      <c r="E315" s="302">
        <f>SUM(B315:D315)</f>
        <v>2.1710483418079756</v>
      </c>
      <c r="F315" s="303"/>
      <c r="G315" s="302">
        <v>1.6944703070246132</v>
      </c>
      <c r="H315" s="302">
        <v>0.53441756827677578</v>
      </c>
      <c r="I315" s="302">
        <v>6.6692646053287424E-2</v>
      </c>
      <c r="J315" s="302">
        <f>SUM(G315:I315)</f>
        <v>2.2955805213546765</v>
      </c>
      <c r="K315" s="303"/>
      <c r="L315" s="302">
        <v>1.7307450222461183</v>
      </c>
      <c r="M315" s="302">
        <v>0.71336288725587393</v>
      </c>
      <c r="N315" s="302">
        <v>7.6419231534077592E-2</v>
      </c>
      <c r="O315" s="302">
        <f>SUM(L315:N315)</f>
        <v>2.5205271410360699</v>
      </c>
    </row>
    <row r="316" spans="1:15" s="236" customFormat="1" x14ac:dyDescent="0.2">
      <c r="A316" s="237" t="str">
        <f>name!E$5</f>
        <v>Professional occupations</v>
      </c>
      <c r="B316" s="302">
        <v>3.0074739493883844</v>
      </c>
      <c r="C316" s="302">
        <v>1.2060874393660419</v>
      </c>
      <c r="D316" s="302">
        <v>0.4167050991759137</v>
      </c>
      <c r="E316" s="302">
        <f t="shared" ref="E316:E323" si="140">SUM(B316:D316)</f>
        <v>4.6302664879303403</v>
      </c>
      <c r="F316" s="303"/>
      <c r="G316" s="302">
        <v>3.7294310393977819</v>
      </c>
      <c r="H316" s="302">
        <v>1.3719049512772994</v>
      </c>
      <c r="I316" s="302">
        <v>0.15998616189019985</v>
      </c>
      <c r="J316" s="302">
        <f t="shared" ref="J316:J318" si="141">SUM(G316:I316)</f>
        <v>5.2613221525652811</v>
      </c>
      <c r="K316" s="303"/>
      <c r="L316" s="302">
        <v>4.9042333159447118</v>
      </c>
      <c r="M316" s="302">
        <v>1.9036871412840983</v>
      </c>
      <c r="N316" s="302">
        <v>0.14695791295210425</v>
      </c>
      <c r="O316" s="302">
        <f t="shared" ref="O316:O323" si="142">SUM(L316:N316)</f>
        <v>6.9548783701809151</v>
      </c>
    </row>
    <row r="317" spans="1:15" s="236" customFormat="1" x14ac:dyDescent="0.2">
      <c r="A317" s="237" t="str">
        <f>name!E$6</f>
        <v>Associate professional occupations</v>
      </c>
      <c r="B317" s="302">
        <v>6.4665238505453635</v>
      </c>
      <c r="C317" s="302">
        <v>1.5439259827565399</v>
      </c>
      <c r="D317" s="302">
        <v>0.19249831314289498</v>
      </c>
      <c r="E317" s="302">
        <f t="shared" si="140"/>
        <v>8.2029481464447986</v>
      </c>
      <c r="F317" s="303"/>
      <c r="G317" s="302">
        <v>7.0149192564933003</v>
      </c>
      <c r="H317" s="302">
        <v>1.4296427309622435</v>
      </c>
      <c r="I317" s="302">
        <v>6.46778087969508E-2</v>
      </c>
      <c r="J317" s="302">
        <f t="shared" si="141"/>
        <v>8.5092397962524942</v>
      </c>
      <c r="K317" s="303"/>
      <c r="L317" s="302">
        <v>7.3931396824048772</v>
      </c>
      <c r="M317" s="302">
        <v>1.7769106996896857</v>
      </c>
      <c r="N317" s="302">
        <v>7.9793929266597813E-2</v>
      </c>
      <c r="O317" s="302">
        <f t="shared" si="142"/>
        <v>9.2498443113611604</v>
      </c>
    </row>
    <row r="318" spans="1:15" s="236" customFormat="1" x14ac:dyDescent="0.2">
      <c r="A318" s="237" t="str">
        <f>name!E$7</f>
        <v>Administrative and secretarial occupations</v>
      </c>
      <c r="B318" s="302">
        <v>4.6757588977249407</v>
      </c>
      <c r="C318" s="302">
        <v>4.6624342016006723</v>
      </c>
      <c r="D318" s="302">
        <v>5.7254944568008649E-2</v>
      </c>
      <c r="E318" s="302">
        <f t="shared" si="140"/>
        <v>9.3954480438936212</v>
      </c>
      <c r="F318" s="303"/>
      <c r="G318" s="302">
        <v>4.2762941290282761</v>
      </c>
      <c r="H318" s="302">
        <v>3.6924440158895133</v>
      </c>
      <c r="I318" s="302">
        <v>1.7644924889911099E-2</v>
      </c>
      <c r="J318" s="302">
        <f t="shared" si="141"/>
        <v>7.986383069807701</v>
      </c>
      <c r="K318" s="303"/>
      <c r="L318" s="302">
        <v>4.1214721628914823</v>
      </c>
      <c r="M318" s="302">
        <v>3.7382621846174229</v>
      </c>
      <c r="N318" s="302">
        <v>2.0452164396455755E-2</v>
      </c>
      <c r="O318" s="302">
        <f t="shared" si="142"/>
        <v>7.8801865119053609</v>
      </c>
    </row>
    <row r="319" spans="1:15" s="236" customFormat="1" x14ac:dyDescent="0.2">
      <c r="A319" s="237" t="str">
        <f>name!E$8</f>
        <v>Skilled trades occupations</v>
      </c>
      <c r="B319" s="302">
        <v>0.30401586823373361</v>
      </c>
      <c r="C319" s="302">
        <v>4.3673451521941624E-2</v>
      </c>
      <c r="D319" s="302">
        <v>0.15473842155176576</v>
      </c>
      <c r="E319" s="302">
        <f t="shared" si="140"/>
        <v>0.50242774130744094</v>
      </c>
      <c r="F319" s="303"/>
      <c r="G319" s="302">
        <v>0.23938314755873924</v>
      </c>
      <c r="H319" s="302">
        <v>3.2089597327880012E-2</v>
      </c>
      <c r="I319" s="302">
        <v>3.8776387043925921E-2</v>
      </c>
      <c r="J319" s="302">
        <f>SUM(G319:I319)</f>
        <v>0.31024913193054521</v>
      </c>
      <c r="K319" s="303"/>
      <c r="L319" s="302">
        <v>0.27079751618561598</v>
      </c>
      <c r="M319" s="302">
        <v>8.2609056320188529E-2</v>
      </c>
      <c r="N319" s="302">
        <v>4.0968358398901575E-2</v>
      </c>
      <c r="O319" s="302">
        <f t="shared" si="142"/>
        <v>0.3943749309047061</v>
      </c>
    </row>
    <row r="320" spans="1:15" s="236" customFormat="1" x14ac:dyDescent="0.2">
      <c r="A320" s="237" t="str">
        <f>name!E$9</f>
        <v>Caring, leisure and other service occupations</v>
      </c>
      <c r="B320" s="302">
        <v>0.58178036148255041</v>
      </c>
      <c r="C320" s="302">
        <v>0.33769405702530969</v>
      </c>
      <c r="D320" s="302">
        <v>2.7746192557229314E-2</v>
      </c>
      <c r="E320" s="302">
        <f t="shared" si="140"/>
        <v>0.94722061106508937</v>
      </c>
      <c r="F320" s="303"/>
      <c r="G320" s="302">
        <v>0.52834005083109847</v>
      </c>
      <c r="H320" s="302">
        <v>0.28544163200825151</v>
      </c>
      <c r="I320" s="302">
        <v>8.5043806027243606E-3</v>
      </c>
      <c r="J320" s="302">
        <f t="shared" ref="J320:J323" si="143">SUM(G320:I320)</f>
        <v>0.82228606344207444</v>
      </c>
      <c r="K320" s="303"/>
      <c r="L320" s="302">
        <v>0.6427201710018019</v>
      </c>
      <c r="M320" s="302">
        <v>0.31102016399233912</v>
      </c>
      <c r="N320" s="302">
        <v>1.5815839485387336E-2</v>
      </c>
      <c r="O320" s="302">
        <f t="shared" si="142"/>
        <v>0.96955617447952835</v>
      </c>
    </row>
    <row r="321" spans="1:15" s="236" customFormat="1" x14ac:dyDescent="0.2">
      <c r="A321" s="237" t="str">
        <f>name!E$10</f>
        <v>Sales and customer service occupations</v>
      </c>
      <c r="B321" s="302">
        <v>0.37160185356103081</v>
      </c>
      <c r="C321" s="302">
        <v>0.44878800232858268</v>
      </c>
      <c r="D321" s="302">
        <v>2.6904999920336035E-2</v>
      </c>
      <c r="E321" s="302">
        <f t="shared" si="140"/>
        <v>0.84729485580994945</v>
      </c>
      <c r="F321" s="303"/>
      <c r="G321" s="302">
        <v>0.34427138226473425</v>
      </c>
      <c r="H321" s="302">
        <v>0.3888160555838564</v>
      </c>
      <c r="I321" s="302">
        <v>8.2029947926770975E-3</v>
      </c>
      <c r="J321" s="302">
        <f t="shared" si="143"/>
        <v>0.7412904326412677</v>
      </c>
      <c r="K321" s="303"/>
      <c r="L321" s="302">
        <v>0.39378943962896074</v>
      </c>
      <c r="M321" s="302">
        <v>0.51634799619623672</v>
      </c>
      <c r="N321" s="302">
        <v>8.871570227945446E-3</v>
      </c>
      <c r="O321" s="302">
        <f t="shared" si="142"/>
        <v>0.91900900605314295</v>
      </c>
    </row>
    <row r="322" spans="1:15" s="236" customFormat="1" x14ac:dyDescent="0.2">
      <c r="A322" s="237" t="str">
        <f>name!E$11</f>
        <v>Process, plant and machine operatives</v>
      </c>
      <c r="B322" s="302">
        <v>0.12435727386566151</v>
      </c>
      <c r="C322" s="302">
        <v>0.12389849313508618</v>
      </c>
      <c r="D322" s="302">
        <v>5.9444993564093863E-2</v>
      </c>
      <c r="E322" s="302">
        <f t="shared" si="140"/>
        <v>0.30770076056484158</v>
      </c>
      <c r="F322" s="303"/>
      <c r="G322" s="302">
        <v>9.1073555595403616E-2</v>
      </c>
      <c r="H322" s="302">
        <v>9.0851502183093638E-2</v>
      </c>
      <c r="I322" s="302">
        <v>2.3871477911520587E-2</v>
      </c>
      <c r="J322" s="302">
        <f t="shared" si="143"/>
        <v>0.20579653569001785</v>
      </c>
      <c r="K322" s="303"/>
      <c r="L322" s="302">
        <v>8.9478897235629754E-2</v>
      </c>
      <c r="M322" s="302">
        <v>0.11930322025220405</v>
      </c>
      <c r="N322" s="302">
        <v>5.2260188747379636E-2</v>
      </c>
      <c r="O322" s="302">
        <f t="shared" si="142"/>
        <v>0.26104230623521346</v>
      </c>
    </row>
    <row r="323" spans="1:15" s="236" customFormat="1" x14ac:dyDescent="0.2">
      <c r="A323" s="237" t="str">
        <f>name!E$12</f>
        <v>Elementary occupations</v>
      </c>
      <c r="B323" s="302">
        <v>0.49432437031128706</v>
      </c>
      <c r="C323" s="302">
        <v>0.68103672688870676</v>
      </c>
      <c r="D323" s="302">
        <v>2.5283913975979674E-2</v>
      </c>
      <c r="E323" s="302">
        <f t="shared" si="140"/>
        <v>1.2006450111759737</v>
      </c>
      <c r="F323" s="303"/>
      <c r="G323" s="302">
        <v>0.38025729071567665</v>
      </c>
      <c r="H323" s="302">
        <v>0.45089210880750691</v>
      </c>
      <c r="I323" s="302">
        <v>7.7028967927772552E-3</v>
      </c>
      <c r="J323" s="302">
        <f t="shared" si="143"/>
        <v>0.83885229631596081</v>
      </c>
      <c r="K323" s="303"/>
      <c r="L323" s="302">
        <v>0.38487164994541662</v>
      </c>
      <c r="M323" s="302">
        <v>0.42818256083992101</v>
      </c>
      <c r="N323" s="302">
        <v>9.5270370585983921E-3</v>
      </c>
      <c r="O323" s="302">
        <f t="shared" si="142"/>
        <v>0.82258124784393594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17.606858484457756</v>
      </c>
      <c r="C325" s="311">
        <f t="shared" ref="C325:E325" si="144">SUM(C315:C323)</f>
        <v>9.4744218632832311</v>
      </c>
      <c r="D325" s="311">
        <f t="shared" si="144"/>
        <v>1.1237196522590438</v>
      </c>
      <c r="E325" s="311">
        <f t="shared" si="144"/>
        <v>28.205000000000027</v>
      </c>
      <c r="F325" s="311"/>
      <c r="G325" s="311">
        <f t="shared" ref="G325:J325" si="145">SUM(G315:G323)</f>
        <v>18.298440158909621</v>
      </c>
      <c r="H325" s="311">
        <f t="shared" si="145"/>
        <v>8.2765001623164203</v>
      </c>
      <c r="I325" s="311">
        <f t="shared" si="145"/>
        <v>0.39605967877397441</v>
      </c>
      <c r="J325" s="311">
        <f t="shared" si="145"/>
        <v>26.971000000000014</v>
      </c>
      <c r="K325" s="311"/>
      <c r="L325" s="311">
        <f t="shared" ref="L325:O325" si="146">SUM(L315:L323)</f>
        <v>19.931247857484617</v>
      </c>
      <c r="M325" s="311">
        <f t="shared" si="146"/>
        <v>9.5896859104479706</v>
      </c>
      <c r="N325" s="311">
        <f t="shared" si="146"/>
        <v>0.45106623206744778</v>
      </c>
      <c r="O325" s="311">
        <f t="shared" si="146"/>
        <v>29.972000000000037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0.95918319788237749</v>
      </c>
      <c r="C332" s="302">
        <v>0.47839076165744815</v>
      </c>
      <c r="D332" s="302">
        <v>0.49337747029203416</v>
      </c>
      <c r="E332" s="302">
        <f>SUM(B332:D332)</f>
        <v>1.9309514298318597</v>
      </c>
      <c r="F332" s="303"/>
      <c r="G332" s="302">
        <v>0.96215863034858107</v>
      </c>
      <c r="H332" s="302">
        <v>0.73785346885331093</v>
      </c>
      <c r="I332" s="302">
        <v>0.46491312098823118</v>
      </c>
      <c r="J332" s="302">
        <f>SUM(G332:I332)</f>
        <v>2.1649252201901232</v>
      </c>
      <c r="K332" s="303"/>
      <c r="L332" s="302">
        <v>0.83163831908033303</v>
      </c>
      <c r="M332" s="302">
        <v>0.87271178931215576</v>
      </c>
      <c r="N332" s="302">
        <v>0.44355527131990002</v>
      </c>
      <c r="O332" s="302">
        <f>SUM(L332:N332)</f>
        <v>2.1479053797123888</v>
      </c>
    </row>
    <row r="333" spans="1:15" s="236" customFormat="1" x14ac:dyDescent="0.2">
      <c r="A333" s="237" t="str">
        <f>name!E$5</f>
        <v>Professional occupations</v>
      </c>
      <c r="B333" s="302">
        <v>18.774331578224984</v>
      </c>
      <c r="C333" s="302">
        <v>11.778860813275674</v>
      </c>
      <c r="D333" s="302">
        <v>2.8666999923199343</v>
      </c>
      <c r="E333" s="302">
        <f t="shared" ref="E333:E340" si="147">SUM(B333:D333)</f>
        <v>33.419892383820596</v>
      </c>
      <c r="F333" s="303"/>
      <c r="G333" s="302">
        <v>20.79810143542138</v>
      </c>
      <c r="H333" s="302">
        <v>15.327283449069899</v>
      </c>
      <c r="I333" s="302">
        <v>3.0968128322392272</v>
      </c>
      <c r="J333" s="302">
        <f t="shared" ref="J333:J335" si="148">SUM(G333:I333)</f>
        <v>39.222197716730513</v>
      </c>
      <c r="K333" s="303"/>
      <c r="L333" s="302">
        <v>21.497155514792674</v>
      </c>
      <c r="M333" s="302">
        <v>17.740618372167805</v>
      </c>
      <c r="N333" s="302">
        <v>3.2461185769545597</v>
      </c>
      <c r="O333" s="302">
        <f t="shared" ref="O333:O340" si="149">SUM(L333:N333)</f>
        <v>42.483892463915041</v>
      </c>
    </row>
    <row r="334" spans="1:15" s="236" customFormat="1" x14ac:dyDescent="0.2">
      <c r="A334" s="237" t="str">
        <f>name!E$6</f>
        <v>Associate professional occupations</v>
      </c>
      <c r="B334" s="302">
        <v>1.8328728561307455</v>
      </c>
      <c r="C334" s="302">
        <v>2.2466557228123154</v>
      </c>
      <c r="D334" s="302">
        <v>1.1609606747494983</v>
      </c>
      <c r="E334" s="302">
        <f t="shared" si="147"/>
        <v>5.2404892536925587</v>
      </c>
      <c r="F334" s="303"/>
      <c r="G334" s="302">
        <v>1.9943097962842458</v>
      </c>
      <c r="H334" s="302">
        <v>2.870779189318577</v>
      </c>
      <c r="I334" s="302">
        <v>0.87206264234631781</v>
      </c>
      <c r="J334" s="302">
        <f t="shared" si="148"/>
        <v>5.7371516279491406</v>
      </c>
      <c r="K334" s="303"/>
      <c r="L334" s="302">
        <v>2.4168033768871591</v>
      </c>
      <c r="M334" s="302">
        <v>3.6682371288677471</v>
      </c>
      <c r="N334" s="302">
        <v>0.83533838823016648</v>
      </c>
      <c r="O334" s="302">
        <f t="shared" si="149"/>
        <v>6.9203788939850721</v>
      </c>
    </row>
    <row r="335" spans="1:15" s="236" customFormat="1" x14ac:dyDescent="0.2">
      <c r="A335" s="237" t="str">
        <f>name!E$7</f>
        <v>Administrative and secretarial occupations</v>
      </c>
      <c r="B335" s="302">
        <v>1.537290954927361</v>
      </c>
      <c r="C335" s="302">
        <v>3.43723718262676</v>
      </c>
      <c r="D335" s="302">
        <v>0.16672868717134229</v>
      </c>
      <c r="E335" s="302">
        <f t="shared" si="147"/>
        <v>5.1412568247254633</v>
      </c>
      <c r="F335" s="303"/>
      <c r="G335" s="302">
        <v>1.3782762262211232</v>
      </c>
      <c r="H335" s="302">
        <v>3.5379592225500538</v>
      </c>
      <c r="I335" s="302">
        <v>0.1223563938488724</v>
      </c>
      <c r="J335" s="302">
        <f t="shared" si="148"/>
        <v>5.0385918426200496</v>
      </c>
      <c r="K335" s="303"/>
      <c r="L335" s="302">
        <v>0.77225844319914139</v>
      </c>
      <c r="M335" s="302">
        <v>1.8039222768309642</v>
      </c>
      <c r="N335" s="302">
        <v>6.0049391349721051E-2</v>
      </c>
      <c r="O335" s="302">
        <f t="shared" si="149"/>
        <v>2.6362301113798265</v>
      </c>
    </row>
    <row r="336" spans="1:15" s="236" customFormat="1" x14ac:dyDescent="0.2">
      <c r="A336" s="237" t="str">
        <f>name!E$8</f>
        <v>Skilled trades occupations</v>
      </c>
      <c r="B336" s="302">
        <v>0.49953411906942308</v>
      </c>
      <c r="C336" s="302">
        <v>0.45079116008570774</v>
      </c>
      <c r="D336" s="302">
        <v>0.14347586163801776</v>
      </c>
      <c r="E336" s="302">
        <f t="shared" si="147"/>
        <v>1.0938011407931487</v>
      </c>
      <c r="F336" s="303"/>
      <c r="G336" s="302">
        <v>0.35898143028901419</v>
      </c>
      <c r="H336" s="302">
        <v>0.36665872290797574</v>
      </c>
      <c r="I336" s="302">
        <v>0.10805376793152822</v>
      </c>
      <c r="J336" s="302">
        <f>SUM(G336:I336)</f>
        <v>0.83369392112851815</v>
      </c>
      <c r="K336" s="303"/>
      <c r="L336" s="302">
        <v>0.18916158560721516</v>
      </c>
      <c r="M336" s="302">
        <v>0.17606470094336288</v>
      </c>
      <c r="N336" s="302">
        <v>0.13494115258106951</v>
      </c>
      <c r="O336" s="302">
        <f t="shared" si="149"/>
        <v>0.50016743913164752</v>
      </c>
    </row>
    <row r="337" spans="1:15" s="236" customFormat="1" x14ac:dyDescent="0.2">
      <c r="A337" s="237" t="str">
        <f>name!E$9</f>
        <v>Caring, leisure and other service occupations</v>
      </c>
      <c r="B337" s="302">
        <v>6.4064725897395816</v>
      </c>
      <c r="C337" s="302">
        <v>8.9790175967197197</v>
      </c>
      <c r="D337" s="302">
        <v>0.47754475446115591</v>
      </c>
      <c r="E337" s="302">
        <f t="shared" si="147"/>
        <v>15.863034940920457</v>
      </c>
      <c r="F337" s="303"/>
      <c r="G337" s="302">
        <v>6.1657971147368693</v>
      </c>
      <c r="H337" s="302">
        <v>9.7953522044087524</v>
      </c>
      <c r="I337" s="302">
        <v>0.39368388964968737</v>
      </c>
      <c r="J337" s="302">
        <f t="shared" ref="J337:J340" si="150">SUM(G337:I337)</f>
        <v>16.354833208795309</v>
      </c>
      <c r="K337" s="303"/>
      <c r="L337" s="302">
        <v>7.455175210712107</v>
      </c>
      <c r="M337" s="302">
        <v>9.3536046552051886</v>
      </c>
      <c r="N337" s="302">
        <v>0.45728738157499332</v>
      </c>
      <c r="O337" s="302">
        <f t="shared" si="149"/>
        <v>17.266067247492288</v>
      </c>
    </row>
    <row r="338" spans="1:15" s="236" customFormat="1" x14ac:dyDescent="0.2">
      <c r="A338" s="237" t="str">
        <f>name!E$10</f>
        <v>Sales and customer service occupations</v>
      </c>
      <c r="B338" s="302">
        <v>0.12640907801317053</v>
      </c>
      <c r="C338" s="302">
        <v>0.28929053451187442</v>
      </c>
      <c r="D338" s="302">
        <v>8.9518029306622116E-2</v>
      </c>
      <c r="E338" s="302">
        <f t="shared" si="147"/>
        <v>0.50521764183166706</v>
      </c>
      <c r="F338" s="303"/>
      <c r="G338" s="302">
        <v>0.11148880831675308</v>
      </c>
      <c r="H338" s="302">
        <v>0.30271688879490238</v>
      </c>
      <c r="I338" s="302">
        <v>5.3418940022146977E-2</v>
      </c>
      <c r="J338" s="302">
        <f t="shared" si="150"/>
        <v>0.46762463713380242</v>
      </c>
      <c r="K338" s="303"/>
      <c r="L338" s="302">
        <v>0.10827852484456216</v>
      </c>
      <c r="M338" s="302">
        <v>0.30368737346162422</v>
      </c>
      <c r="N338" s="302">
        <v>4.8559111244859211E-2</v>
      </c>
      <c r="O338" s="302">
        <f t="shared" si="149"/>
        <v>0.46052500955104558</v>
      </c>
    </row>
    <row r="339" spans="1:15" s="236" customFormat="1" x14ac:dyDescent="0.2">
      <c r="A339" s="237" t="str">
        <f>name!E$11</f>
        <v>Process, plant and machine operatives</v>
      </c>
      <c r="B339" s="302">
        <v>5.6590233248045067E-2</v>
      </c>
      <c r="C339" s="302">
        <v>0.14400800480701742</v>
      </c>
      <c r="D339" s="302">
        <v>0.78801532234946348</v>
      </c>
      <c r="E339" s="302">
        <f t="shared" si="147"/>
        <v>0.98861356040452597</v>
      </c>
      <c r="F339" s="303"/>
      <c r="G339" s="302">
        <v>3.6752175809335243E-2</v>
      </c>
      <c r="H339" s="302">
        <v>0.11777328732370818</v>
      </c>
      <c r="I339" s="302">
        <v>0.75898031492913631</v>
      </c>
      <c r="J339" s="302">
        <f t="shared" si="150"/>
        <v>0.9135057780621797</v>
      </c>
      <c r="K339" s="303"/>
      <c r="L339" s="302">
        <v>2.1062474249970632E-2</v>
      </c>
      <c r="M339" s="302">
        <v>0.14233278385255779</v>
      </c>
      <c r="N339" s="302">
        <v>0.71551794018732662</v>
      </c>
      <c r="O339" s="302">
        <f t="shared" si="149"/>
        <v>0.87891319828985504</v>
      </c>
    </row>
    <row r="340" spans="1:15" s="236" customFormat="1" x14ac:dyDescent="0.2">
      <c r="A340" s="237" t="str">
        <f>name!E$12</f>
        <v>Elementary occupations</v>
      </c>
      <c r="B340" s="302">
        <v>0.26867525606612569</v>
      </c>
      <c r="C340" s="302">
        <v>5.204727584733857</v>
      </c>
      <c r="D340" s="302">
        <v>0.14333998317980537</v>
      </c>
      <c r="E340" s="302">
        <f t="shared" si="147"/>
        <v>5.6167428239797879</v>
      </c>
      <c r="F340" s="303"/>
      <c r="G340" s="302">
        <v>0.19227308828775844</v>
      </c>
      <c r="H340" s="302">
        <v>4.4993084774068643</v>
      </c>
      <c r="I340" s="302">
        <v>7.189448169578011E-2</v>
      </c>
      <c r="J340" s="302">
        <f t="shared" si="150"/>
        <v>4.7634760473904034</v>
      </c>
      <c r="K340" s="303"/>
      <c r="L340" s="302">
        <v>7.9078739464024383E-2</v>
      </c>
      <c r="M340" s="302">
        <v>2.0707600580503809</v>
      </c>
      <c r="N340" s="302">
        <v>0.23308145902838867</v>
      </c>
      <c r="O340" s="302">
        <f t="shared" si="149"/>
        <v>2.3829202565427936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30.461359863301816</v>
      </c>
      <c r="C342" s="311">
        <f t="shared" ref="C342:E342" si="151">SUM(C332:C340)</f>
        <v>33.008979361230374</v>
      </c>
      <c r="D342" s="311">
        <f t="shared" si="151"/>
        <v>6.3296607754678726</v>
      </c>
      <c r="E342" s="311">
        <f t="shared" si="151"/>
        <v>69.800000000000068</v>
      </c>
      <c r="F342" s="311"/>
      <c r="G342" s="311">
        <f t="shared" ref="G342:J342" si="152">SUM(G332:G340)</f>
        <v>31.998138705715061</v>
      </c>
      <c r="H342" s="311">
        <f t="shared" si="152"/>
        <v>37.555684910634042</v>
      </c>
      <c r="I342" s="311">
        <f t="shared" si="152"/>
        <v>5.9421763836509278</v>
      </c>
      <c r="J342" s="311">
        <f t="shared" si="152"/>
        <v>75.496000000000038</v>
      </c>
      <c r="K342" s="311"/>
      <c r="L342" s="311">
        <f t="shared" ref="L342:O342" si="153">SUM(L332:L340)</f>
        <v>33.370612188837192</v>
      </c>
      <c r="M342" s="311">
        <f t="shared" si="153"/>
        <v>36.131939138691791</v>
      </c>
      <c r="N342" s="311">
        <f t="shared" si="153"/>
        <v>6.1744486724709837</v>
      </c>
      <c r="O342" s="311">
        <f t="shared" si="153"/>
        <v>75.67699999999995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3.0463457998765913</v>
      </c>
      <c r="C349" s="302">
        <v>1.0344305217670566</v>
      </c>
      <c r="D349" s="302">
        <v>0.60342670966440282</v>
      </c>
      <c r="E349" s="302">
        <f>SUM(B349:D349)</f>
        <v>4.6842030313080505</v>
      </c>
      <c r="F349" s="303"/>
      <c r="G349" s="302">
        <v>3.2921200350646234</v>
      </c>
      <c r="H349" s="302">
        <v>1.4709491210942083</v>
      </c>
      <c r="I349" s="302">
        <v>0.57560305933810541</v>
      </c>
      <c r="J349" s="302">
        <f>SUM(G349:I349)</f>
        <v>5.3386722154969366</v>
      </c>
      <c r="K349" s="303"/>
      <c r="L349" s="302">
        <v>3.6291666008970656</v>
      </c>
      <c r="M349" s="302">
        <v>1.9589817016001803</v>
      </c>
      <c r="N349" s="302">
        <v>0.88481474689012085</v>
      </c>
      <c r="O349" s="302">
        <f>SUM(L349:N349)</f>
        <v>6.4729630493873662</v>
      </c>
    </row>
    <row r="350" spans="1:15" s="236" customFormat="1" x14ac:dyDescent="0.2">
      <c r="A350" s="237" t="str">
        <f>name!E$5</f>
        <v>Professional occupations</v>
      </c>
      <c r="B350" s="302">
        <v>15.083098781707264</v>
      </c>
      <c r="C350" s="302">
        <v>8.145435522229608</v>
      </c>
      <c r="D350" s="302">
        <v>3.1954876028768151</v>
      </c>
      <c r="E350" s="302">
        <f t="shared" ref="E350:E357" si="154">SUM(B350:D350)</f>
        <v>26.424021906813685</v>
      </c>
      <c r="F350" s="303"/>
      <c r="G350" s="302">
        <v>17.230794496071773</v>
      </c>
      <c r="H350" s="302">
        <v>10.537859297979443</v>
      </c>
      <c r="I350" s="302">
        <v>3.2645153381295664</v>
      </c>
      <c r="J350" s="302">
        <f t="shared" ref="J350:J352" si="155">SUM(G350:I350)</f>
        <v>31.033169132180785</v>
      </c>
      <c r="K350" s="303"/>
      <c r="L350" s="302">
        <v>20.927965232683995</v>
      </c>
      <c r="M350" s="302">
        <v>12.274988224970141</v>
      </c>
      <c r="N350" s="302">
        <v>4.1862678491358691</v>
      </c>
      <c r="O350" s="302">
        <f t="shared" ref="O350:O357" si="156">SUM(L350:N350)</f>
        <v>37.389221306789999</v>
      </c>
    </row>
    <row r="351" spans="1:15" s="236" customFormat="1" x14ac:dyDescent="0.2">
      <c r="A351" s="237" t="str">
        <f>name!E$6</f>
        <v>Associate professional occupations</v>
      </c>
      <c r="B351" s="302">
        <v>6.0988103863960585</v>
      </c>
      <c r="C351" s="302">
        <v>4.728583593196177</v>
      </c>
      <c r="D351" s="302">
        <v>1.3543480324587471</v>
      </c>
      <c r="E351" s="302">
        <f t="shared" si="154"/>
        <v>12.181742012050982</v>
      </c>
      <c r="F351" s="303"/>
      <c r="G351" s="302">
        <v>6.7853785441673873</v>
      </c>
      <c r="H351" s="302">
        <v>5.9211763457856854</v>
      </c>
      <c r="I351" s="302">
        <v>1.2923609295261826</v>
      </c>
      <c r="J351" s="302">
        <f t="shared" si="155"/>
        <v>13.998915819479254</v>
      </c>
      <c r="K351" s="303"/>
      <c r="L351" s="302">
        <v>12.3356061431931</v>
      </c>
      <c r="M351" s="302">
        <v>9.8489657701517412</v>
      </c>
      <c r="N351" s="302">
        <v>2.0638568120966285</v>
      </c>
      <c r="O351" s="302">
        <f t="shared" si="156"/>
        <v>24.248428725441467</v>
      </c>
    </row>
    <row r="352" spans="1:15" s="236" customFormat="1" x14ac:dyDescent="0.2">
      <c r="A352" s="237" t="str">
        <f>name!E$7</f>
        <v>Administrative and secretarial occupations</v>
      </c>
      <c r="B352" s="302">
        <v>4.5706903786867263</v>
      </c>
      <c r="C352" s="302">
        <v>7.3955354957194253</v>
      </c>
      <c r="D352" s="302">
        <v>0.3792660381665921</v>
      </c>
      <c r="E352" s="302">
        <f t="shared" si="154"/>
        <v>12.345491912572745</v>
      </c>
      <c r="F352" s="303"/>
      <c r="G352" s="302">
        <v>4.2243275869015218</v>
      </c>
      <c r="H352" s="302">
        <v>7.2929549004548662</v>
      </c>
      <c r="I352" s="302">
        <v>0.28510232853984824</v>
      </c>
      <c r="J352" s="302">
        <f t="shared" si="155"/>
        <v>11.802384815896236</v>
      </c>
      <c r="K352" s="303"/>
      <c r="L352" s="302">
        <v>4.0560626229835686</v>
      </c>
      <c r="M352" s="302">
        <v>5.2828558065561388</v>
      </c>
      <c r="N352" s="302">
        <v>0.19281866232770067</v>
      </c>
      <c r="O352" s="302">
        <f t="shared" si="156"/>
        <v>9.5317370918674076</v>
      </c>
    </row>
    <row r="353" spans="1:15" s="236" customFormat="1" x14ac:dyDescent="0.2">
      <c r="A353" s="237" t="str">
        <f>name!E$8</f>
        <v>Skilled trades occupations</v>
      </c>
      <c r="B353" s="302">
        <v>0.61635407888619009</v>
      </c>
      <c r="C353" s="302">
        <v>0.69254766792388156</v>
      </c>
      <c r="D353" s="302">
        <v>0.23920491462966467</v>
      </c>
      <c r="E353" s="302">
        <f t="shared" si="154"/>
        <v>1.5481066614397363</v>
      </c>
      <c r="F353" s="303"/>
      <c r="G353" s="302">
        <v>0.46068368183883102</v>
      </c>
      <c r="H353" s="302">
        <v>0.51564414370561873</v>
      </c>
      <c r="I353" s="302">
        <v>0.15546441251616891</v>
      </c>
      <c r="J353" s="302">
        <f>SUM(G353:I353)</f>
        <v>1.1317922380606187</v>
      </c>
      <c r="K353" s="303"/>
      <c r="L353" s="302">
        <v>0.33904815494557111</v>
      </c>
      <c r="M353" s="302">
        <v>0.52689024738091916</v>
      </c>
      <c r="N353" s="302">
        <v>0.2071750269163718</v>
      </c>
      <c r="O353" s="302">
        <f t="shared" si="156"/>
        <v>1.0731134292428619</v>
      </c>
    </row>
    <row r="354" spans="1:15" s="236" customFormat="1" x14ac:dyDescent="0.2">
      <c r="A354" s="237" t="str">
        <f>name!E$9</f>
        <v>Caring, leisure and other service occupations</v>
      </c>
      <c r="B354" s="302">
        <v>16.138945899142037</v>
      </c>
      <c r="C354" s="302">
        <v>17.458074985038198</v>
      </c>
      <c r="D354" s="302">
        <v>3.1192335691036495</v>
      </c>
      <c r="E354" s="302">
        <f t="shared" si="154"/>
        <v>36.716254453283888</v>
      </c>
      <c r="F354" s="303"/>
      <c r="G354" s="302">
        <v>15.825646563957648</v>
      </c>
      <c r="H354" s="302">
        <v>18.609098276890226</v>
      </c>
      <c r="I354" s="302">
        <v>3.7414923211096958</v>
      </c>
      <c r="J354" s="302">
        <f t="shared" ref="J354:J357" si="157">SUM(G354:I354)</f>
        <v>38.176237161957566</v>
      </c>
      <c r="K354" s="303"/>
      <c r="L354" s="302">
        <v>21.042074481081212</v>
      </c>
      <c r="M354" s="302">
        <v>19.894450150066248</v>
      </c>
      <c r="N354" s="302">
        <v>4.9086704681456981</v>
      </c>
      <c r="O354" s="302">
        <f t="shared" si="156"/>
        <v>45.845195099293164</v>
      </c>
    </row>
    <row r="355" spans="1:15" s="236" customFormat="1" x14ac:dyDescent="0.2">
      <c r="A355" s="237" t="str">
        <f>name!E$10</f>
        <v>Sales and customer service occupations</v>
      </c>
      <c r="B355" s="302">
        <v>0.61008537081532288</v>
      </c>
      <c r="C355" s="302">
        <v>0.83402809978720671</v>
      </c>
      <c r="D355" s="302">
        <v>0.11420380002210836</v>
      </c>
      <c r="E355" s="302">
        <f t="shared" si="154"/>
        <v>1.558317270624638</v>
      </c>
      <c r="F355" s="303"/>
      <c r="G355" s="302">
        <v>0.56644181181019815</v>
      </c>
      <c r="H355" s="302">
        <v>0.81876268033542166</v>
      </c>
      <c r="I355" s="302">
        <v>7.0807794935356133E-2</v>
      </c>
      <c r="J355" s="302">
        <f t="shared" si="157"/>
        <v>1.4560122870809757</v>
      </c>
      <c r="K355" s="303"/>
      <c r="L355" s="302">
        <v>0.66219245751513744</v>
      </c>
      <c r="M355" s="302">
        <v>0.94640516098958338</v>
      </c>
      <c r="N355" s="302">
        <v>9.8799561163425378E-2</v>
      </c>
      <c r="O355" s="302">
        <f t="shared" si="156"/>
        <v>1.7073971796681462</v>
      </c>
    </row>
    <row r="356" spans="1:15" s="236" customFormat="1" x14ac:dyDescent="0.2">
      <c r="A356" s="237" t="str">
        <f>name!E$11</f>
        <v>Process, plant and machine operatives</v>
      </c>
      <c r="B356" s="302">
        <v>0.13273860895779258</v>
      </c>
      <c r="C356" s="302">
        <v>0.3000371573905059</v>
      </c>
      <c r="D356" s="302">
        <v>3.6505119506395553E-2</v>
      </c>
      <c r="E356" s="302">
        <f t="shared" si="154"/>
        <v>0.46928088585469407</v>
      </c>
      <c r="F356" s="303"/>
      <c r="G356" s="302">
        <v>9.9121098842070612E-2</v>
      </c>
      <c r="H356" s="302">
        <v>0.20784433211978934</v>
      </c>
      <c r="I356" s="302">
        <v>2.2944305845724357E-2</v>
      </c>
      <c r="J356" s="302">
        <f t="shared" si="157"/>
        <v>0.32990973680758434</v>
      </c>
      <c r="K356" s="303"/>
      <c r="L356" s="302">
        <v>6.5293928998360104E-2</v>
      </c>
      <c r="M356" s="302">
        <v>0.17238540761973653</v>
      </c>
      <c r="N356" s="302">
        <v>1.9468670969955349E-2</v>
      </c>
      <c r="O356" s="302">
        <f t="shared" si="156"/>
        <v>0.25714800758805201</v>
      </c>
    </row>
    <row r="357" spans="1:15" s="236" customFormat="1" x14ac:dyDescent="0.2">
      <c r="A357" s="237" t="str">
        <f>name!E$12</f>
        <v>Elementary occupations</v>
      </c>
      <c r="B357" s="302">
        <v>0.77159205249370655</v>
      </c>
      <c r="C357" s="302">
        <v>2.7272627099094224</v>
      </c>
      <c r="D357" s="302">
        <v>6.172710364849307E-2</v>
      </c>
      <c r="E357" s="302">
        <f t="shared" si="154"/>
        <v>3.560581866051622</v>
      </c>
      <c r="F357" s="303"/>
      <c r="G357" s="302">
        <v>0.65030855946907973</v>
      </c>
      <c r="H357" s="302">
        <v>2.0065223699971959</v>
      </c>
      <c r="I357" s="302">
        <v>3.2075663573881655E-2</v>
      </c>
      <c r="J357" s="302">
        <f t="shared" si="157"/>
        <v>2.6889065930401572</v>
      </c>
      <c r="K357" s="303"/>
      <c r="L357" s="302">
        <v>0.39828754538159117</v>
      </c>
      <c r="M357" s="302">
        <v>1.364564976813381</v>
      </c>
      <c r="N357" s="302">
        <v>1.4943588526663514E-2</v>
      </c>
      <c r="O357" s="302">
        <f t="shared" si="156"/>
        <v>1.7777961107216358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47.068661356961691</v>
      </c>
      <c r="C359" s="311">
        <f t="shared" ref="C359:E359" si="158">SUM(C349:C357)</f>
        <v>43.315935752961479</v>
      </c>
      <c r="D359" s="311">
        <f t="shared" si="158"/>
        <v>9.1034028900768682</v>
      </c>
      <c r="E359" s="311">
        <f t="shared" si="158"/>
        <v>99.488000000000056</v>
      </c>
      <c r="F359" s="311"/>
      <c r="G359" s="311">
        <f t="shared" ref="G359:J359" si="159">SUM(G349:G357)</f>
        <v>49.134822378123133</v>
      </c>
      <c r="H359" s="311">
        <f t="shared" si="159"/>
        <v>47.380811468362452</v>
      </c>
      <c r="I359" s="311">
        <f t="shared" si="159"/>
        <v>9.44036615351453</v>
      </c>
      <c r="J359" s="311">
        <f t="shared" si="159"/>
        <v>105.95600000000012</v>
      </c>
      <c r="K359" s="311"/>
      <c r="L359" s="311">
        <f t="shared" ref="L359:O359" si="160">SUM(L349:L357)</f>
        <v>63.455697167679595</v>
      </c>
      <c r="M359" s="311">
        <f t="shared" si="160"/>
        <v>52.270487446148074</v>
      </c>
      <c r="N359" s="311">
        <f t="shared" si="160"/>
        <v>12.576815386172433</v>
      </c>
      <c r="O359" s="311">
        <f t="shared" si="160"/>
        <v>128.30300000000011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1.9521049156880792</v>
      </c>
      <c r="C366" s="302">
        <v>1.073452773954702</v>
      </c>
      <c r="D366" s="302">
        <v>0.17784483580005281</v>
      </c>
      <c r="E366" s="302">
        <f>SUM(B366:D366)</f>
        <v>3.2034025254428338</v>
      </c>
      <c r="F366" s="303"/>
      <c r="G366" s="302">
        <v>2.4889029059786054</v>
      </c>
      <c r="H366" s="302">
        <v>1.5634615082307355</v>
      </c>
      <c r="I366" s="302">
        <v>0.35115495686047599</v>
      </c>
      <c r="J366" s="302">
        <f>SUM(G366:I366)</f>
        <v>4.4035193710698177</v>
      </c>
      <c r="K366" s="303"/>
      <c r="L366" s="302">
        <v>2.4849061544014335</v>
      </c>
      <c r="M366" s="302">
        <v>2.1621906270040978</v>
      </c>
      <c r="N366" s="302">
        <v>0.2817735294916659</v>
      </c>
      <c r="O366" s="302">
        <f>SUM(L366:N366)</f>
        <v>4.9288703108971976</v>
      </c>
    </row>
    <row r="367" spans="1:15" s="236" customFormat="1" x14ac:dyDescent="0.2">
      <c r="A367" s="237" t="str">
        <f>name!E$5</f>
        <v>Professional occupations</v>
      </c>
      <c r="B367" s="302">
        <v>1.3576013540505145</v>
      </c>
      <c r="C367" s="302">
        <v>0.64313665474753934</v>
      </c>
      <c r="D367" s="302">
        <v>0.78968980574102199</v>
      </c>
      <c r="E367" s="302">
        <f t="shared" ref="E367:E374" si="161">SUM(B367:D367)</f>
        <v>2.790427814539076</v>
      </c>
      <c r="F367" s="303"/>
      <c r="G367" s="302">
        <v>1.9845144924360207</v>
      </c>
      <c r="H367" s="302">
        <v>1.1049732982782585</v>
      </c>
      <c r="I367" s="302">
        <v>1.6253991272048698</v>
      </c>
      <c r="J367" s="302">
        <f t="shared" ref="J367:J369" si="162">SUM(G367:I367)</f>
        <v>4.7148869179191486</v>
      </c>
      <c r="K367" s="303"/>
      <c r="L367" s="302">
        <v>2.2664578622486351</v>
      </c>
      <c r="M367" s="302">
        <v>1.579859503066013</v>
      </c>
      <c r="N367" s="302">
        <v>1.5177821993692013</v>
      </c>
      <c r="O367" s="302">
        <f t="shared" ref="O367:O374" si="163">SUM(L367:N367)</f>
        <v>5.3640995646838494</v>
      </c>
    </row>
    <row r="368" spans="1:15" s="236" customFormat="1" x14ac:dyDescent="0.2">
      <c r="A368" s="237" t="str">
        <f>name!E$6</f>
        <v>Associate professional occupations</v>
      </c>
      <c r="B368" s="302">
        <v>1.7036881461342819</v>
      </c>
      <c r="C368" s="302">
        <v>1.0373501505868747</v>
      </c>
      <c r="D368" s="302">
        <v>2.432901394498884</v>
      </c>
      <c r="E368" s="302">
        <f t="shared" si="161"/>
        <v>5.1739396912200402</v>
      </c>
      <c r="F368" s="303"/>
      <c r="G368" s="302">
        <v>2.1748991568854903</v>
      </c>
      <c r="H368" s="302">
        <v>1.4596215698257293</v>
      </c>
      <c r="I368" s="302">
        <v>5.4715854091571892</v>
      </c>
      <c r="J368" s="302">
        <f t="shared" si="162"/>
        <v>9.1061061358684086</v>
      </c>
      <c r="K368" s="303"/>
      <c r="L368" s="302">
        <v>1.8655616578568923</v>
      </c>
      <c r="M368" s="302">
        <v>1.3560910941236852</v>
      </c>
      <c r="N368" s="302">
        <v>4.99586055016771</v>
      </c>
      <c r="O368" s="302">
        <f t="shared" si="163"/>
        <v>8.2175133021482871</v>
      </c>
    </row>
    <row r="369" spans="1:15" s="236" customFormat="1" x14ac:dyDescent="0.2">
      <c r="A369" s="237" t="str">
        <f>name!E$7</f>
        <v>Administrative and secretarial occupations</v>
      </c>
      <c r="B369" s="302">
        <v>0.49148349117064938</v>
      </c>
      <c r="C369" s="302">
        <v>1.423339295907406</v>
      </c>
      <c r="D369" s="302">
        <v>7.2528883102253222E-2</v>
      </c>
      <c r="E369" s="302">
        <f t="shared" si="161"/>
        <v>1.9873516701803087</v>
      </c>
      <c r="F369" s="303"/>
      <c r="G369" s="302">
        <v>0.58771267649039394</v>
      </c>
      <c r="H369" s="302">
        <v>1.4765855483129413</v>
      </c>
      <c r="I369" s="302">
        <v>0.15503634720279624</v>
      </c>
      <c r="J369" s="302">
        <f t="shared" si="162"/>
        <v>2.2193345720061313</v>
      </c>
      <c r="K369" s="303"/>
      <c r="L369" s="302">
        <v>0.43843409044221304</v>
      </c>
      <c r="M369" s="302">
        <v>0.96109931714290719</v>
      </c>
      <c r="N369" s="302">
        <v>8.7279944919566602E-2</v>
      </c>
      <c r="O369" s="302">
        <f t="shared" si="163"/>
        <v>1.4868133525046869</v>
      </c>
    </row>
    <row r="370" spans="1:15" s="236" customFormat="1" x14ac:dyDescent="0.2">
      <c r="A370" s="237" t="str">
        <f>name!E$8</f>
        <v>Skilled trades occupations</v>
      </c>
      <c r="B370" s="302">
        <v>1.103806005204006</v>
      </c>
      <c r="C370" s="302">
        <v>0.50166103797425599</v>
      </c>
      <c r="D370" s="302">
        <v>0.32606925485208338</v>
      </c>
      <c r="E370" s="302">
        <f t="shared" si="161"/>
        <v>1.9315362980303452</v>
      </c>
      <c r="F370" s="303"/>
      <c r="G370" s="302">
        <v>1.1503695815503541</v>
      </c>
      <c r="H370" s="302">
        <v>0.54125073721425221</v>
      </c>
      <c r="I370" s="302">
        <v>0.72670709377626685</v>
      </c>
      <c r="J370" s="302">
        <f>SUM(G370:I370)</f>
        <v>2.4183274125408731</v>
      </c>
      <c r="K370" s="303"/>
      <c r="L370" s="302">
        <v>1.1170069822197346</v>
      </c>
      <c r="M370" s="302">
        <v>0.96992542751888866</v>
      </c>
      <c r="N370" s="302">
        <v>0.78338482036361001</v>
      </c>
      <c r="O370" s="302">
        <f t="shared" si="163"/>
        <v>2.8703172301022333</v>
      </c>
    </row>
    <row r="371" spans="1:15" s="236" customFormat="1" x14ac:dyDescent="0.2">
      <c r="A371" s="237" t="str">
        <f>name!E$9</f>
        <v>Caring, leisure and other service occupations</v>
      </c>
      <c r="B371" s="302">
        <v>0.61599637180298583</v>
      </c>
      <c r="C371" s="302">
        <v>1.191159984978847</v>
      </c>
      <c r="D371" s="302">
        <v>0.12945385913803267</v>
      </c>
      <c r="E371" s="302">
        <f t="shared" si="161"/>
        <v>1.9366102159198657</v>
      </c>
      <c r="F371" s="303"/>
      <c r="G371" s="302">
        <v>0.65702083307828796</v>
      </c>
      <c r="H371" s="302">
        <v>1.1738904013280742</v>
      </c>
      <c r="I371" s="302">
        <v>0.27170494477020279</v>
      </c>
      <c r="J371" s="302">
        <f t="shared" ref="J371:J374" si="164">SUM(G371:I371)</f>
        <v>2.102616179176565</v>
      </c>
      <c r="K371" s="303"/>
      <c r="L371" s="302">
        <v>0.49695375162688787</v>
      </c>
      <c r="M371" s="302">
        <v>1.1569061640632485</v>
      </c>
      <c r="N371" s="302">
        <v>0.23422686952731184</v>
      </c>
      <c r="O371" s="302">
        <f t="shared" si="163"/>
        <v>1.8880867852174481</v>
      </c>
    </row>
    <row r="372" spans="1:15" s="236" customFormat="1" x14ac:dyDescent="0.2">
      <c r="A372" s="237" t="str">
        <f>name!E$10</f>
        <v>Sales and customer service occupations</v>
      </c>
      <c r="B372" s="302">
        <v>0.41186513254740087</v>
      </c>
      <c r="C372" s="302">
        <v>0.74879675995058326</v>
      </c>
      <c r="D372" s="302">
        <v>3.8114364816842078E-2</v>
      </c>
      <c r="E372" s="302">
        <f t="shared" si="161"/>
        <v>1.1987762573148262</v>
      </c>
      <c r="F372" s="303"/>
      <c r="G372" s="302">
        <v>0.46786223046134789</v>
      </c>
      <c r="H372" s="302">
        <v>0.81245777205701197</v>
      </c>
      <c r="I372" s="302">
        <v>5.7605795715526688E-2</v>
      </c>
      <c r="J372" s="302">
        <f t="shared" si="164"/>
        <v>1.3379257982338866</v>
      </c>
      <c r="K372" s="303"/>
      <c r="L372" s="302">
        <v>0.51165430965255343</v>
      </c>
      <c r="M372" s="302">
        <v>0.92923797204520031</v>
      </c>
      <c r="N372" s="302">
        <v>3.9661992801725533E-2</v>
      </c>
      <c r="O372" s="302">
        <f t="shared" si="163"/>
        <v>1.4805542744994793</v>
      </c>
    </row>
    <row r="373" spans="1:15" s="236" customFormat="1" x14ac:dyDescent="0.2">
      <c r="A373" s="237" t="str">
        <f>name!E$11</f>
        <v>Process, plant and machine operatives</v>
      </c>
      <c r="B373" s="302">
        <v>0.10093215702585616</v>
      </c>
      <c r="C373" s="302">
        <v>9.3220085048949256E-2</v>
      </c>
      <c r="D373" s="302">
        <v>1.8927077105271063E-2</v>
      </c>
      <c r="E373" s="302">
        <f t="shared" si="161"/>
        <v>0.21307931918007647</v>
      </c>
      <c r="F373" s="303"/>
      <c r="G373" s="302">
        <v>8.932937368067502E-2</v>
      </c>
      <c r="H373" s="302">
        <v>0.11503141259390952</v>
      </c>
      <c r="I373" s="302">
        <v>4.6079949605337359E-2</v>
      </c>
      <c r="J373" s="302">
        <f t="shared" si="164"/>
        <v>0.25044073587992188</v>
      </c>
      <c r="K373" s="303"/>
      <c r="L373" s="302">
        <v>5.9221796644108794E-2</v>
      </c>
      <c r="M373" s="302">
        <v>0.1178489266256862</v>
      </c>
      <c r="N373" s="302">
        <v>5.2046537622613825E-2</v>
      </c>
      <c r="O373" s="302">
        <f t="shared" si="163"/>
        <v>0.22911726089240883</v>
      </c>
    </row>
    <row r="374" spans="1:15" s="236" customFormat="1" x14ac:dyDescent="0.2">
      <c r="A374" s="237" t="str">
        <f>name!E$12</f>
        <v>Elementary occupations</v>
      </c>
      <c r="B374" s="302">
        <v>0.31427213536861093</v>
      </c>
      <c r="C374" s="302">
        <v>1.9066849047960106</v>
      </c>
      <c r="D374" s="302">
        <v>5.3919168008024876E-2</v>
      </c>
      <c r="E374" s="302">
        <f t="shared" si="161"/>
        <v>2.2748762081726466</v>
      </c>
      <c r="F374" s="303"/>
      <c r="G374" s="302">
        <v>0.29164018079463438</v>
      </c>
      <c r="H374" s="302">
        <v>1.7850548729480553</v>
      </c>
      <c r="I374" s="302">
        <v>8.3147823562585807E-2</v>
      </c>
      <c r="J374" s="302">
        <f t="shared" si="164"/>
        <v>2.1598428773052758</v>
      </c>
      <c r="K374" s="303"/>
      <c r="L374" s="302">
        <v>0.25877628659273672</v>
      </c>
      <c r="M374" s="302">
        <v>1.1227535679747689</v>
      </c>
      <c r="N374" s="302">
        <v>0.12409806448691969</v>
      </c>
      <c r="O374" s="302">
        <f t="shared" si="163"/>
        <v>1.5056279190544253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8.0517497089923857</v>
      </c>
      <c r="C376" s="311">
        <f t="shared" ref="C376:E376" si="165">SUM(C366:C374)</f>
        <v>8.6188016479451672</v>
      </c>
      <c r="D376" s="311">
        <f t="shared" si="165"/>
        <v>4.0394486430624656</v>
      </c>
      <c r="E376" s="311">
        <f t="shared" si="165"/>
        <v>20.710000000000015</v>
      </c>
      <c r="F376" s="311"/>
      <c r="G376" s="311">
        <f t="shared" ref="G376:J376" si="166">SUM(G366:G374)</f>
        <v>9.8922514313558096</v>
      </c>
      <c r="H376" s="311">
        <f t="shared" si="166"/>
        <v>10.032327120788967</v>
      </c>
      <c r="I376" s="311">
        <f t="shared" si="166"/>
        <v>8.7884214478552494</v>
      </c>
      <c r="J376" s="311">
        <f t="shared" si="166"/>
        <v>28.713000000000029</v>
      </c>
      <c r="K376" s="311"/>
      <c r="L376" s="311">
        <f t="shared" ref="L376:O376" si="167">SUM(L366:L374)</f>
        <v>9.4989728916851952</v>
      </c>
      <c r="M376" s="311">
        <f t="shared" si="167"/>
        <v>10.355912599564498</v>
      </c>
      <c r="N376" s="311">
        <f t="shared" si="167"/>
        <v>8.116114508750325</v>
      </c>
      <c r="O376" s="311">
        <f t="shared" si="167"/>
        <v>27.971000000000018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1.9630013265654065</v>
      </c>
      <c r="C383" s="302">
        <v>0.56978512724590313</v>
      </c>
      <c r="D383" s="302">
        <v>0.86737857266281992</v>
      </c>
      <c r="E383" s="302">
        <f>SUM(B383:D383)</f>
        <v>3.4001650264741294</v>
      </c>
      <c r="F383" s="303"/>
      <c r="G383" s="302">
        <v>1.7586735807427658</v>
      </c>
      <c r="H383" s="302">
        <v>0.74516912683907321</v>
      </c>
      <c r="I383" s="302">
        <v>0.77339620404122589</v>
      </c>
      <c r="J383" s="302">
        <f>SUM(G383:I383)</f>
        <v>3.2772389116230647</v>
      </c>
      <c r="K383" s="303"/>
      <c r="L383" s="302">
        <v>1.9230769973700115</v>
      </c>
      <c r="M383" s="302">
        <v>1.1043568638250389</v>
      </c>
      <c r="N383" s="302">
        <v>0.68564261193351439</v>
      </c>
      <c r="O383" s="302">
        <f>SUM(L383:N383)</f>
        <v>3.7130764731285648</v>
      </c>
    </row>
    <row r="384" spans="1:15" s="236" customFormat="1" x14ac:dyDescent="0.2">
      <c r="A384" s="237" t="str">
        <f>name!E$5</f>
        <v>Professional occupations</v>
      </c>
      <c r="B384" s="302">
        <v>2.4948526971196179</v>
      </c>
      <c r="C384" s="302">
        <v>0.64310604099528856</v>
      </c>
      <c r="D384" s="302">
        <v>2.1119417257695932</v>
      </c>
      <c r="E384" s="302">
        <f t="shared" ref="E384:E391" si="168">SUM(B384:D384)</f>
        <v>5.249900463884499</v>
      </c>
      <c r="F384" s="303"/>
      <c r="G384" s="302">
        <v>2.0187169246407533</v>
      </c>
      <c r="H384" s="302">
        <v>0.69866531722079817</v>
      </c>
      <c r="I384" s="302">
        <v>2.1957909867869607</v>
      </c>
      <c r="J384" s="302">
        <f t="shared" ref="J384:J386" si="169">SUM(G384:I384)</f>
        <v>4.9131732286485121</v>
      </c>
      <c r="K384" s="303"/>
      <c r="L384" s="302">
        <v>2.3354648540487251</v>
      </c>
      <c r="M384" s="302">
        <v>0.82284573567272312</v>
      </c>
      <c r="N384" s="302">
        <v>2.4162817582420115</v>
      </c>
      <c r="O384" s="302">
        <f t="shared" ref="O384:O391" si="170">SUM(L384:N384)</f>
        <v>5.5745923479634598</v>
      </c>
    </row>
    <row r="385" spans="1:15" s="236" customFormat="1" x14ac:dyDescent="0.2">
      <c r="A385" s="237" t="str">
        <f>name!E$6</f>
        <v>Associate professional occupations</v>
      </c>
      <c r="B385" s="302">
        <v>1.2075380507261471</v>
      </c>
      <c r="C385" s="302">
        <v>0.57102116742210884</v>
      </c>
      <c r="D385" s="302">
        <v>1.4727929784337899</v>
      </c>
      <c r="E385" s="302">
        <f t="shared" si="168"/>
        <v>3.2513521965820456</v>
      </c>
      <c r="F385" s="303"/>
      <c r="G385" s="302">
        <v>0.95706199020298799</v>
      </c>
      <c r="H385" s="302">
        <v>0.52443652963860288</v>
      </c>
      <c r="I385" s="302">
        <v>2.1664868169977289</v>
      </c>
      <c r="J385" s="302">
        <f t="shared" si="169"/>
        <v>3.6479853368393198</v>
      </c>
      <c r="K385" s="303"/>
      <c r="L385" s="302">
        <v>1.0261835760180817</v>
      </c>
      <c r="M385" s="302">
        <v>0.56726309904424788</v>
      </c>
      <c r="N385" s="302">
        <v>2.1065185510585782</v>
      </c>
      <c r="O385" s="302">
        <f t="shared" si="170"/>
        <v>3.6999652261209079</v>
      </c>
    </row>
    <row r="386" spans="1:15" s="236" customFormat="1" x14ac:dyDescent="0.2">
      <c r="A386" s="237" t="str">
        <f>name!E$7</f>
        <v>Administrative and secretarial occupations</v>
      </c>
      <c r="B386" s="302">
        <v>0.77911306801377578</v>
      </c>
      <c r="C386" s="302">
        <v>0.8709099104139173</v>
      </c>
      <c r="D386" s="302">
        <v>0.41155454933098456</v>
      </c>
      <c r="E386" s="302">
        <f t="shared" si="168"/>
        <v>2.0615775277586774</v>
      </c>
      <c r="F386" s="303"/>
      <c r="G386" s="302">
        <v>0.61422479613845171</v>
      </c>
      <c r="H386" s="302">
        <v>0.78300512425368562</v>
      </c>
      <c r="I386" s="302">
        <v>0.52885354788506234</v>
      </c>
      <c r="J386" s="302">
        <f t="shared" si="169"/>
        <v>1.9260834682771999</v>
      </c>
      <c r="K386" s="303"/>
      <c r="L386" s="302">
        <v>0.50709307522254876</v>
      </c>
      <c r="M386" s="302">
        <v>0.70083884345073788</v>
      </c>
      <c r="N386" s="302">
        <v>0.51677044971737962</v>
      </c>
      <c r="O386" s="302">
        <f t="shared" si="170"/>
        <v>1.7247023683906662</v>
      </c>
    </row>
    <row r="387" spans="1:15" s="236" customFormat="1" x14ac:dyDescent="0.2">
      <c r="A387" s="237" t="str">
        <f>name!E$8</f>
        <v>Skilled trades occupations</v>
      </c>
      <c r="B387" s="302">
        <v>0.62207542455074483</v>
      </c>
      <c r="C387" s="302">
        <v>0.25776807304320126</v>
      </c>
      <c r="D387" s="302">
        <v>0.60832403543828795</v>
      </c>
      <c r="E387" s="302">
        <f t="shared" si="168"/>
        <v>1.4881675330322341</v>
      </c>
      <c r="F387" s="303"/>
      <c r="G387" s="302">
        <v>0.43863925816074734</v>
      </c>
      <c r="H387" s="302">
        <v>0.17773047325019053</v>
      </c>
      <c r="I387" s="302">
        <v>0.51274668261065703</v>
      </c>
      <c r="J387" s="302">
        <f>SUM(G387:I387)</f>
        <v>1.129116414021595</v>
      </c>
      <c r="K387" s="303"/>
      <c r="L387" s="302">
        <v>0.58044636217303214</v>
      </c>
      <c r="M387" s="302">
        <v>0.36598063116299501</v>
      </c>
      <c r="N387" s="302">
        <v>0.62032695894709833</v>
      </c>
      <c r="O387" s="302">
        <f t="shared" si="170"/>
        <v>1.5667539522831255</v>
      </c>
    </row>
    <row r="388" spans="1:15" s="236" customFormat="1" x14ac:dyDescent="0.2">
      <c r="A388" s="237" t="str">
        <f>name!E$9</f>
        <v>Caring, leisure and other service occupations</v>
      </c>
      <c r="B388" s="302">
        <v>2.0303644487930295</v>
      </c>
      <c r="C388" s="302">
        <v>1.8495160969504274</v>
      </c>
      <c r="D388" s="302">
        <v>2.5582918234786489</v>
      </c>
      <c r="E388" s="302">
        <f t="shared" si="168"/>
        <v>6.4381723692221051</v>
      </c>
      <c r="F388" s="303"/>
      <c r="G388" s="302">
        <v>1.9881243250258818</v>
      </c>
      <c r="H388" s="302">
        <v>1.5376470936930104</v>
      </c>
      <c r="I388" s="302">
        <v>5.1668382938409012</v>
      </c>
      <c r="J388" s="302">
        <f t="shared" ref="J388:J391" si="171">SUM(G388:I388)</f>
        <v>8.6926097125597934</v>
      </c>
      <c r="K388" s="303"/>
      <c r="L388" s="302">
        <v>1.4509511046510566</v>
      </c>
      <c r="M388" s="302">
        <v>1.00755839637823</v>
      </c>
      <c r="N388" s="302">
        <v>5.2584797598267095</v>
      </c>
      <c r="O388" s="302">
        <f t="shared" si="170"/>
        <v>7.7169892608559962</v>
      </c>
    </row>
    <row r="389" spans="1:15" s="236" customFormat="1" x14ac:dyDescent="0.2">
      <c r="A389" s="237" t="str">
        <f>name!E$10</f>
        <v>Sales and customer service occupations</v>
      </c>
      <c r="B389" s="302">
        <v>0.62626902858425582</v>
      </c>
      <c r="C389" s="302">
        <v>0.84076565243416979</v>
      </c>
      <c r="D389" s="302">
        <v>0.43154601414363147</v>
      </c>
      <c r="E389" s="302">
        <f t="shared" si="168"/>
        <v>1.8985806951620572</v>
      </c>
      <c r="F389" s="303"/>
      <c r="G389" s="302">
        <v>0.42031844092096382</v>
      </c>
      <c r="H389" s="302">
        <v>0.46877578825309746</v>
      </c>
      <c r="I389" s="302">
        <v>0.28920201990145356</v>
      </c>
      <c r="J389" s="302">
        <f t="shared" si="171"/>
        <v>1.1782962490755149</v>
      </c>
      <c r="K389" s="303"/>
      <c r="L389" s="302">
        <v>0.4412276188720497</v>
      </c>
      <c r="M389" s="302">
        <v>0.53652520892188704</v>
      </c>
      <c r="N389" s="302">
        <v>0.15788789821753091</v>
      </c>
      <c r="O389" s="302">
        <f t="shared" si="170"/>
        <v>1.1356407260114676</v>
      </c>
    </row>
    <row r="390" spans="1:15" s="236" customFormat="1" x14ac:dyDescent="0.2">
      <c r="A390" s="237" t="str">
        <f>name!E$11</f>
        <v>Process, plant and machine operatives</v>
      </c>
      <c r="B390" s="302">
        <v>0.39355516187791661</v>
      </c>
      <c r="C390" s="302">
        <v>0.2171524720064861</v>
      </c>
      <c r="D390" s="302">
        <v>0.19182727928026932</v>
      </c>
      <c r="E390" s="302">
        <f t="shared" si="168"/>
        <v>0.80253491316467207</v>
      </c>
      <c r="F390" s="303"/>
      <c r="G390" s="302">
        <v>0.22207970004545921</v>
      </c>
      <c r="H390" s="302">
        <v>0.13735111639505865</v>
      </c>
      <c r="I390" s="302">
        <v>0.25341844680126785</v>
      </c>
      <c r="J390" s="302">
        <f t="shared" si="171"/>
        <v>0.61284926324178568</v>
      </c>
      <c r="K390" s="303"/>
      <c r="L390" s="302">
        <v>0.18840667227965641</v>
      </c>
      <c r="M390" s="302">
        <v>0.14566451897780491</v>
      </c>
      <c r="N390" s="302">
        <v>0.33790761956540133</v>
      </c>
      <c r="O390" s="302">
        <f t="shared" si="170"/>
        <v>0.67197881082286259</v>
      </c>
    </row>
    <row r="391" spans="1:15" s="236" customFormat="1" x14ac:dyDescent="0.2">
      <c r="A391" s="237" t="str">
        <f>name!E$12</f>
        <v>Elementary occupations</v>
      </c>
      <c r="B391" s="302">
        <v>0.60479753253499446</v>
      </c>
      <c r="C391" s="302">
        <v>1.0734067943094792</v>
      </c>
      <c r="D391" s="302">
        <v>0.44734494787514811</v>
      </c>
      <c r="E391" s="302">
        <f t="shared" si="168"/>
        <v>2.1255492747196216</v>
      </c>
      <c r="F391" s="303"/>
      <c r="G391" s="302">
        <v>0.38537878478050253</v>
      </c>
      <c r="H391" s="302">
        <v>0.68915475885595168</v>
      </c>
      <c r="I391" s="302">
        <v>0.38011387207674735</v>
      </c>
      <c r="J391" s="302">
        <f t="shared" si="171"/>
        <v>1.4546474157132017</v>
      </c>
      <c r="K391" s="303"/>
      <c r="L391" s="302">
        <v>0.44689711011260869</v>
      </c>
      <c r="M391" s="302">
        <v>0.36443482412075767</v>
      </c>
      <c r="N391" s="302">
        <v>0.34396890018958415</v>
      </c>
      <c r="O391" s="302">
        <f t="shared" si="170"/>
        <v>1.1553008344229505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10.721566738765889</v>
      </c>
      <c r="C393" s="311">
        <f t="shared" ref="C393:E393" si="172">SUM(C383:C391)</f>
        <v>6.8934313348209812</v>
      </c>
      <c r="D393" s="311">
        <f t="shared" si="172"/>
        <v>9.1010019264131738</v>
      </c>
      <c r="E393" s="311">
        <f t="shared" si="172"/>
        <v>26.716000000000037</v>
      </c>
      <c r="F393" s="311"/>
      <c r="G393" s="311">
        <f t="shared" ref="G393:J393" si="173">SUM(G383:G391)</f>
        <v>8.8032178006585138</v>
      </c>
      <c r="H393" s="311">
        <f t="shared" si="173"/>
        <v>5.7619353283994688</v>
      </c>
      <c r="I393" s="311">
        <f t="shared" si="173"/>
        <v>12.266846870942006</v>
      </c>
      <c r="J393" s="311">
        <f t="shared" si="173"/>
        <v>26.831999999999983</v>
      </c>
      <c r="K393" s="311"/>
      <c r="L393" s="311">
        <f t="shared" ref="L393:O393" si="174">SUM(L383:L391)</f>
        <v>8.8997473707477699</v>
      </c>
      <c r="M393" s="311">
        <f t="shared" si="174"/>
        <v>5.6154681215544224</v>
      </c>
      <c r="N393" s="311">
        <f t="shared" si="174"/>
        <v>12.443784507697808</v>
      </c>
      <c r="O393" s="311">
        <f t="shared" si="174"/>
        <v>26.959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Essex Southend-on-Sea and Thurrock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Essex Southend-on-Sea and Thurrock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Essex Southend-on-Sea and Thurrock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85.45706071417014</v>
      </c>
      <c r="C8" s="11">
        <f t="array" ref="C8:C16">MMULT(aggregation!$B$13:$AA$21,'Occ T2'!C8:C33)</f>
        <v>96.367772575088566</v>
      </c>
      <c r="D8" s="11">
        <f t="array" ref="D8:D16">MMULT(aggregation!$B$13:$AA$21,'Occ T2'!D8:D33)</f>
        <v>99.555041597583184</v>
      </c>
      <c r="E8" s="11">
        <f t="array" ref="E8:E16">MMULT(aggregation!$B$13:$AA$21,'Occ T2'!E8:E33)</f>
        <v>95.478910158630313</v>
      </c>
      <c r="F8" s="11">
        <f t="array" ref="F8:F16">MMULT(aggregation!$B$13:$AA$21,'Occ T2'!F8:F33)</f>
        <v>106.72503784098728</v>
      </c>
      <c r="G8" s="11"/>
      <c r="H8" s="11">
        <f>F8-D8</f>
        <v>7.1699962434040998</v>
      </c>
      <c r="I8" s="11">
        <f t="array" ref="I8:I16">MMULT(aggregation!$B$13:$AA$21,'Occ T2'!I8:I33)</f>
        <v>52.376089719851784</v>
      </c>
      <c r="J8" s="11">
        <f>SUM(H8:I8)</f>
        <v>59.546085963255884</v>
      </c>
      <c r="L8" s="10" t="str">
        <f>name!E4</f>
        <v>Managers, directors and senior officials</v>
      </c>
      <c r="M8" s="11">
        <f t="array" ref="M8:M16">MMULT(aggregation!$B$13:$AA$21,'Occ T2'!M8:M33)</f>
        <v>57.717969996247291</v>
      </c>
      <c r="N8" s="11">
        <f t="array" ref="N8:N16">MMULT(aggregation!$B$13:$AA$21,'Occ T2'!N8:N33)</f>
        <v>62.146155979606078</v>
      </c>
      <c r="O8" s="11">
        <f t="array" ref="O8:O16">MMULT(aggregation!$B$13:$AA$21,'Occ T2'!O8:O33)</f>
        <v>64.156417555808474</v>
      </c>
      <c r="P8" s="11">
        <f t="array" ref="P8:P16">MMULT(aggregation!$B$13:$AA$21,'Occ T2'!P8:P33)</f>
        <v>60.859053169394713</v>
      </c>
      <c r="Q8" s="11">
        <f t="array" ref="Q8:Q16">MMULT(aggregation!$B$13:$AA$21,'Occ T2'!Q8:Q33)</f>
        <v>65.856343839327835</v>
      </c>
      <c r="R8" s="11"/>
      <c r="S8" s="11">
        <f>Q8-O8</f>
        <v>1.6999262835193605</v>
      </c>
      <c r="T8" s="11">
        <f t="array" ref="T8:T16">MMULT(aggregation!$B$13:$AA$21,'Occ T2'!T8:T33)</f>
        <v>29.953308613717581</v>
      </c>
      <c r="U8" s="11">
        <f>SUM(S8:T8)</f>
        <v>31.653234897236942</v>
      </c>
      <c r="W8" s="10" t="str">
        <f>name!E4</f>
        <v>Managers, directors and senior officials</v>
      </c>
      <c r="X8" s="11">
        <f t="array" ref="X8:X16">MMULT(aggregation!$B$13:$AA$21,'Occ T2'!X8:X33)</f>
        <v>27.73909071792292</v>
      </c>
      <c r="Y8" s="11">
        <f t="array" ref="Y8:Y16">MMULT(aggregation!$B$13:$AA$21,'Occ T2'!Y8:Y33)</f>
        <v>34.221616595482509</v>
      </c>
      <c r="Z8" s="11">
        <f t="array" ref="Z8:Z16">MMULT(aggregation!$B$13:$AA$21,'Occ T2'!Z8:Z33)</f>
        <v>35.398624041774667</v>
      </c>
      <c r="AA8" s="11">
        <f t="array" ref="AA8:AA16">MMULT(aggregation!$B$13:$AA$21,'Occ T2'!AA8:AA33)</f>
        <v>34.619856989235643</v>
      </c>
      <c r="AB8" s="11">
        <f t="array" ref="AB8:AB16">MMULT(aggregation!$B$13:$AA$21,'Occ T2'!AB8:AB33)</f>
        <v>40.868694001659428</v>
      </c>
      <c r="AC8" s="11"/>
      <c r="AD8" s="11">
        <f>AB8-Z8</f>
        <v>5.4700699598847606</v>
      </c>
      <c r="AE8" s="11">
        <f t="array" ref="AE8:AE16">MMULT(aggregation!$B$13:$AA$21,'Occ T2'!AE8:AE33)</f>
        <v>22.422781106134206</v>
      </c>
      <c r="AF8" s="11">
        <f>SUM(AD8:AE8)</f>
        <v>27.892851066018967</v>
      </c>
    </row>
    <row r="9" spans="1:32" x14ac:dyDescent="0.2">
      <c r="A9" t="str">
        <f>name!E5</f>
        <v>Professional occupations</v>
      </c>
      <c r="B9" s="11">
        <v>155.58731462293667</v>
      </c>
      <c r="C9" s="11">
        <v>179.88937770098508</v>
      </c>
      <c r="D9" s="11">
        <v>188.23323758032262</v>
      </c>
      <c r="E9" s="11">
        <v>203.94495290102299</v>
      </c>
      <c r="F9" s="11">
        <v>229.62112687841113</v>
      </c>
      <c r="G9" s="11"/>
      <c r="H9" s="11">
        <f t="shared" ref="H9:H16" si="0">F9-D9</f>
        <v>41.38788929808851</v>
      </c>
      <c r="I9" s="11">
        <v>95.999511526642451</v>
      </c>
      <c r="J9" s="11">
        <f t="shared" ref="J9:J15" si="1">SUM(H9:I9)</f>
        <v>137.38740082473095</v>
      </c>
      <c r="L9" s="10" t="str">
        <f>name!E5</f>
        <v>Professional occupations</v>
      </c>
      <c r="M9" s="11">
        <v>85.740064376602845</v>
      </c>
      <c r="N9" s="11">
        <v>95.24717367716049</v>
      </c>
      <c r="O9" s="11">
        <v>98.668096317105181</v>
      </c>
      <c r="P9" s="11">
        <v>110.05862362484817</v>
      </c>
      <c r="Q9" s="11">
        <v>122.31147743612522</v>
      </c>
      <c r="R9" s="11"/>
      <c r="S9" s="11">
        <f t="shared" ref="S9:S16" si="2">Q9-O9</f>
        <v>23.643381119020034</v>
      </c>
      <c r="T9" s="11">
        <v>41.9451200730431</v>
      </c>
      <c r="U9" s="11">
        <f t="shared" ref="U9:U12" si="3">SUM(S9:T9)</f>
        <v>65.588501192063134</v>
      </c>
      <c r="W9" s="10" t="str">
        <f>name!E5</f>
        <v>Professional occupations</v>
      </c>
      <c r="X9" s="11">
        <v>69.847250246333772</v>
      </c>
      <c r="Y9" s="11">
        <v>84.642204023824519</v>
      </c>
      <c r="Z9" s="11">
        <v>89.565141263217413</v>
      </c>
      <c r="AA9" s="11">
        <v>93.886329276174763</v>
      </c>
      <c r="AB9" s="11">
        <v>107.30964944228589</v>
      </c>
      <c r="AC9" s="11"/>
      <c r="AD9" s="11">
        <f t="shared" ref="AD9:AD16" si="4">AB9-Z9</f>
        <v>17.744508179068475</v>
      </c>
      <c r="AE9" s="11">
        <v>54.054391453599322</v>
      </c>
      <c r="AF9" s="11">
        <f t="shared" ref="AF9:AF12" si="5">SUM(AD9:AE9)</f>
        <v>71.798899632667798</v>
      </c>
    </row>
    <row r="10" spans="1:32" x14ac:dyDescent="0.2">
      <c r="A10" t="str">
        <f>name!E6</f>
        <v>Associate professional occupations</v>
      </c>
      <c r="B10" s="11">
        <v>98.927681539508512</v>
      </c>
      <c r="C10" s="11">
        <v>105.9075120805287</v>
      </c>
      <c r="D10" s="11">
        <v>113.95191230645325</v>
      </c>
      <c r="E10" s="11">
        <v>119.29804759901728</v>
      </c>
      <c r="F10" s="11">
        <v>132.38784417061652</v>
      </c>
      <c r="G10" s="11"/>
      <c r="H10" s="11">
        <f t="shared" si="0"/>
        <v>18.435931864163265</v>
      </c>
      <c r="I10" s="11">
        <v>58.122527494332083</v>
      </c>
      <c r="J10" s="11">
        <f t="shared" si="1"/>
        <v>76.558459358495355</v>
      </c>
      <c r="L10" s="10" t="str">
        <f>name!E6</f>
        <v>Associate professional occupations</v>
      </c>
      <c r="M10" s="11">
        <v>53.7306745727021</v>
      </c>
      <c r="N10" s="11">
        <v>56.31907290885971</v>
      </c>
      <c r="O10" s="11">
        <v>60.029436135398932</v>
      </c>
      <c r="P10" s="11">
        <v>57.73365983100517</v>
      </c>
      <c r="Q10" s="11">
        <v>60.603277020469321</v>
      </c>
      <c r="R10" s="11"/>
      <c r="S10" s="11">
        <f t="shared" si="2"/>
        <v>0.57384088507038911</v>
      </c>
      <c r="T10" s="11">
        <v>22.352705200587614</v>
      </c>
      <c r="U10" s="11">
        <f t="shared" si="3"/>
        <v>22.926546085658003</v>
      </c>
      <c r="W10" s="10" t="str">
        <f>name!E6</f>
        <v>Associate professional occupations</v>
      </c>
      <c r="X10" s="11">
        <v>45.197006966806477</v>
      </c>
      <c r="Y10" s="11">
        <v>49.588439171668952</v>
      </c>
      <c r="Z10" s="11">
        <v>53.92247617105437</v>
      </c>
      <c r="AA10" s="11">
        <v>61.564387768012139</v>
      </c>
      <c r="AB10" s="11">
        <v>71.784567150147211</v>
      </c>
      <c r="AC10" s="11"/>
      <c r="AD10" s="11">
        <f t="shared" si="4"/>
        <v>17.862090979092841</v>
      </c>
      <c r="AE10" s="11">
        <v>35.769822293744468</v>
      </c>
      <c r="AF10" s="11">
        <f t="shared" si="5"/>
        <v>53.631913272837309</v>
      </c>
    </row>
    <row r="11" spans="1:32" x14ac:dyDescent="0.2">
      <c r="A11" t="str">
        <f>name!E7</f>
        <v>Administrative and secretarial occupations</v>
      </c>
      <c r="B11" s="11">
        <v>91.473118518408484</v>
      </c>
      <c r="C11" s="11">
        <v>89.198377841612938</v>
      </c>
      <c r="D11" s="11">
        <v>90.631771927205648</v>
      </c>
      <c r="E11" s="11">
        <v>92.334840356730837</v>
      </c>
      <c r="F11" s="11">
        <v>85.356587824965843</v>
      </c>
      <c r="G11" s="11"/>
      <c r="H11" s="11">
        <f t="shared" si="0"/>
        <v>-5.2751841022398054</v>
      </c>
      <c r="I11" s="11">
        <v>45.796555550621619</v>
      </c>
      <c r="J11" s="11">
        <f t="shared" si="1"/>
        <v>40.521371448381814</v>
      </c>
      <c r="L11" s="10" t="str">
        <f>name!E7</f>
        <v>Administrative and secretarial occupations</v>
      </c>
      <c r="M11" s="11">
        <v>19.888310564309272</v>
      </c>
      <c r="N11" s="11">
        <v>18.086394679833354</v>
      </c>
      <c r="O11" s="11">
        <v>21.462636614850386</v>
      </c>
      <c r="P11" s="11">
        <v>23.0319960060176</v>
      </c>
      <c r="Q11" s="11">
        <v>25.689486354092939</v>
      </c>
      <c r="R11" s="11"/>
      <c r="S11" s="11">
        <f t="shared" si="2"/>
        <v>4.226849739242553</v>
      </c>
      <c r="T11" s="11">
        <v>8.7744326973671143</v>
      </c>
      <c r="U11" s="11">
        <f t="shared" si="3"/>
        <v>13.001282436609667</v>
      </c>
      <c r="W11" s="10" t="str">
        <f>name!E7</f>
        <v>Administrative and secretarial occupations</v>
      </c>
      <c r="X11" s="11">
        <v>71.584807954099205</v>
      </c>
      <c r="Y11" s="11">
        <v>71.111983161779563</v>
      </c>
      <c r="Z11" s="11">
        <v>69.169135312355181</v>
      </c>
      <c r="AA11" s="11">
        <v>69.302844350713414</v>
      </c>
      <c r="AB11" s="11">
        <v>59.667101470872979</v>
      </c>
      <c r="AC11" s="11"/>
      <c r="AD11" s="11">
        <f t="shared" si="4"/>
        <v>-9.5020338414822021</v>
      </c>
      <c r="AE11" s="11">
        <v>37.022122853254501</v>
      </c>
      <c r="AF11" s="11">
        <f t="shared" si="5"/>
        <v>27.520089011772299</v>
      </c>
    </row>
    <row r="12" spans="1:32" x14ac:dyDescent="0.2">
      <c r="A12" t="str">
        <f>name!E8</f>
        <v>Skilled trades occupations</v>
      </c>
      <c r="B12" s="11">
        <v>89.232165346625564</v>
      </c>
      <c r="C12" s="11">
        <v>83.662829367193709</v>
      </c>
      <c r="D12" s="11">
        <v>77.931282077763797</v>
      </c>
      <c r="E12" s="11">
        <v>81.566446670735743</v>
      </c>
      <c r="F12" s="11">
        <v>81.347453680569288</v>
      </c>
      <c r="G12" s="11"/>
      <c r="H12" s="11">
        <f t="shared" si="0"/>
        <v>3.4161716028054911</v>
      </c>
      <c r="I12" s="11">
        <v>34.230307491933637</v>
      </c>
      <c r="J12" s="11">
        <f t="shared" si="1"/>
        <v>37.646479094739128</v>
      </c>
      <c r="L12" s="10" t="str">
        <f>name!E8</f>
        <v>Skilled trades occupations</v>
      </c>
      <c r="M12" s="11">
        <v>79.796750167957953</v>
      </c>
      <c r="N12" s="11">
        <v>73.729887799065395</v>
      </c>
      <c r="O12" s="11">
        <v>67.747191401210173</v>
      </c>
      <c r="P12" s="11">
        <v>70.479338867568018</v>
      </c>
      <c r="Q12" s="11">
        <v>68.865421595984159</v>
      </c>
      <c r="R12" s="11"/>
      <c r="S12" s="11">
        <f t="shared" si="2"/>
        <v>1.1182301947739859</v>
      </c>
      <c r="T12" s="11">
        <v>27.440289065825048</v>
      </c>
      <c r="U12" s="11">
        <f t="shared" si="3"/>
        <v>28.558519260599034</v>
      </c>
      <c r="W12" s="10" t="str">
        <f>name!E8</f>
        <v>Skilled trades occupations</v>
      </c>
      <c r="X12" s="11">
        <v>9.4354151786676077</v>
      </c>
      <c r="Y12" s="11">
        <v>9.9329415681282835</v>
      </c>
      <c r="Z12" s="11">
        <v>10.184090676553643</v>
      </c>
      <c r="AA12" s="11">
        <v>11.087107803167687</v>
      </c>
      <c r="AB12" s="11">
        <v>12.482032084585128</v>
      </c>
      <c r="AC12" s="11"/>
      <c r="AD12" s="11">
        <f t="shared" si="4"/>
        <v>2.2979414080314857</v>
      </c>
      <c r="AE12" s="11">
        <v>6.7900184261085883</v>
      </c>
      <c r="AF12" s="11">
        <f t="shared" si="5"/>
        <v>9.087959834140074</v>
      </c>
    </row>
    <row r="13" spans="1:32" x14ac:dyDescent="0.2">
      <c r="A13" t="str">
        <f>name!E9</f>
        <v>Caring, leisure and other service occupations</v>
      </c>
      <c r="B13" s="11">
        <v>77.531064914316715</v>
      </c>
      <c r="C13" s="11">
        <v>84.563624735165433</v>
      </c>
      <c r="D13" s="11">
        <v>82.486152172141558</v>
      </c>
      <c r="E13" s="11">
        <v>84.803649485486602</v>
      </c>
      <c r="F13" s="11">
        <v>92.728971118601422</v>
      </c>
      <c r="G13" s="11"/>
      <c r="H13" s="11">
        <f t="shared" si="0"/>
        <v>10.242818946459863</v>
      </c>
      <c r="I13" s="11">
        <v>48.530164577980962</v>
      </c>
      <c r="J13" s="11">
        <f>SUM(H13:I13)</f>
        <v>58.772983524440825</v>
      </c>
      <c r="L13" s="10" t="str">
        <f>name!E9</f>
        <v>Caring, leisure and other service occupations</v>
      </c>
      <c r="M13" s="11">
        <v>14.732740279858863</v>
      </c>
      <c r="N13" s="11">
        <v>15.058485097321803</v>
      </c>
      <c r="O13" s="11">
        <v>14.503730377510367</v>
      </c>
      <c r="P13" s="11">
        <v>16.037930267020055</v>
      </c>
      <c r="Q13" s="11">
        <v>18.725562493782498</v>
      </c>
      <c r="R13" s="11"/>
      <c r="S13" s="11">
        <f t="shared" si="2"/>
        <v>4.2218321162721306</v>
      </c>
      <c r="T13" s="11">
        <v>7.4012924181763013</v>
      </c>
      <c r="U13" s="11">
        <f>SUM(S13:T13)</f>
        <v>11.623124534448433</v>
      </c>
      <c r="W13" s="10" t="str">
        <f>name!E9</f>
        <v>Caring, leisure and other service occupations</v>
      </c>
      <c r="X13" s="11">
        <v>62.798324634457877</v>
      </c>
      <c r="Y13" s="11">
        <v>69.505139637843598</v>
      </c>
      <c r="Z13" s="11">
        <v>67.982421794631207</v>
      </c>
      <c r="AA13" s="11">
        <v>68.765719218466558</v>
      </c>
      <c r="AB13" s="11">
        <v>74.00340862481896</v>
      </c>
      <c r="AC13" s="11"/>
      <c r="AD13" s="11">
        <f t="shared" si="4"/>
        <v>6.020986830187752</v>
      </c>
      <c r="AE13" s="11">
        <v>41.128872159804665</v>
      </c>
      <c r="AF13" s="11">
        <f>SUM(AD13:AE13)</f>
        <v>47.149858989992417</v>
      </c>
    </row>
    <row r="14" spans="1:32" x14ac:dyDescent="0.2">
      <c r="A14" t="str">
        <f>name!E10</f>
        <v>Sales and customer service occupations</v>
      </c>
      <c r="B14" s="11">
        <v>73.265659624274861</v>
      </c>
      <c r="C14" s="11">
        <v>67.29894975780212</v>
      </c>
      <c r="D14" s="11">
        <v>67.063726350234731</v>
      </c>
      <c r="E14" s="11">
        <v>68.027316222147903</v>
      </c>
      <c r="F14" s="11">
        <v>68.0078567892065</v>
      </c>
      <c r="G14" s="11"/>
      <c r="H14" s="11">
        <f t="shared" si="0"/>
        <v>0.94413043897176863</v>
      </c>
      <c r="I14" s="11">
        <v>31.112510094861246</v>
      </c>
      <c r="J14" s="11">
        <f t="shared" si="1"/>
        <v>32.056640533833018</v>
      </c>
      <c r="L14" s="10" t="str">
        <f>name!E10</f>
        <v>Sales and customer service occupations</v>
      </c>
      <c r="M14" s="11">
        <v>29.04672232733855</v>
      </c>
      <c r="N14" s="11">
        <v>26.410621062527394</v>
      </c>
      <c r="O14" s="11">
        <v>27.256238055778137</v>
      </c>
      <c r="P14" s="11">
        <v>28.594915943644949</v>
      </c>
      <c r="Q14" s="11">
        <v>29.536053170142118</v>
      </c>
      <c r="R14" s="11"/>
      <c r="S14" s="11">
        <f t="shared" si="2"/>
        <v>2.2798151143639807</v>
      </c>
      <c r="T14" s="11">
        <v>9.6791791429011731</v>
      </c>
      <c r="U14" s="11">
        <f t="shared" ref="U14:U15" si="6">SUM(S14:T14)</f>
        <v>11.958994257265154</v>
      </c>
      <c r="W14" s="10" t="str">
        <f>name!E10</f>
        <v>Sales and customer service occupations</v>
      </c>
      <c r="X14" s="11">
        <v>44.218937296936282</v>
      </c>
      <c r="Y14" s="11">
        <v>40.88832869527468</v>
      </c>
      <c r="Z14" s="11">
        <v>39.807488294456583</v>
      </c>
      <c r="AA14" s="11">
        <v>39.432400278502982</v>
      </c>
      <c r="AB14" s="11">
        <v>38.471803619064332</v>
      </c>
      <c r="AC14" s="11"/>
      <c r="AD14" s="11">
        <f t="shared" si="4"/>
        <v>-1.3356846753922511</v>
      </c>
      <c r="AE14" s="11">
        <v>21.433330951960073</v>
      </c>
      <c r="AF14" s="11">
        <f t="shared" ref="AF14:AF15" si="7">SUM(AD14:AE14)</f>
        <v>20.097646276567822</v>
      </c>
    </row>
    <row r="15" spans="1:32" x14ac:dyDescent="0.2">
      <c r="A15" t="str">
        <f>name!E11</f>
        <v>Process, plant and machine operatives</v>
      </c>
      <c r="B15" s="11">
        <v>52.628124707746544</v>
      </c>
      <c r="C15" s="11">
        <v>56.637091474235262</v>
      </c>
      <c r="D15" s="11">
        <v>50.753677780113193</v>
      </c>
      <c r="E15" s="11">
        <v>55.085487322465198</v>
      </c>
      <c r="F15" s="11">
        <v>55.265247949209595</v>
      </c>
      <c r="G15" s="11"/>
      <c r="H15" s="11">
        <f t="shared" si="0"/>
        <v>4.5115701690964016</v>
      </c>
      <c r="I15" s="11">
        <v>26.319389345279181</v>
      </c>
      <c r="J15" s="11">
        <f t="shared" si="1"/>
        <v>30.830959514375582</v>
      </c>
      <c r="L15" s="10" t="str">
        <f>name!E11</f>
        <v>Process, plant and machine operatives</v>
      </c>
      <c r="M15" s="11">
        <v>45.703297860685723</v>
      </c>
      <c r="N15" s="11">
        <v>49.415473343307042</v>
      </c>
      <c r="O15" s="11">
        <v>44.25796994250264</v>
      </c>
      <c r="P15" s="11">
        <v>46.565445838707468</v>
      </c>
      <c r="Q15" s="11">
        <v>46.496848453268122</v>
      </c>
      <c r="R15" s="11"/>
      <c r="S15" s="11">
        <f t="shared" si="2"/>
        <v>2.2388785107654812</v>
      </c>
      <c r="T15" s="11">
        <v>21.651843064711976</v>
      </c>
      <c r="U15" s="11">
        <f t="shared" si="6"/>
        <v>23.890721575477457</v>
      </c>
      <c r="W15" s="10" t="str">
        <f>name!E11</f>
        <v>Process, plant and machine operatives</v>
      </c>
      <c r="X15" s="11">
        <v>6.9248268470608512</v>
      </c>
      <c r="Y15" s="11">
        <v>7.2216181309282685</v>
      </c>
      <c r="Z15" s="11">
        <v>6.4957078376105262</v>
      </c>
      <c r="AA15" s="11">
        <v>8.5200414837576925</v>
      </c>
      <c r="AB15" s="11">
        <v>8.7683994959414164</v>
      </c>
      <c r="AC15" s="11"/>
      <c r="AD15" s="11">
        <f t="shared" si="4"/>
        <v>2.2726916583308903</v>
      </c>
      <c r="AE15" s="11">
        <v>4.6675462805672048</v>
      </c>
      <c r="AF15" s="11">
        <f t="shared" si="7"/>
        <v>6.940237938898095</v>
      </c>
    </row>
    <row r="16" spans="1:32" x14ac:dyDescent="0.2">
      <c r="A16" t="str">
        <f>name!E12</f>
        <v>Elementary occupations</v>
      </c>
      <c r="B16" s="11">
        <v>102.33481001201227</v>
      </c>
      <c r="C16" s="11">
        <v>99.824464467388012</v>
      </c>
      <c r="D16" s="11">
        <v>92.596198208182344</v>
      </c>
      <c r="E16" s="11">
        <v>94.090349283762407</v>
      </c>
      <c r="F16" s="11">
        <v>91.226873747432677</v>
      </c>
      <c r="G16" s="11"/>
      <c r="H16" s="11">
        <f t="shared" si="0"/>
        <v>-1.3693244607496666</v>
      </c>
      <c r="I16" s="11">
        <v>44.646264246100927</v>
      </c>
      <c r="J16" s="11">
        <f>SUM(H16:I16)</f>
        <v>43.27693978535126</v>
      </c>
      <c r="L16" s="10" t="str">
        <f>name!E12</f>
        <v>Elementary occupations</v>
      </c>
      <c r="M16" s="11">
        <v>53.820376505143493</v>
      </c>
      <c r="N16" s="11">
        <v>49.644951647039292</v>
      </c>
      <c r="O16" s="11">
        <v>47.844734401058432</v>
      </c>
      <c r="P16" s="11">
        <v>50.455182844782755</v>
      </c>
      <c r="Q16" s="11">
        <v>49.486596818143539</v>
      </c>
      <c r="R16" s="11"/>
      <c r="S16" s="11">
        <f t="shared" si="2"/>
        <v>1.6418624170851075</v>
      </c>
      <c r="T16" s="11">
        <v>18.879126723800976</v>
      </c>
      <c r="U16" s="11">
        <f>SUM(S16:T16)</f>
        <v>20.520989140886083</v>
      </c>
      <c r="W16" s="10" t="str">
        <f>name!E12</f>
        <v>Elementary occupations</v>
      </c>
      <c r="X16" s="11">
        <v>48.514433506868848</v>
      </c>
      <c r="Y16" s="11">
        <v>50.179512820348783</v>
      </c>
      <c r="Z16" s="11">
        <v>44.751463807123926</v>
      </c>
      <c r="AA16" s="11">
        <v>43.635166438979759</v>
      </c>
      <c r="AB16" s="11">
        <v>41.74027692928918</v>
      </c>
      <c r="AC16" s="11"/>
      <c r="AD16" s="11">
        <f t="shared" si="4"/>
        <v>-3.0111868778347457</v>
      </c>
      <c r="AE16" s="11">
        <v>25.767137522299958</v>
      </c>
      <c r="AF16" s="11">
        <f>SUM(AD16:AE16)</f>
        <v>22.755950644465212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826.4369999999999</v>
      </c>
      <c r="C18" s="34">
        <f>SUM(C8:C16)</f>
        <v>863.3499999999998</v>
      </c>
      <c r="D18" s="34">
        <f>SUM(D8:D16)</f>
        <v>863.20300000000032</v>
      </c>
      <c r="E18" s="34">
        <f>SUM(E8:E16)</f>
        <v>894.62999999999931</v>
      </c>
      <c r="F18" s="34">
        <f>SUM(F8:F16)</f>
        <v>942.66700000000026</v>
      </c>
      <c r="G18" s="11"/>
      <c r="H18" s="34">
        <f>SUM(H8:H16)</f>
        <v>79.463999999999928</v>
      </c>
      <c r="I18" s="34">
        <f>SUM(I8:I16)</f>
        <v>437.13332004760389</v>
      </c>
      <c r="J18" s="34">
        <f>SUM(H18:I18)</f>
        <v>516.59732004760383</v>
      </c>
      <c r="L18" s="231" t="str">
        <f>name!E3</f>
        <v>All occupations</v>
      </c>
      <c r="M18" s="34">
        <f>SUM(M8:M16)</f>
        <v>440.17690665084615</v>
      </c>
      <c r="N18" s="34">
        <f>SUM(N8:N16)</f>
        <v>446.05821619472061</v>
      </c>
      <c r="O18" s="34">
        <f>SUM(O8:O16)</f>
        <v>445.9264508012227</v>
      </c>
      <c r="P18" s="34">
        <f>SUM(P8:P16)</f>
        <v>463.81614639298891</v>
      </c>
      <c r="Q18" s="34">
        <f>SUM(Q8:Q16)</f>
        <v>487.57106718133571</v>
      </c>
      <c r="R18" s="11"/>
      <c r="S18" s="34">
        <f>SUM(S8:S16)</f>
        <v>41.644616380113028</v>
      </c>
      <c r="T18" s="34">
        <f>SUM(T8:T16)</f>
        <v>188.07729700013087</v>
      </c>
      <c r="U18" s="34">
        <f>SUM(S18:T18)</f>
        <v>229.7219133802439</v>
      </c>
      <c r="W18" s="231" t="str">
        <f>name!E3</f>
        <v>All occupations</v>
      </c>
      <c r="X18" s="34">
        <f>SUM(X8:X16)</f>
        <v>386.26009334915381</v>
      </c>
      <c r="Y18" s="34">
        <f>SUM(Y8:Y16)</f>
        <v>417.29178380527924</v>
      </c>
      <c r="Z18" s="34">
        <f>SUM(Z8:Z16)</f>
        <v>417.2765491987775</v>
      </c>
      <c r="AA18" s="34">
        <f>SUM(AA8:AA16)</f>
        <v>430.81385360701063</v>
      </c>
      <c r="AB18" s="34">
        <f>SUM(AB8:AB16)</f>
        <v>455.09593281866449</v>
      </c>
      <c r="AC18" s="11"/>
      <c r="AD18" s="34">
        <f>SUM(AD8:AD16)</f>
        <v>37.819383619887006</v>
      </c>
      <c r="AE18" s="34">
        <f>SUM(AE8:AE16)</f>
        <v>249.05602304747299</v>
      </c>
      <c r="AF18" s="34">
        <f>SUM(AD18:AE18)</f>
        <v>286.87540666735998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10.340420469336459</v>
      </c>
      <c r="C26" s="18">
        <f t="shared" si="8"/>
        <v>11.162074775593744</v>
      </c>
      <c r="D26" s="18">
        <f t="shared" si="8"/>
        <v>11.533213114132266</v>
      </c>
      <c r="E26" s="18">
        <f t="shared" si="8"/>
        <v>10.67244672754439</v>
      </c>
      <c r="F26" s="18">
        <f t="shared" si="8"/>
        <v>11.321605385675669</v>
      </c>
      <c r="G26" s="11"/>
      <c r="H26" s="40">
        <f>IF(D8&gt;0,(H8/D8)*100,0)</f>
        <v>7.2020423359234069</v>
      </c>
      <c r="I26" s="40">
        <f>IF(D8&gt;0,(I8/D8)*100,0)</f>
        <v>52.610183150305943</v>
      </c>
      <c r="J26" s="40">
        <f>IF(D8&gt;0,(J8/D8)*100,0)</f>
        <v>59.812225486229352</v>
      </c>
      <c r="L26" t="str">
        <f>$A$8</f>
        <v>Managers, directors and senior officials</v>
      </c>
      <c r="M26" s="18">
        <f t="shared" ref="M26:Q26" si="9">M8/M$18*100</f>
        <v>13.112448455191201</v>
      </c>
      <c r="N26" s="18">
        <f t="shared" si="9"/>
        <v>13.932297113540226</v>
      </c>
      <c r="O26" s="18">
        <f t="shared" si="9"/>
        <v>14.387219560655081</v>
      </c>
      <c r="P26" s="18">
        <f t="shared" si="9"/>
        <v>13.121374415850795</v>
      </c>
      <c r="Q26" s="18">
        <f t="shared" si="9"/>
        <v>13.507024569781287</v>
      </c>
      <c r="R26" s="11"/>
      <c r="S26" s="40">
        <f>IF(O8&gt;0,(S8/O8)*100,0)</f>
        <v>2.6496589870228124</v>
      </c>
      <c r="T26" s="40">
        <f>IF(O8&gt;0,(T8/O8)*100,0)</f>
        <v>46.687938252882894</v>
      </c>
      <c r="U26" s="40">
        <f>IF(O8&gt;0,(U8/O8)*100,0)</f>
        <v>49.337597239905705</v>
      </c>
      <c r="W26" t="str">
        <f>$A$8</f>
        <v>Managers, directors and senior officials</v>
      </c>
      <c r="X26" s="18">
        <f t="shared" ref="X26:AB26" si="10">X8/X$18*100</f>
        <v>7.1814539465894551</v>
      </c>
      <c r="Y26" s="18">
        <f t="shared" si="10"/>
        <v>8.2008843508530074</v>
      </c>
      <c r="Z26" s="18">
        <f t="shared" si="10"/>
        <v>8.4832526797262862</v>
      </c>
      <c r="AA26" s="18">
        <f t="shared" si="10"/>
        <v>8.0359200845978265</v>
      </c>
      <c r="AB26" s="18">
        <f t="shared" si="10"/>
        <v>8.9802371444052849</v>
      </c>
      <c r="AC26" s="11"/>
      <c r="AD26" s="40">
        <f>IF(Z8&gt;0,(AD8/Z8)*100,0)</f>
        <v>15.452775659950554</v>
      </c>
      <c r="AE26" s="40">
        <f>IF(Z8&gt;0,(AE8/Z8)*100,0)</f>
        <v>63.343651661919424</v>
      </c>
      <c r="AF26" s="40">
        <f>IF(Z8&gt;0,(AF8/Z8)*100,0)</f>
        <v>78.79642732186997</v>
      </c>
    </row>
    <row r="27" spans="1:32" x14ac:dyDescent="0.2">
      <c r="A27" t="str">
        <f>$A$9</f>
        <v>Professional occupations</v>
      </c>
      <c r="B27" s="18">
        <f t="shared" si="8"/>
        <v>18.826276488460305</v>
      </c>
      <c r="C27" s="18">
        <f t="shared" si="8"/>
        <v>20.836205212368693</v>
      </c>
      <c r="D27" s="18">
        <f t="shared" si="8"/>
        <v>21.806369716083303</v>
      </c>
      <c r="E27" s="18">
        <f t="shared" si="8"/>
        <v>22.796569855808897</v>
      </c>
      <c r="F27" s="18">
        <f t="shared" si="8"/>
        <v>24.358668212466444</v>
      </c>
      <c r="G27" s="11"/>
      <c r="H27" s="40">
        <f t="shared" ref="H27:H36" si="11">IF(D9&gt;0,(H9/D9)*100,0)</f>
        <v>21.987556411458698</v>
      </c>
      <c r="I27" s="40">
        <f t="shared" ref="I27:I36" si="12">IF(D9&gt;0,(I9/D9)*100,0)</f>
        <v>51.00029769486256</v>
      </c>
      <c r="J27" s="40">
        <f t="shared" ref="J27:J36" si="13">IF(D9&gt;0,(J9/D9)*100,0)</f>
        <v>72.987854106321251</v>
      </c>
      <c r="L27" t="str">
        <f>$A$9</f>
        <v>Professional occupations</v>
      </c>
      <c r="M27" s="18">
        <f t="shared" ref="M27:Q27" si="14">M9/M$18*100</f>
        <v>19.478546711813969</v>
      </c>
      <c r="N27" s="18">
        <f t="shared" si="14"/>
        <v>21.353081328644699</v>
      </c>
      <c r="O27" s="18">
        <f t="shared" si="14"/>
        <v>22.126540405894808</v>
      </c>
      <c r="P27" s="18">
        <f t="shared" si="14"/>
        <v>23.728933216481014</v>
      </c>
      <c r="Q27" s="18">
        <f t="shared" si="14"/>
        <v>25.08587684318757</v>
      </c>
      <c r="R27" s="11"/>
      <c r="S27" s="40">
        <f t="shared" ref="S27:S34" si="15">IF(O9&gt;0,(S9/O9)*100,0)</f>
        <v>23.962539059265499</v>
      </c>
      <c r="T27" s="40">
        <f t="shared" ref="T27:T34" si="16">IF(O9&gt;0,(T9/O9)*100,0)</f>
        <v>42.511330043540589</v>
      </c>
      <c r="U27" s="40">
        <f t="shared" ref="U27:U34" si="17">IF(O9&gt;0,(U9/O9)*100,0)</f>
        <v>66.473869102806091</v>
      </c>
      <c r="W27" t="str">
        <f>$A$9</f>
        <v>Professional occupations</v>
      </c>
      <c r="X27" s="18">
        <f t="shared" ref="X27:AB27" si="18">X9/X$18*100</f>
        <v>18.082957946990511</v>
      </c>
      <c r="Y27" s="18">
        <f t="shared" si="18"/>
        <v>20.283697716732686</v>
      </c>
      <c r="Z27" s="18">
        <f t="shared" si="18"/>
        <v>21.464216341702773</v>
      </c>
      <c r="AA27" s="18">
        <f t="shared" si="18"/>
        <v>21.792783238075273</v>
      </c>
      <c r="AB27" s="18">
        <f t="shared" si="18"/>
        <v>23.57956679104052</v>
      </c>
      <c r="AC27" s="11"/>
      <c r="AD27" s="40">
        <f t="shared" ref="AD27:AD34" si="19">IF(Z9&gt;0,(AD9/Z9)*100,0)</f>
        <v>19.811846359869236</v>
      </c>
      <c r="AE27" s="40">
        <f t="shared" ref="AE27:AE34" si="20">IF(Z9&gt;0,(AE9/Z9)*100,0)</f>
        <v>60.352041755555582</v>
      </c>
      <c r="AF27" s="40">
        <f t="shared" ref="AF27:AF34" si="21">IF(Z9&gt;0,(AF9/Z9)*100,0)</f>
        <v>80.163888115424825</v>
      </c>
    </row>
    <row r="28" spans="1:32" x14ac:dyDescent="0.2">
      <c r="A28" t="str">
        <f>$A$10</f>
        <v>Associate professional occupations</v>
      </c>
      <c r="B28" s="18">
        <f t="shared" si="8"/>
        <v>11.970383893691658</v>
      </c>
      <c r="C28" s="18">
        <f t="shared" si="8"/>
        <v>12.267042576073289</v>
      </c>
      <c r="D28" s="18">
        <f t="shared" si="8"/>
        <v>13.201056102267161</v>
      </c>
      <c r="E28" s="18">
        <f t="shared" si="8"/>
        <v>13.334903546607801</v>
      </c>
      <c r="F28" s="18">
        <f t="shared" si="8"/>
        <v>14.043967187842204</v>
      </c>
      <c r="G28" s="11"/>
      <c r="H28" s="40">
        <f t="shared" si="11"/>
        <v>16.178694583539002</v>
      </c>
      <c r="I28" s="40">
        <f t="shared" si="12"/>
        <v>51.00618876673343</v>
      </c>
      <c r="J28" s="40">
        <f t="shared" si="13"/>
        <v>67.184883350272429</v>
      </c>
      <c r="L28" t="str">
        <f>$A$10</f>
        <v>Associate professional occupations</v>
      </c>
      <c r="M28" s="18">
        <f t="shared" ref="M28:Q28" si="22">M10/M$18*100</f>
        <v>12.206609152106642</v>
      </c>
      <c r="N28" s="18">
        <f t="shared" si="22"/>
        <v>12.625946763028436</v>
      </c>
      <c r="O28" s="18">
        <f t="shared" si="22"/>
        <v>13.461734783290039</v>
      </c>
      <c r="P28" s="18">
        <f t="shared" si="22"/>
        <v>12.4475312642712</v>
      </c>
      <c r="Q28" s="18">
        <f t="shared" si="22"/>
        <v>12.429629463212173</v>
      </c>
      <c r="R28" s="11"/>
      <c r="S28" s="40">
        <f t="shared" si="15"/>
        <v>0.9559324924793009</v>
      </c>
      <c r="T28" s="40">
        <f t="shared" si="16"/>
        <v>37.236240484035434</v>
      </c>
      <c r="U28" s="40">
        <f t="shared" si="17"/>
        <v>38.19217297651474</v>
      </c>
      <c r="W28" t="str">
        <f>$A$10</f>
        <v>Associate professional occupations</v>
      </c>
      <c r="X28" s="18">
        <f t="shared" ref="X28:AB28" si="23">X10/X$18*100</f>
        <v>11.701184705599744</v>
      </c>
      <c r="Y28" s="18">
        <f t="shared" si="23"/>
        <v>11.883396964942015</v>
      </c>
      <c r="Z28" s="18">
        <f t="shared" si="23"/>
        <v>12.922479414333775</v>
      </c>
      <c r="AA28" s="18">
        <f t="shared" si="23"/>
        <v>14.290252565594447</v>
      </c>
      <c r="AB28" s="18">
        <f t="shared" si="23"/>
        <v>15.773502238428083</v>
      </c>
      <c r="AC28" s="11"/>
      <c r="AD28" s="40">
        <f t="shared" si="19"/>
        <v>33.125502104966806</v>
      </c>
      <c r="AE28" s="40">
        <f t="shared" si="20"/>
        <v>66.335644862217464</v>
      </c>
      <c r="AF28" s="40">
        <f t="shared" si="21"/>
        <v>99.461146967184277</v>
      </c>
    </row>
    <row r="29" spans="1:32" x14ac:dyDescent="0.2">
      <c r="A29" t="str">
        <f>$A$11</f>
        <v>Administrative and secretarial occupations</v>
      </c>
      <c r="B29" s="18">
        <f t="shared" si="8"/>
        <v>11.068371638540929</v>
      </c>
      <c r="C29" s="18">
        <f t="shared" si="8"/>
        <v>10.33165898437632</v>
      </c>
      <c r="D29" s="18">
        <f t="shared" si="8"/>
        <v>10.49947369589837</v>
      </c>
      <c r="E29" s="18">
        <f t="shared" si="8"/>
        <v>10.321008725029444</v>
      </c>
      <c r="F29" s="18">
        <f t="shared" si="8"/>
        <v>9.054797486807729</v>
      </c>
      <c r="G29" s="11"/>
      <c r="H29" s="40">
        <f t="shared" si="11"/>
        <v>-5.8204578704218317</v>
      </c>
      <c r="I29" s="40">
        <f t="shared" si="12"/>
        <v>50.530354396474628</v>
      </c>
      <c r="J29" s="40">
        <f t="shared" si="13"/>
        <v>44.709896526052802</v>
      </c>
      <c r="L29" t="str">
        <f>$A$11</f>
        <v>Administrative and secretarial occupations</v>
      </c>
      <c r="M29" s="18">
        <f t="shared" ref="M29:Q29" si="24">M11/M$18*100</f>
        <v>4.5182539710300906</v>
      </c>
      <c r="N29" s="18">
        <f t="shared" si="24"/>
        <v>4.0547161834898215</v>
      </c>
      <c r="O29" s="18">
        <f t="shared" si="24"/>
        <v>4.8130440740366902</v>
      </c>
      <c r="P29" s="18">
        <f t="shared" si="24"/>
        <v>4.9657598566011787</v>
      </c>
      <c r="Q29" s="18">
        <f t="shared" si="24"/>
        <v>5.2688701367381583</v>
      </c>
      <c r="R29" s="11"/>
      <c r="S29" s="40">
        <f t="shared" si="15"/>
        <v>19.693991074320845</v>
      </c>
      <c r="T29" s="40">
        <f t="shared" si="16"/>
        <v>40.882361542178494</v>
      </c>
      <c r="U29" s="40">
        <f t="shared" si="17"/>
        <v>60.576352616499342</v>
      </c>
      <c r="W29" t="str">
        <f>$A$11</f>
        <v>Administrative and secretarial occupations</v>
      </c>
      <c r="X29" s="18">
        <f t="shared" ref="X29:AB29" si="25">X11/X$18*100</f>
        <v>18.53279932011802</v>
      </c>
      <c r="Y29" s="18">
        <f t="shared" si="25"/>
        <v>17.041309204152107</v>
      </c>
      <c r="Z29" s="18">
        <f t="shared" si="25"/>
        <v>16.576329401968181</v>
      </c>
      <c r="AA29" s="18">
        <f t="shared" si="25"/>
        <v>16.086493916217378</v>
      </c>
      <c r="AB29" s="18">
        <f t="shared" si="25"/>
        <v>13.11088435823215</v>
      </c>
      <c r="AC29" s="11"/>
      <c r="AD29" s="40">
        <f t="shared" si="19"/>
        <v>-13.737389947948248</v>
      </c>
      <c r="AE29" s="40">
        <f t="shared" si="20"/>
        <v>53.524050410735015</v>
      </c>
      <c r="AF29" s="40">
        <f t="shared" si="21"/>
        <v>39.786660462786763</v>
      </c>
    </row>
    <row r="30" spans="1:32" x14ac:dyDescent="0.2">
      <c r="A30" t="str">
        <f>$A$12</f>
        <v>Skilled trades occupations</v>
      </c>
      <c r="B30" s="18">
        <f t="shared" si="8"/>
        <v>10.7972132596466</v>
      </c>
      <c r="C30" s="18">
        <f t="shared" si="8"/>
        <v>9.6904881412166244</v>
      </c>
      <c r="D30" s="18">
        <f t="shared" si="8"/>
        <v>9.0281523671446653</v>
      </c>
      <c r="E30" s="18">
        <f t="shared" si="8"/>
        <v>9.1173386395197795</v>
      </c>
      <c r="F30" s="18">
        <f t="shared" si="8"/>
        <v>8.6295005214534157</v>
      </c>
      <c r="G30" s="11"/>
      <c r="H30" s="40">
        <f t="shared" si="11"/>
        <v>4.3835691030934942</v>
      </c>
      <c r="I30" s="40">
        <f t="shared" si="12"/>
        <v>43.923706346543732</v>
      </c>
      <c r="J30" s="40">
        <f t="shared" si="13"/>
        <v>48.307275449637224</v>
      </c>
      <c r="L30" t="str">
        <f>$A$12</f>
        <v>Skilled trades occupations</v>
      </c>
      <c r="M30" s="18">
        <f t="shared" ref="M30:Q30" si="26">M12/M$18*100</f>
        <v>18.128336348924758</v>
      </c>
      <c r="N30" s="18">
        <f t="shared" si="26"/>
        <v>16.529207426790144</v>
      </c>
      <c r="O30" s="18">
        <f t="shared" si="26"/>
        <v>15.192458594793996</v>
      </c>
      <c r="P30" s="18">
        <f t="shared" si="26"/>
        <v>15.195533707843637</v>
      </c>
      <c r="Q30" s="18">
        <f t="shared" si="26"/>
        <v>14.124181320704162</v>
      </c>
      <c r="R30" s="11"/>
      <c r="S30" s="40">
        <f t="shared" si="15"/>
        <v>1.6505926985985884</v>
      </c>
      <c r="T30" s="40">
        <f t="shared" si="16"/>
        <v>40.503950788629858</v>
      </c>
      <c r="U30" s="40">
        <f t="shared" si="17"/>
        <v>42.154543487228445</v>
      </c>
      <c r="W30" t="str">
        <f>$A$12</f>
        <v>Skilled trades occupations</v>
      </c>
      <c r="X30" s="18">
        <f t="shared" ref="X30:AB30" si="27">X12/X$18*100</f>
        <v>2.4427621028244846</v>
      </c>
      <c r="Y30" s="18">
        <f t="shared" si="27"/>
        <v>2.380334804953478</v>
      </c>
      <c r="Z30" s="18">
        <f t="shared" si="27"/>
        <v>2.4406093982775583</v>
      </c>
      <c r="AA30" s="18">
        <f t="shared" si="27"/>
        <v>2.573526294556296</v>
      </c>
      <c r="AB30" s="18">
        <f t="shared" si="27"/>
        <v>2.7427254748854599</v>
      </c>
      <c r="AC30" s="11"/>
      <c r="AD30" s="40">
        <f t="shared" si="19"/>
        <v>22.564031301507644</v>
      </c>
      <c r="AE30" s="40">
        <f t="shared" si="20"/>
        <v>66.672800171947912</v>
      </c>
      <c r="AF30" s="40">
        <f t="shared" si="21"/>
        <v>89.236831473455553</v>
      </c>
    </row>
    <row r="31" spans="1:32" x14ac:dyDescent="0.2">
      <c r="A31" t="str">
        <f>$A$13</f>
        <v>Caring, leisure and other service occupations</v>
      </c>
      <c r="B31" s="18">
        <f t="shared" si="8"/>
        <v>9.3813642073523713</v>
      </c>
      <c r="C31" s="18">
        <f t="shared" si="8"/>
        <v>9.7948253587960217</v>
      </c>
      <c r="D31" s="18">
        <f t="shared" si="8"/>
        <v>9.5558231577208979</v>
      </c>
      <c r="E31" s="18">
        <f t="shared" si="8"/>
        <v>9.4791868689275631</v>
      </c>
      <c r="F31" s="18">
        <f t="shared" si="8"/>
        <v>9.8368746459355627</v>
      </c>
      <c r="G31" s="11"/>
      <c r="H31" s="40">
        <f t="shared" si="11"/>
        <v>12.417622445382074</v>
      </c>
      <c r="I31" s="40">
        <f t="shared" si="12"/>
        <v>58.834317397546499</v>
      </c>
      <c r="J31" s="40">
        <f t="shared" si="13"/>
        <v>71.251939842928579</v>
      </c>
      <c r="L31" t="str">
        <f>$A$13</f>
        <v>Caring, leisure and other service occupations</v>
      </c>
      <c r="M31" s="18">
        <f t="shared" ref="M31:Q31" si="28">M13/M$18*100</f>
        <v>3.3470043651211028</v>
      </c>
      <c r="N31" s="18">
        <f t="shared" si="28"/>
        <v>3.3759012950785392</v>
      </c>
      <c r="O31" s="18">
        <f t="shared" si="28"/>
        <v>3.2524938476851166</v>
      </c>
      <c r="P31" s="18">
        <f t="shared" si="28"/>
        <v>3.4578206023537614</v>
      </c>
      <c r="Q31" s="18">
        <f t="shared" si="28"/>
        <v>3.8405811489257529</v>
      </c>
      <c r="R31" s="11"/>
      <c r="S31" s="40">
        <f t="shared" si="15"/>
        <v>29.108594867555915</v>
      </c>
      <c r="T31" s="40">
        <f t="shared" si="16"/>
        <v>51.030267562425323</v>
      </c>
      <c r="U31" s="40">
        <f t="shared" si="17"/>
        <v>80.138862429981245</v>
      </c>
      <c r="W31" t="str">
        <f>$A$13</f>
        <v>Caring, leisure and other service occupations</v>
      </c>
      <c r="X31" s="18">
        <f t="shared" ref="X31:AB31" si="29">X13/X$18*100</f>
        <v>16.258041075367398</v>
      </c>
      <c r="Y31" s="18">
        <f t="shared" si="29"/>
        <v>16.656244463772325</v>
      </c>
      <c r="Z31" s="18">
        <f t="shared" si="29"/>
        <v>16.291934431773328</v>
      </c>
      <c r="AA31" s="18">
        <f t="shared" si="29"/>
        <v>15.961817068490747</v>
      </c>
      <c r="AB31" s="18">
        <f t="shared" si="29"/>
        <v>16.261056908699299</v>
      </c>
      <c r="AC31" s="11"/>
      <c r="AD31" s="40">
        <f t="shared" si="19"/>
        <v>8.85668187634829</v>
      </c>
      <c r="AE31" s="40">
        <f t="shared" si="20"/>
        <v>60.499274774369319</v>
      </c>
      <c r="AF31" s="40">
        <f t="shared" si="21"/>
        <v>69.355956650717616</v>
      </c>
    </row>
    <row r="32" spans="1:32" x14ac:dyDescent="0.2">
      <c r="A32" t="str">
        <f>$A$14</f>
        <v>Sales and customer service occupations</v>
      </c>
      <c r="B32" s="18">
        <f t="shared" si="8"/>
        <v>8.8652443712315474</v>
      </c>
      <c r="C32" s="18">
        <f t="shared" si="8"/>
        <v>7.7950946612384469</v>
      </c>
      <c r="D32" s="18">
        <f t="shared" si="8"/>
        <v>7.7691720661576369</v>
      </c>
      <c r="E32" s="18">
        <f t="shared" si="8"/>
        <v>7.6039609919349855</v>
      </c>
      <c r="F32" s="18">
        <f t="shared" si="8"/>
        <v>7.2144094138446011</v>
      </c>
      <c r="H32" s="40">
        <f t="shared" si="11"/>
        <v>1.4078108842940311</v>
      </c>
      <c r="I32" s="40">
        <f t="shared" si="12"/>
        <v>46.392456530641837</v>
      </c>
      <c r="J32" s="40">
        <f t="shared" si="13"/>
        <v>47.800267414935874</v>
      </c>
      <c r="L32" t="str">
        <f>$A$14</f>
        <v>Sales and customer service occupations</v>
      </c>
      <c r="M32" s="18">
        <f t="shared" ref="M32:Q32" si="30">M14/M$18*100</f>
        <v>6.5988746543622687</v>
      </c>
      <c r="N32" s="18">
        <f t="shared" si="30"/>
        <v>5.9208910639139978</v>
      </c>
      <c r="O32" s="18">
        <f t="shared" si="30"/>
        <v>6.1122721037976611</v>
      </c>
      <c r="P32" s="18">
        <f t="shared" si="30"/>
        <v>6.1651402535298185</v>
      </c>
      <c r="Q32" s="18">
        <f t="shared" si="30"/>
        <v>6.0577944751502608</v>
      </c>
      <c r="S32" s="40">
        <f t="shared" si="15"/>
        <v>8.3643792283384304</v>
      </c>
      <c r="T32" s="40">
        <f t="shared" si="16"/>
        <v>35.511794118811835</v>
      </c>
      <c r="U32" s="40">
        <f t="shared" si="17"/>
        <v>43.876173347150257</v>
      </c>
      <c r="W32" t="str">
        <f>$A$14</f>
        <v>Sales and customer service occupations</v>
      </c>
      <c r="X32" s="18">
        <f t="shared" ref="X32:AB32" si="31">X14/X$18*100</f>
        <v>11.44796940153102</v>
      </c>
      <c r="Y32" s="18">
        <f t="shared" si="31"/>
        <v>9.7984983846109923</v>
      </c>
      <c r="Z32" s="18">
        <f t="shared" si="31"/>
        <v>9.5398335638300011</v>
      </c>
      <c r="AA32" s="18">
        <f t="shared" si="31"/>
        <v>9.1530019168030989</v>
      </c>
      <c r="AB32" s="18">
        <f t="shared" si="31"/>
        <v>8.4535590948455344</v>
      </c>
      <c r="AD32" s="40">
        <f t="shared" si="19"/>
        <v>-3.3553603420345732</v>
      </c>
      <c r="AE32" s="40">
        <f t="shared" si="20"/>
        <v>53.84245997491076</v>
      </c>
      <c r="AF32" s="40">
        <f t="shared" si="21"/>
        <v>50.487099632876188</v>
      </c>
    </row>
    <row r="33" spans="1:32" x14ac:dyDescent="0.2">
      <c r="A33" t="str">
        <f>$A$15</f>
        <v>Process, plant and machine operatives</v>
      </c>
      <c r="B33" s="18">
        <f t="shared" si="8"/>
        <v>6.3680746031151259</v>
      </c>
      <c r="C33" s="18">
        <f t="shared" si="8"/>
        <v>6.5601542218376414</v>
      </c>
      <c r="D33" s="18">
        <f t="shared" si="8"/>
        <v>5.8796920052540562</v>
      </c>
      <c r="E33" s="18">
        <f t="shared" si="8"/>
        <v>6.1573485488375352</v>
      </c>
      <c r="F33" s="18">
        <f t="shared" si="8"/>
        <v>5.862647992261274</v>
      </c>
      <c r="G33" s="11"/>
      <c r="H33" s="40">
        <f t="shared" si="11"/>
        <v>8.8891492526757716</v>
      </c>
      <c r="I33" s="40">
        <f t="shared" si="12"/>
        <v>51.857107694354923</v>
      </c>
      <c r="J33" s="40">
        <f t="shared" si="13"/>
        <v>60.746256947030687</v>
      </c>
      <c r="L33" t="str">
        <f>$A$15</f>
        <v>Process, plant and machine operatives</v>
      </c>
      <c r="M33" s="18">
        <f t="shared" ref="M33:Q33" si="32">M15/M$18*100</f>
        <v>10.382938579951027</v>
      </c>
      <c r="N33" s="18">
        <f t="shared" si="32"/>
        <v>11.078256503123214</v>
      </c>
      <c r="O33" s="18">
        <f t="shared" si="32"/>
        <v>9.9249483548198825</v>
      </c>
      <c r="P33" s="18">
        <f t="shared" si="32"/>
        <v>10.039634497599577</v>
      </c>
      <c r="Q33" s="18">
        <f t="shared" si="32"/>
        <v>9.5364248584453382</v>
      </c>
      <c r="R33" s="11"/>
      <c r="S33" s="40">
        <f t="shared" si="15"/>
        <v>5.058701322437746</v>
      </c>
      <c r="T33" s="40">
        <f t="shared" si="16"/>
        <v>48.921907382649451</v>
      </c>
      <c r="U33" s="40">
        <f t="shared" si="17"/>
        <v>53.980608705087199</v>
      </c>
      <c r="W33" t="str">
        <f>$A$15</f>
        <v>Process, plant and machine operatives</v>
      </c>
      <c r="X33" s="18">
        <f t="shared" ref="X33:AB33" si="33">X15/X$18*100</f>
        <v>1.7927885811390982</v>
      </c>
      <c r="Y33" s="18">
        <f t="shared" si="33"/>
        <v>1.7305919769314437</v>
      </c>
      <c r="Z33" s="18">
        <f t="shared" si="33"/>
        <v>1.5566913237954749</v>
      </c>
      <c r="AA33" s="18">
        <f t="shared" si="33"/>
        <v>1.9776619095284929</v>
      </c>
      <c r="AB33" s="18">
        <f t="shared" si="33"/>
        <v>1.9267145372259862</v>
      </c>
      <c r="AC33" s="11"/>
      <c r="AD33" s="40">
        <f t="shared" si="19"/>
        <v>34.987590500482078</v>
      </c>
      <c r="AE33" s="40">
        <f t="shared" si="20"/>
        <v>71.855853084121804</v>
      </c>
      <c r="AF33" s="40">
        <f t="shared" si="21"/>
        <v>106.84344358460388</v>
      </c>
    </row>
    <row r="34" spans="1:32" x14ac:dyDescent="0.2">
      <c r="A34" t="str">
        <f>$A$16</f>
        <v>Elementary occupations</v>
      </c>
      <c r="B34" s="18">
        <f t="shared" si="8"/>
        <v>12.382651068624986</v>
      </c>
      <c r="C34" s="18">
        <f t="shared" si="8"/>
        <v>11.562456068499221</v>
      </c>
      <c r="D34" s="18">
        <f t="shared" si="8"/>
        <v>10.727047775341642</v>
      </c>
      <c r="E34" s="18">
        <f t="shared" si="8"/>
        <v>10.517236095789597</v>
      </c>
      <c r="F34" s="18">
        <f t="shared" si="8"/>
        <v>9.6775291537130972</v>
      </c>
      <c r="G34" s="11"/>
      <c r="H34" s="40">
        <f t="shared" si="11"/>
        <v>-1.4788128316791576</v>
      </c>
      <c r="I34" s="40">
        <f t="shared" si="12"/>
        <v>48.216087820067457</v>
      </c>
      <c r="J34" s="40">
        <f t="shared" si="13"/>
        <v>46.7372749883883</v>
      </c>
      <c r="L34" t="str">
        <f>$A$16</f>
        <v>Elementary occupations</v>
      </c>
      <c r="M34" s="18">
        <f t="shared" ref="M34:Q34" si="34">M16/M$18*100</f>
        <v>12.226987761498922</v>
      </c>
      <c r="N34" s="18">
        <f t="shared" si="34"/>
        <v>11.12970232239091</v>
      </c>
      <c r="O34" s="18">
        <f t="shared" si="34"/>
        <v>10.729288275026731</v>
      </c>
      <c r="P34" s="18">
        <f t="shared" si="34"/>
        <v>10.878272185469013</v>
      </c>
      <c r="Q34" s="18">
        <f t="shared" si="34"/>
        <v>10.149617183855304</v>
      </c>
      <c r="R34" s="11"/>
      <c r="S34" s="40">
        <f t="shared" si="15"/>
        <v>3.4316470509005188</v>
      </c>
      <c r="T34" s="40">
        <f t="shared" si="16"/>
        <v>39.459152527730048</v>
      </c>
      <c r="U34" s="40">
        <f t="shared" si="17"/>
        <v>42.89079957863057</v>
      </c>
      <c r="W34" t="str">
        <f>$A$16</f>
        <v>Elementary occupations</v>
      </c>
      <c r="X34" s="18">
        <f t="shared" ref="X34:AB34" si="35">X16/X$18*100</f>
        <v>12.560042919840281</v>
      </c>
      <c r="Y34" s="18">
        <f t="shared" si="35"/>
        <v>12.025042133051926</v>
      </c>
      <c r="Z34" s="18">
        <f t="shared" si="35"/>
        <v>10.724653444592624</v>
      </c>
      <c r="AA34" s="18">
        <f t="shared" si="35"/>
        <v>10.128543006136441</v>
      </c>
      <c r="AB34" s="18">
        <f t="shared" si="35"/>
        <v>9.1717534522376916</v>
      </c>
      <c r="AC34" s="11"/>
      <c r="AD34" s="40">
        <f t="shared" si="19"/>
        <v>-6.7286891235843749</v>
      </c>
      <c r="AE34" s="40">
        <f t="shared" si="20"/>
        <v>57.578312149418721</v>
      </c>
      <c r="AF34" s="40">
        <f t="shared" si="21"/>
        <v>50.849623025834347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9.2057140672587909</v>
      </c>
      <c r="I36" s="43">
        <f t="shared" si="12"/>
        <v>50.640848102659945</v>
      </c>
      <c r="J36" s="43">
        <f t="shared" si="13"/>
        <v>59.846562169918741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9.3388979965838885</v>
      </c>
      <c r="T36" s="43">
        <f t="shared" ref="T36" si="37">IF(O18&gt;0,(T18/O18)*100,0)</f>
        <v>42.176752839442727</v>
      </c>
      <c r="U36" s="43">
        <f t="shared" ref="U36" si="38">IF(O18&gt;0,(U18/O18)*100,0)</f>
        <v>51.515650836026616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9.0633858270983332</v>
      </c>
      <c r="AE36" s="43">
        <f t="shared" ref="AE36" si="40">IF(Z18&gt;0,(AE18/Z18)*100,0)</f>
        <v>59.686081934317016</v>
      </c>
      <c r="AF36" s="43">
        <f t="shared" ref="AF36" si="41">IF(Z18&gt;0,(AF18/Z18)*100,0)</f>
        <v>68.749467761415346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Essex Southend-on-Sea and Thurrock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Essex Southend-on-Sea and Thurrock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Essex Southend-on-Sea and Thurrock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3.0495186293365562</v>
      </c>
      <c r="C46" s="18">
        <f t="shared" si="42"/>
        <v>3.3074013618101805</v>
      </c>
      <c r="D46" s="18">
        <f t="shared" si="42"/>
        <v>-0.83262007818735162</v>
      </c>
      <c r="E46" s="18">
        <f t="shared" si="42"/>
        <v>1.1197265318586558</v>
      </c>
      <c r="F46" s="18">
        <f>IF(F$6-D$6 &lt;&gt; 0,(EXP(LN(F8/D8)/(F$6-D$6))-1)*100,0)</f>
        <v>0.46471053986754107</v>
      </c>
      <c r="H46" s="18">
        <f>IF($F$6-$D$6 &lt;&gt; 0,(EXP(LN(1+(H26/100))/($F$6-$D$6))-1)*100,0)</f>
        <v>0.46471053986754107</v>
      </c>
      <c r="I46" s="18">
        <f>IF($F$6-$D$6 &lt;&gt; 0,(EXP(LN(1+(I26/100))/($F$6-$D$6))-1)*100,0)</f>
        <v>2.8581954828728939</v>
      </c>
      <c r="J46" s="18">
        <f>IF($F$6-$D$6 &lt;&gt; 0,(EXP(LN(1+(J26/100))/($F$6-$D$6))-1)*100,0)</f>
        <v>3.1748865390617276</v>
      </c>
      <c r="L46" t="str">
        <f>$A$8</f>
        <v>Managers, directors and senior officials</v>
      </c>
      <c r="M46" s="18">
        <f t="shared" ref="M46:M54" si="43">IF(N$6-M$6 &lt;&gt; 0,(EXP(LN(N8/M8)/(N$6-M$6))-1)*100,0)</f>
        <v>1.8651914282905802</v>
      </c>
      <c r="N46" s="18">
        <f t="shared" ref="N46:N54" si="44">IF(O$6-N$6 &lt;&gt; 0,(EXP(LN(O8/N8)/(O$6-N$6))-1)*100,0)</f>
        <v>3.2347319709719269</v>
      </c>
      <c r="O46" s="18">
        <f t="shared" ref="O46:O54" si="45">IF(P$6-O$6 &lt;&gt; 0,(EXP(LN(P8/O8)/(P$6-O$6))-1)*100,0)</f>
        <v>-1.0497223334965056</v>
      </c>
      <c r="P46" s="18">
        <f t="shared" ref="P46:P54" si="46">IF(Q$6-P$6 &lt;&gt; 0,(EXP(LN(Q8/P8)/(Q$6-P$6))-1)*100,0)</f>
        <v>0.792273753913042</v>
      </c>
      <c r="Q46" s="18">
        <f>IF(Q$6-O$6 &lt;&gt; 0,(EXP(LN(Q8/O8)/(Q$6-O$6))-1)*100,0)</f>
        <v>0.1744963037709768</v>
      </c>
      <c r="S46" s="18">
        <f>IF($F$6-$D$6 &lt;&gt; 0,(EXP(LN(1+(S26/100))/($F$6-$D$6))-1)*100,0)</f>
        <v>0.1744963037709768</v>
      </c>
      <c r="T46" s="18">
        <f>IF($F$6-$D$6 &lt;&gt; 0,(EXP(LN(1+(T26/100))/($F$6-$D$6))-1)*100,0)</f>
        <v>2.5871489514148527</v>
      </c>
      <c r="U46" s="18">
        <f>IF($F$6-$D$6 &lt;&gt; 0,(EXP(LN(1+(U26/100))/($F$6-$D$6))-1)*100,0)</f>
        <v>2.7096566236012976</v>
      </c>
      <c r="W46" t="str">
        <f>$A$8</f>
        <v>Managers, directors and senior officials</v>
      </c>
      <c r="X46" s="18">
        <f t="shared" ref="X46:X54" si="47">IF(Y$6-X$6 &lt;&gt; 0,(EXP(LN(Y8/X8)/(Y$6-X$6))-1)*100,0)</f>
        <v>5.3906480753731945</v>
      </c>
      <c r="Y46" s="18">
        <f t="shared" ref="Y46:Y54" si="48">IF(Z$6-Y$6 &lt;&gt; 0,(EXP(LN(Z8/Y8)/(Z$6-Y$6))-1)*100,0)</f>
        <v>3.4393683390384622</v>
      </c>
      <c r="Z46" s="18">
        <f t="shared" ref="Z46:Z54" si="49">IF(AA$6-Z$6 &lt;&gt; 0,(EXP(LN(AA8/Z8)/(AA$6-Z$6))-1)*100,0)</f>
        <v>-0.44392237160694181</v>
      </c>
      <c r="AA46" s="18">
        <f t="shared" ref="AA46:AA54" si="50">IF(AB$6-AA$6 &lt;&gt; 0,(EXP(LN(AB8/AA8)/(AB$6-AA$6))-1)*100,0)</f>
        <v>1.6732132321902071</v>
      </c>
      <c r="AB46" s="18">
        <f>IF(AB$6-Z$6 &lt;&gt; 0,(EXP(LN(AB8/Z8)/(AB$6-Z$6))-1)*100,0)</f>
        <v>0.96254556717494388</v>
      </c>
      <c r="AD46" s="18">
        <f>IF($F$6-$D$6 &lt;&gt; 0,(EXP(LN(1+(AD26/100))/($F$6-$D$6))-1)*100,0)</f>
        <v>0.96254556717494388</v>
      </c>
      <c r="AE46" s="18">
        <f>IF($F$6-$D$6 &lt;&gt; 0,(EXP(LN(1+(AE26/100))/($F$6-$D$6))-1)*100,0)</f>
        <v>3.3253338900960161</v>
      </c>
      <c r="AF46" s="18">
        <f>IF($F$6-$D$6 &lt;&gt; 0,(EXP(LN(1+(AF26/100))/($F$6-$D$6))-1)*100,0)</f>
        <v>3.9498632739024764</v>
      </c>
    </row>
    <row r="47" spans="1:32" x14ac:dyDescent="0.2">
      <c r="A47" t="str">
        <f>$A$9</f>
        <v>Professional occupations</v>
      </c>
      <c r="B47" s="18">
        <f t="shared" si="42"/>
        <v>3.6950042117661619</v>
      </c>
      <c r="C47" s="18">
        <f t="shared" si="42"/>
        <v>4.6383282803984294</v>
      </c>
      <c r="D47" s="18">
        <f t="shared" si="42"/>
        <v>1.6162888749993387</v>
      </c>
      <c r="E47" s="18">
        <f t="shared" si="42"/>
        <v>1.192864122157844</v>
      </c>
      <c r="F47" s="18">
        <f>IF(F$6-D$6 &lt;&gt; 0,(EXP(LN(F9/D9)/(F$6-D$6))-1)*100,0)</f>
        <v>1.3338093016133534</v>
      </c>
      <c r="H47" s="18">
        <f t="shared" ref="H47:J56" si="51">IF($F$6-$D$6 &lt;&gt; 0,(EXP(LN(1+(H27/100))/($F$6-$D$6))-1)*100,0)</f>
        <v>1.3338093016133534</v>
      </c>
      <c r="I47" s="18">
        <f t="shared" si="51"/>
        <v>2.7855001699581994</v>
      </c>
      <c r="J47" s="18">
        <f t="shared" si="51"/>
        <v>3.7212417317360247</v>
      </c>
      <c r="L47" t="str">
        <f>$A$9</f>
        <v>Professional occupations</v>
      </c>
      <c r="M47" s="18">
        <f t="shared" si="43"/>
        <v>2.6637380291379298</v>
      </c>
      <c r="N47" s="18">
        <f t="shared" si="44"/>
        <v>3.5916264051465419</v>
      </c>
      <c r="O47" s="18">
        <f t="shared" si="45"/>
        <v>2.209076820093836</v>
      </c>
      <c r="P47" s="18">
        <f t="shared" si="46"/>
        <v>1.0611680606031904</v>
      </c>
      <c r="Q47" s="18">
        <f>IF(Q$6-O$6 &lt;&gt; 0,(EXP(LN(Q9/O9)/(Q$6-O$6))-1)*100,0)</f>
        <v>1.4423646555083991</v>
      </c>
      <c r="S47" s="18">
        <f t="shared" ref="S47:U47" si="52">IF($F$6-$D$6 &lt;&gt; 0,(EXP(LN(1+(S27/100))/($F$6-$D$6))-1)*100,0)</f>
        <v>1.4423646555083769</v>
      </c>
      <c r="T47" s="18">
        <f t="shared" si="52"/>
        <v>2.3897838594289844</v>
      </c>
      <c r="U47" s="18">
        <f t="shared" si="52"/>
        <v>3.4561719817157943</v>
      </c>
      <c r="W47" t="str">
        <f>$A$9</f>
        <v>Professional occupations</v>
      </c>
      <c r="X47" s="18">
        <f t="shared" si="47"/>
        <v>4.9202731420458612</v>
      </c>
      <c r="Y47" s="18">
        <f t="shared" si="48"/>
        <v>5.8161732626990981</v>
      </c>
      <c r="Z47" s="18">
        <f t="shared" si="49"/>
        <v>0.94682613682959271</v>
      </c>
      <c r="AA47" s="18">
        <f t="shared" si="50"/>
        <v>1.3453067782392969</v>
      </c>
      <c r="AB47" s="18">
        <f>IF(AB$6-Z$6 &lt;&gt; 0,(EXP(LN(AB9/Z9)/(AB$6-Z$6))-1)*100,0)</f>
        <v>1.2123054287063395</v>
      </c>
      <c r="AD47" s="18">
        <f t="shared" ref="AD47:AF47" si="53">IF($F$6-$D$6 &lt;&gt; 0,(EXP(LN(1+(AD27/100))/($F$6-$D$6))-1)*100,0)</f>
        <v>1.2123054287063395</v>
      </c>
      <c r="AE47" s="18">
        <f t="shared" si="53"/>
        <v>3.1980837128017026</v>
      </c>
      <c r="AF47" s="18">
        <f t="shared" si="53"/>
        <v>4.0026765984720658</v>
      </c>
    </row>
    <row r="48" spans="1:32" x14ac:dyDescent="0.2">
      <c r="A48" t="str">
        <f>$A$10</f>
        <v>Associate professional occupations</v>
      </c>
      <c r="B48" s="18">
        <f t="shared" si="42"/>
        <v>1.7190355396695667</v>
      </c>
      <c r="C48" s="18">
        <f t="shared" si="42"/>
        <v>7.5956842606290653</v>
      </c>
      <c r="D48" s="18">
        <f t="shared" si="42"/>
        <v>0.92118555544495884</v>
      </c>
      <c r="E48" s="18">
        <f t="shared" si="42"/>
        <v>1.046547036762302</v>
      </c>
      <c r="F48" s="18">
        <f t="shared" ref="F48:F56" si="54">IF(F$6-D$6 &lt;&gt; 0,(EXP(LN(F10/D10)/(F$6-D$6))-1)*100,0)</f>
        <v>1.004742583586804</v>
      </c>
      <c r="H48" s="18">
        <f t="shared" si="51"/>
        <v>1.004742583586804</v>
      </c>
      <c r="I48" s="18">
        <f t="shared" si="51"/>
        <v>2.7857675008858163</v>
      </c>
      <c r="J48" s="18">
        <f t="shared" si="51"/>
        <v>3.4855710305593535</v>
      </c>
      <c r="L48" t="str">
        <f>$A$10</f>
        <v>Associate professional occupations</v>
      </c>
      <c r="M48" s="18">
        <f t="shared" si="43"/>
        <v>1.1831745609911293</v>
      </c>
      <c r="N48" s="18">
        <f t="shared" si="44"/>
        <v>6.5881113358233767</v>
      </c>
      <c r="O48" s="18">
        <f t="shared" si="45"/>
        <v>-0.77686034935269266</v>
      </c>
      <c r="P48" s="18">
        <f>IF(Q$6-P$6 &lt;&gt; 0,(EXP(LN(Q10/P10)/(Q$6-P$6))-1)*100,0)</f>
        <v>0.48626449853894638</v>
      </c>
      <c r="Q48" s="18">
        <f t="shared" ref="Q48:Q54" si="55">IF(Q$6-O$6 &lt;&gt; 0,(EXP(LN(Q10/O10)/(Q$6-O$6))-1)*100,0)</f>
        <v>6.3446276545864322E-2</v>
      </c>
      <c r="S48" s="18">
        <f t="shared" ref="S48:U48" si="56">IF($F$6-$D$6 &lt;&gt; 0,(EXP(LN(1+(S28/100))/($F$6-$D$6))-1)*100,0)</f>
        <v>6.3446276545864322E-2</v>
      </c>
      <c r="T48" s="18">
        <f t="shared" si="56"/>
        <v>2.1326469297811457</v>
      </c>
      <c r="U48" s="18">
        <f t="shared" si="56"/>
        <v>2.1799211139515107</v>
      </c>
      <c r="W48" t="str">
        <f>$A$10</f>
        <v>Associate professional occupations</v>
      </c>
      <c r="X48" s="18">
        <f t="shared" si="47"/>
        <v>2.3452498873943739</v>
      </c>
      <c r="Y48" s="18">
        <f t="shared" si="48"/>
        <v>8.7400149546581254</v>
      </c>
      <c r="Z48" s="18">
        <f t="shared" si="49"/>
        <v>2.6861680503875274</v>
      </c>
      <c r="AA48" s="18">
        <f t="shared" si="50"/>
        <v>1.5477142129635135</v>
      </c>
      <c r="AB48" s="18">
        <f t="shared" ref="AB48:AB54" si="57">IF(AB$6-Z$6 &lt;&gt; 0,(EXP(LN(AB10/Z10)/(AB$6-Z$6))-1)*100,0)</f>
        <v>1.9257894556064636</v>
      </c>
      <c r="AD48" s="18">
        <f t="shared" ref="AD48:AF48" si="58">IF($F$6-$D$6 &lt;&gt; 0,(EXP(LN(1+(AD28/100))/($F$6-$D$6))-1)*100,0)</f>
        <v>1.9257894556064636</v>
      </c>
      <c r="AE48" s="18">
        <f t="shared" si="58"/>
        <v>3.4504430767063221</v>
      </c>
      <c r="AF48" s="18">
        <f t="shared" si="58"/>
        <v>4.7105773352674518</v>
      </c>
    </row>
    <row r="49" spans="1:32" x14ac:dyDescent="0.2">
      <c r="A49" t="str">
        <f>$A$11</f>
        <v>Administrative and secretarial occupations</v>
      </c>
      <c r="B49" s="18">
        <f t="shared" si="42"/>
        <v>-0.62757965681995431</v>
      </c>
      <c r="C49" s="18">
        <f t="shared" si="42"/>
        <v>1.6069732659689695</v>
      </c>
      <c r="D49" s="18">
        <f t="shared" si="42"/>
        <v>0.37302810125960928</v>
      </c>
      <c r="E49" s="18">
        <f t="shared" si="42"/>
        <v>-0.78275942388676967</v>
      </c>
      <c r="F49" s="18">
        <f t="shared" si="54"/>
        <v>-0.39898329045285896</v>
      </c>
      <c r="H49" s="18">
        <f t="shared" si="51"/>
        <v>-0.39898329045285896</v>
      </c>
      <c r="I49" s="18">
        <f t="shared" si="51"/>
        <v>2.7641431913608461</v>
      </c>
      <c r="J49" s="18">
        <f t="shared" si="51"/>
        <v>2.4943397636835396</v>
      </c>
      <c r="L49" t="str">
        <f>$A$11</f>
        <v>Administrative and secretarial occupations</v>
      </c>
      <c r="M49" s="18">
        <f t="shared" si="43"/>
        <v>-2.3463394032993024</v>
      </c>
      <c r="N49" s="18">
        <f t="shared" si="44"/>
        <v>18.667302106271077</v>
      </c>
      <c r="O49" s="18">
        <f t="shared" si="45"/>
        <v>1.4214232677015826</v>
      </c>
      <c r="P49" s="18">
        <f t="shared" si="46"/>
        <v>1.0979581710190311</v>
      </c>
      <c r="Q49" s="18">
        <f t="shared" si="55"/>
        <v>1.2056650812623193</v>
      </c>
      <c r="S49" s="18">
        <f t="shared" ref="S49:U49" si="59">IF($F$6-$D$6 &lt;&gt; 0,(EXP(LN(1+(S29/100))/($F$6-$D$6))-1)*100,0)</f>
        <v>1.2056650812623193</v>
      </c>
      <c r="T49" s="18">
        <f t="shared" si="59"/>
        <v>2.3113404901594414</v>
      </c>
      <c r="U49" s="18">
        <f t="shared" si="59"/>
        <v>3.2077014484484634</v>
      </c>
      <c r="W49" t="str">
        <f>$A$11</f>
        <v>Administrative and secretarial occupations</v>
      </c>
      <c r="X49" s="18">
        <f t="shared" si="47"/>
        <v>-0.16553808148547233</v>
      </c>
      <c r="Y49" s="18">
        <f t="shared" si="48"/>
        <v>-2.7320962839756713</v>
      </c>
      <c r="Z49" s="18">
        <f t="shared" si="49"/>
        <v>3.8631615021578192E-2</v>
      </c>
      <c r="AA49" s="18">
        <f t="shared" si="50"/>
        <v>-1.4859013451399061</v>
      </c>
      <c r="AB49" s="18">
        <f t="shared" si="57"/>
        <v>-0.98032278116687577</v>
      </c>
      <c r="AD49" s="18">
        <f t="shared" ref="AD49:AF49" si="60">IF($F$6-$D$6 &lt;&gt; 0,(EXP(LN(1+(AD29/100))/($F$6-$D$6))-1)*100,0)</f>
        <v>-0.98032278116687577</v>
      </c>
      <c r="AE49" s="18">
        <f t="shared" si="60"/>
        <v>2.8991438494089028</v>
      </c>
      <c r="AF49" s="18">
        <f t="shared" si="60"/>
        <v>2.2580991104915071</v>
      </c>
    </row>
    <row r="50" spans="1:32" x14ac:dyDescent="0.2">
      <c r="A50" t="str">
        <f>$A$12</f>
        <v>Skilled trades occupations</v>
      </c>
      <c r="B50" s="18">
        <f t="shared" si="42"/>
        <v>-1.5982597719567448</v>
      </c>
      <c r="C50" s="18">
        <f t="shared" si="42"/>
        <v>-6.8507691322203801</v>
      </c>
      <c r="D50" s="18">
        <f t="shared" si="42"/>
        <v>0.9159805644894492</v>
      </c>
      <c r="E50" s="18">
        <f t="shared" si="42"/>
        <v>-2.6880909070015058E-2</v>
      </c>
      <c r="F50" s="18">
        <f t="shared" si="54"/>
        <v>0.28642336349984365</v>
      </c>
      <c r="H50" s="18">
        <f t="shared" si="51"/>
        <v>0.28642336349984365</v>
      </c>
      <c r="I50" s="18">
        <f t="shared" si="51"/>
        <v>2.457122747087559</v>
      </c>
      <c r="J50" s="18">
        <f t="shared" si="51"/>
        <v>2.6622623350731844</v>
      </c>
      <c r="L50" t="str">
        <f>$A$12</f>
        <v>Skilled trades occupations</v>
      </c>
      <c r="M50" s="18">
        <f t="shared" si="43"/>
        <v>-1.9574514019360612</v>
      </c>
      <c r="N50" s="18">
        <f t="shared" si="44"/>
        <v>-8.1143435538105546</v>
      </c>
      <c r="O50" s="18">
        <f t="shared" si="45"/>
        <v>0.79386649339157067</v>
      </c>
      <c r="P50" s="18">
        <f t="shared" si="46"/>
        <v>-0.23138601632219924</v>
      </c>
      <c r="Q50" s="18">
        <f t="shared" si="55"/>
        <v>0.10920081303278373</v>
      </c>
      <c r="S50" s="18">
        <f t="shared" ref="S50:U50" si="61">IF($F$6-$D$6 &lt;&gt; 0,(EXP(LN(1+(S30/100))/($F$6-$D$6))-1)*100,0)</f>
        <v>0.10920081303278373</v>
      </c>
      <c r="T50" s="18">
        <f t="shared" si="61"/>
        <v>2.2929968999739314</v>
      </c>
      <c r="U50" s="18">
        <f t="shared" si="61"/>
        <v>2.3726745540345817</v>
      </c>
      <c r="W50" t="str">
        <f>$A$12</f>
        <v>Skilled trades occupations</v>
      </c>
      <c r="X50" s="18">
        <f t="shared" si="47"/>
        <v>1.2929492993644098</v>
      </c>
      <c r="Y50" s="18">
        <f t="shared" si="48"/>
        <v>2.5284464496521109</v>
      </c>
      <c r="Z50" s="18">
        <f t="shared" si="49"/>
        <v>1.7136414019854218</v>
      </c>
      <c r="AA50" s="18">
        <f t="shared" si="50"/>
        <v>1.1921218279308254</v>
      </c>
      <c r="AB50" s="18">
        <f t="shared" si="57"/>
        <v>1.3656638953190026</v>
      </c>
      <c r="AD50" s="18">
        <f t="shared" ref="AD50:AF50" si="62">IF($F$6-$D$6 &lt;&gt; 0,(EXP(LN(1+(AD30/100))/($F$6-$D$6))-1)*100,0)</f>
        <v>1.3656638953190026</v>
      </c>
      <c r="AE50" s="18">
        <f t="shared" si="62"/>
        <v>3.4644091819452605</v>
      </c>
      <c r="AF50" s="18">
        <f t="shared" si="62"/>
        <v>4.3438950648195584</v>
      </c>
    </row>
    <row r="51" spans="1:32" x14ac:dyDescent="0.2">
      <c r="A51" t="str">
        <f>$A$13</f>
        <v>Caring, leisure and other service occupations</v>
      </c>
      <c r="B51" s="18">
        <f t="shared" si="42"/>
        <v>2.1943675479669356</v>
      </c>
      <c r="C51" s="18">
        <f t="shared" si="42"/>
        <v>-2.4566976280050223</v>
      </c>
      <c r="D51" s="18">
        <f t="shared" si="42"/>
        <v>0.55570135289588762</v>
      </c>
      <c r="E51" s="18">
        <f t="shared" si="42"/>
        <v>0.89742665222642959</v>
      </c>
      <c r="F51" s="18">
        <f t="shared" si="54"/>
        <v>0.78338937935613639</v>
      </c>
      <c r="H51" s="18">
        <f t="shared" si="51"/>
        <v>0.78338937935613639</v>
      </c>
      <c r="I51" s="18">
        <f t="shared" si="51"/>
        <v>3.1326766631781133</v>
      </c>
      <c r="J51" s="18">
        <f t="shared" si="51"/>
        <v>3.6515259136029155</v>
      </c>
      <c r="L51" t="str">
        <f>$A$13</f>
        <v>Caring, leisure and other service occupations</v>
      </c>
      <c r="M51" s="18">
        <f t="shared" si="43"/>
        <v>0.54823179692669033</v>
      </c>
      <c r="N51" s="18">
        <f t="shared" si="44"/>
        <v>-3.6840008555050541</v>
      </c>
      <c r="O51" s="18">
        <f t="shared" si="45"/>
        <v>2.0313706014900346</v>
      </c>
      <c r="P51" s="18">
        <f t="shared" si="46"/>
        <v>1.5613944466435825</v>
      </c>
      <c r="Q51" s="18">
        <f t="shared" si="55"/>
        <v>1.7178121377642741</v>
      </c>
      <c r="S51" s="18">
        <f t="shared" ref="S51:U51" si="63">IF($F$6-$D$6 &lt;&gt; 0,(EXP(LN(1+(S31/100))/($F$6-$D$6))-1)*100,0)</f>
        <v>1.7178121377642741</v>
      </c>
      <c r="T51" s="18">
        <f t="shared" si="63"/>
        <v>2.7868600712705804</v>
      </c>
      <c r="U51" s="18">
        <f t="shared" si="63"/>
        <v>4.0017134357917428</v>
      </c>
      <c r="W51" t="str">
        <f>$A$13</f>
        <v>Caring, leisure and other service occupations</v>
      </c>
      <c r="X51" s="18">
        <f t="shared" si="47"/>
        <v>2.5692584424064302</v>
      </c>
      <c r="Y51" s="18">
        <f t="shared" si="48"/>
        <v>-2.1907989123488014</v>
      </c>
      <c r="Z51" s="18">
        <f t="shared" si="49"/>
        <v>0.22938638595582095</v>
      </c>
      <c r="AA51" s="18">
        <f t="shared" si="50"/>
        <v>0.73675882078791943</v>
      </c>
      <c r="AB51" s="18">
        <f t="shared" si="57"/>
        <v>0.56734994084703949</v>
      </c>
      <c r="AD51" s="18">
        <f t="shared" ref="AD51:AF51" si="64">IF($F$6-$D$6 &lt;&gt; 0,(EXP(LN(1+(AD31/100))/($F$6-$D$6))-1)*100,0)</f>
        <v>0.56734994084703949</v>
      </c>
      <c r="AE51" s="18">
        <f t="shared" si="64"/>
        <v>3.2043980108441783</v>
      </c>
      <c r="AF51" s="18">
        <f t="shared" si="64"/>
        <v>3.574623931152221</v>
      </c>
    </row>
    <row r="52" spans="1:32" x14ac:dyDescent="0.2">
      <c r="A52" t="str">
        <f>$A$14</f>
        <v>Sales and customer service occupations</v>
      </c>
      <c r="B52" s="18">
        <f t="shared" si="42"/>
        <v>-2.1012930390398976</v>
      </c>
      <c r="C52" s="18">
        <f t="shared" si="42"/>
        <v>-0.34952017589267026</v>
      </c>
      <c r="D52" s="18">
        <f t="shared" si="42"/>
        <v>0.28572796167189995</v>
      </c>
      <c r="E52" s="18">
        <f t="shared" si="42"/>
        <v>-2.8609004986801523E-3</v>
      </c>
      <c r="F52" s="18">
        <f t="shared" si="54"/>
        <v>9.324299507293965E-2</v>
      </c>
      <c r="H52" s="18">
        <f t="shared" si="51"/>
        <v>9.324299507293965E-2</v>
      </c>
      <c r="I52" s="18">
        <f t="shared" si="51"/>
        <v>2.5733595152726885</v>
      </c>
      <c r="J52" s="18">
        <f t="shared" si="51"/>
        <v>2.6388272902161169</v>
      </c>
      <c r="L52" t="str">
        <f>$A$14</f>
        <v>Sales and customer service occupations</v>
      </c>
      <c r="M52" s="18">
        <f t="shared" si="43"/>
        <v>-2.350422125072793</v>
      </c>
      <c r="N52" s="18">
        <f t="shared" si="44"/>
        <v>3.2018065430901466</v>
      </c>
      <c r="O52" s="18">
        <f t="shared" si="45"/>
        <v>0.96354293841538485</v>
      </c>
      <c r="P52" s="18">
        <f t="shared" si="46"/>
        <v>0.32435209356216355</v>
      </c>
      <c r="Q52" s="18">
        <f t="shared" si="55"/>
        <v>0.5369648100097546</v>
      </c>
      <c r="S52" s="18">
        <f t="shared" ref="S52:U52" si="65">IF($F$6-$D$6 &lt;&gt; 0,(EXP(LN(1+(S32/100))/($F$6-$D$6))-1)*100,0)</f>
        <v>0.5369648100097546</v>
      </c>
      <c r="T52" s="18">
        <f t="shared" si="65"/>
        <v>2.0465843960010721</v>
      </c>
      <c r="U52" s="18">
        <f t="shared" si="65"/>
        <v>2.4548665308212314</v>
      </c>
      <c r="W52" t="str">
        <f>$A$14</f>
        <v>Sales and customer service occupations</v>
      </c>
      <c r="X52" s="18">
        <f t="shared" si="47"/>
        <v>-1.9386733261926192</v>
      </c>
      <c r="Y52" s="18">
        <f t="shared" si="48"/>
        <v>-2.6433958914613309</v>
      </c>
      <c r="Z52" s="18">
        <f t="shared" si="49"/>
        <v>-0.18916530118654462</v>
      </c>
      <c r="AA52" s="18">
        <f t="shared" si="50"/>
        <v>-0.24631834741065672</v>
      </c>
      <c r="AB52" s="18">
        <f t="shared" si="57"/>
        <v>-0.22727096921882906</v>
      </c>
      <c r="AD52" s="18">
        <f t="shared" ref="AD52:AF52" si="66">IF($F$6-$D$6 &lt;&gt; 0,(EXP(LN(1+(AD32/100))/($F$6-$D$6))-1)*100,0)</f>
        <v>-0.22727096921882906</v>
      </c>
      <c r="AE52" s="18">
        <f t="shared" si="66"/>
        <v>2.9133576495525615</v>
      </c>
      <c r="AF52" s="18">
        <f t="shared" si="66"/>
        <v>2.7621743149786715</v>
      </c>
    </row>
    <row r="53" spans="1:32" x14ac:dyDescent="0.2">
      <c r="A53" t="str">
        <f>$A$15</f>
        <v>Process, plant and machine operatives</v>
      </c>
      <c r="B53" s="18">
        <f t="shared" si="42"/>
        <v>1.8522815452129526</v>
      </c>
      <c r="C53" s="18">
        <f t="shared" si="42"/>
        <v>-10.387916365370719</v>
      </c>
      <c r="D53" s="18">
        <f t="shared" si="42"/>
        <v>1.6515336902614086</v>
      </c>
      <c r="E53" s="18">
        <f t="shared" si="42"/>
        <v>3.2585205966828568E-2</v>
      </c>
      <c r="F53" s="18">
        <f t="shared" si="54"/>
        <v>0.56934933035630575</v>
      </c>
      <c r="H53" s="18">
        <f t="shared" si="51"/>
        <v>0.56934933035630575</v>
      </c>
      <c r="I53" s="18">
        <f t="shared" si="51"/>
        <v>2.8242794722461939</v>
      </c>
      <c r="J53" s="18">
        <f t="shared" si="51"/>
        <v>3.2149780627459768</v>
      </c>
      <c r="L53" t="str">
        <f>$A$15</f>
        <v>Process, plant and machine operatives</v>
      </c>
      <c r="M53" s="18">
        <f t="shared" si="43"/>
        <v>1.971511120426972</v>
      </c>
      <c r="N53" s="18">
        <f t="shared" si="44"/>
        <v>-10.43702114310101</v>
      </c>
      <c r="O53" s="18">
        <f t="shared" si="45"/>
        <v>1.0216494333430637</v>
      </c>
      <c r="P53" s="18">
        <f t="shared" si="46"/>
        <v>-1.474116713588991E-2</v>
      </c>
      <c r="Q53" s="18">
        <f t="shared" si="55"/>
        <v>0.32953556631953873</v>
      </c>
      <c r="S53" s="18">
        <f t="shared" ref="S53:U53" si="67">IF($F$6-$D$6 &lt;&gt; 0,(EXP(LN(1+(S33/100))/($F$6-$D$6))-1)*100,0)</f>
        <v>0.32953556631953873</v>
      </c>
      <c r="T53" s="18">
        <f t="shared" si="67"/>
        <v>2.6905719349537671</v>
      </c>
      <c r="U53" s="18">
        <f t="shared" si="67"/>
        <v>2.9195160686633193</v>
      </c>
      <c r="W53" t="str">
        <f>$A$15</f>
        <v>Process, plant and machine operatives</v>
      </c>
      <c r="X53" s="18">
        <f t="shared" si="47"/>
        <v>1.0546728237084135</v>
      </c>
      <c r="Y53" s="18">
        <f t="shared" si="48"/>
        <v>-10.05190637550969</v>
      </c>
      <c r="Z53" s="18">
        <f t="shared" si="49"/>
        <v>5.5754752901081783</v>
      </c>
      <c r="AA53" s="18">
        <f t="shared" si="50"/>
        <v>0.28774401367797076</v>
      </c>
      <c r="AB53" s="18">
        <f t="shared" si="57"/>
        <v>2.0202201485578719</v>
      </c>
      <c r="AD53" s="18">
        <f t="shared" ref="AD53:AF53" si="68">IF($F$6-$D$6 &lt;&gt; 0,(EXP(LN(1+(AD33/100))/($F$6-$D$6))-1)*100,0)</f>
        <v>2.0202201485578719</v>
      </c>
      <c r="AE53" s="18">
        <f t="shared" si="68"/>
        <v>3.6758541045993187</v>
      </c>
      <c r="AF53" s="18">
        <f t="shared" si="68"/>
        <v>4.9645828063892505</v>
      </c>
    </row>
    <row r="54" spans="1:32" x14ac:dyDescent="0.2">
      <c r="A54" t="str">
        <f>$A$16</f>
        <v>Elementary occupations</v>
      </c>
      <c r="B54" s="18">
        <f t="shared" si="42"/>
        <v>-0.61899132325031747</v>
      </c>
      <c r="C54" s="18">
        <f t="shared" si="42"/>
        <v>-7.2409767463036072</v>
      </c>
      <c r="D54" s="18">
        <f t="shared" si="42"/>
        <v>0.32066099094401057</v>
      </c>
      <c r="E54" s="18">
        <f t="shared" si="42"/>
        <v>-0.30858251525901492</v>
      </c>
      <c r="F54" s="18">
        <f t="shared" si="54"/>
        <v>-9.9274442186969569E-2</v>
      </c>
      <c r="H54" s="18">
        <f t="shared" si="51"/>
        <v>-9.9274442186969569E-2</v>
      </c>
      <c r="I54" s="18">
        <f t="shared" si="51"/>
        <v>2.6580529594081748</v>
      </c>
      <c r="J54" s="18">
        <f t="shared" si="51"/>
        <v>2.5894488545761041</v>
      </c>
      <c r="L54" t="str">
        <f>$A$16</f>
        <v>Elementary occupations</v>
      </c>
      <c r="M54" s="18">
        <f t="shared" si="43"/>
        <v>-1.998642816283025</v>
      </c>
      <c r="N54" s="18">
        <f t="shared" si="44"/>
        <v>-3.6261839044176458</v>
      </c>
      <c r="O54" s="18">
        <f t="shared" si="45"/>
        <v>1.0681525655682256</v>
      </c>
      <c r="P54" s="18">
        <f t="shared" si="46"/>
        <v>-0.19364838180150334</v>
      </c>
      <c r="Q54" s="18">
        <f t="shared" si="55"/>
        <v>0.22519180058544475</v>
      </c>
      <c r="S54" s="18">
        <f t="shared" ref="S54:U54" si="69">IF($F$6-$D$6 &lt;&gt; 0,(EXP(LN(1+(S34/100))/($F$6-$D$6))-1)*100,0)</f>
        <v>0.22519180058544475</v>
      </c>
      <c r="T54" s="18">
        <f t="shared" si="69"/>
        <v>2.2421095012182812</v>
      </c>
      <c r="U54" s="18">
        <f t="shared" si="69"/>
        <v>2.4079370856970428</v>
      </c>
      <c r="W54" t="str">
        <f>$A$16</f>
        <v>Elementary occupations</v>
      </c>
      <c r="X54" s="18">
        <f t="shared" si="47"/>
        <v>0.84720565794507152</v>
      </c>
      <c r="Y54" s="18">
        <f t="shared" si="48"/>
        <v>-10.81726128481597</v>
      </c>
      <c r="Z54" s="18">
        <f t="shared" si="49"/>
        <v>-0.50394113461732504</v>
      </c>
      <c r="AA54" s="18">
        <f t="shared" si="50"/>
        <v>-0.44298450335590323</v>
      </c>
      <c r="AB54" s="18">
        <f t="shared" si="57"/>
        <v>-0.4633075287921673</v>
      </c>
      <c r="AD54" s="18">
        <f t="shared" ref="AD54:AF54" si="70">IF($F$6-$D$6 &lt;&gt; 0,(EXP(LN(1+(AD34/100))/($F$6-$D$6))-1)*100,0)</f>
        <v>-0.4633075287921673</v>
      </c>
      <c r="AE54" s="18">
        <f t="shared" si="70"/>
        <v>3.0781059001363964</v>
      </c>
      <c r="AF54" s="18">
        <f t="shared" si="70"/>
        <v>2.7786593942080939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1.0984006459009654</v>
      </c>
      <c r="C56" s="26">
        <f>IF(D$6-C$6 &lt;&gt; 0,(EXP(LN(D18/C18)/(D$6-C$6))-1)*100,0)</f>
        <v>-1.702669832622794E-2</v>
      </c>
      <c r="D56" s="26">
        <f>IF(E$6-D$6 &lt;&gt; 0,(EXP(LN(E18/D18)/(E$6-D$6))-1)*100,0)</f>
        <v>0.71777042348430964</v>
      </c>
      <c r="E56" s="26">
        <f>IF(F$6-E$6 &lt;&gt; 0,(EXP(LN(F18/E18)/(F$6-E$6))-1)*100,0)</f>
        <v>0.52439885250195051</v>
      </c>
      <c r="F56" s="26">
        <f t="shared" si="54"/>
        <v>0.58881475638519198</v>
      </c>
      <c r="H56" s="26">
        <f t="shared" si="51"/>
        <v>0.58881475638519198</v>
      </c>
      <c r="I56" s="26">
        <f t="shared" ref="I56" si="71">IF($F$6-$D$6 &lt;&gt; 0,(EXP(LN(1+(I36/100))/($F$6-$D$6))-1)*100,0)</f>
        <v>2.7691702630892712</v>
      </c>
      <c r="J56" s="26">
        <f t="shared" ref="J56" si="72">IF($F$6-$D$6 &lt;&gt; 0,(EXP(LN(1+(J36/100))/($F$6-$D$6))-1)*100,0)</f>
        <v>3.1763642433989325</v>
      </c>
      <c r="L56" s="24" t="str">
        <f>$A$18</f>
        <v>All occupations</v>
      </c>
      <c r="M56" s="26">
        <f>IF(N$6-M$6 &lt;&gt; 0,(EXP(LN(N18/M18)/(N$6-M$6))-1)*100,0)</f>
        <v>0.33237028940780178</v>
      </c>
      <c r="N56" s="26">
        <f>IF(O$6-N$6 &lt;&gt; 0,(EXP(LN(O18/N18)/(O$6-N$6))-1)*100,0)</f>
        <v>-2.9539954363355658E-2</v>
      </c>
      <c r="O56" s="26">
        <f>IF(P$6-O$6 &lt;&gt; 0,(EXP(LN(P18/O18)/(P$6-O$6))-1)*100,0)</f>
        <v>0.78978664159874423</v>
      </c>
      <c r="P56" s="26">
        <f>IF(Q$6-P$6 &lt;&gt; 0,(EXP(LN(Q18/P18)/(Q$6-P$6))-1)*100,0)</f>
        <v>0.50072768348099483</v>
      </c>
      <c r="Q56" s="26">
        <f t="shared" ref="Q56" si="73">IF(Q$6-O$6 &lt;&gt; 0,(EXP(LN(Q18/O18)/(Q$6-O$6))-1)*100,0)</f>
        <v>0.59698844041959909</v>
      </c>
      <c r="S56" s="26">
        <f t="shared" ref="S56:U56" si="74">IF($F$6-$D$6 &lt;&gt; 0,(EXP(LN(1+(S36/100))/($F$6-$D$6))-1)*100,0)</f>
        <v>0.59698844041959909</v>
      </c>
      <c r="T56" s="26">
        <f t="shared" si="74"/>
        <v>2.3737407481351669</v>
      </c>
      <c r="U56" s="26">
        <f t="shared" si="74"/>
        <v>2.8088496377651984</v>
      </c>
      <c r="W56" s="24" t="str">
        <f>$A$18</f>
        <v>All occupations</v>
      </c>
      <c r="X56" s="26">
        <f>IF(Y$6-X$6 &lt;&gt; 0,(EXP(LN(Y18/X18)/(Y$6-X$6))-1)*100,0)</f>
        <v>1.950649801173765</v>
      </c>
      <c r="Y56" s="26">
        <f>IF(Z$6-Y$6 &lt;&gt; 0,(EXP(LN(Z18/Y18)/(Z$6-Y$6))-1)*100,0)</f>
        <v>-3.6508282916125623E-3</v>
      </c>
      <c r="Z56" s="26">
        <f>IF(AA$6-Z$6 &lt;&gt; 0,(EXP(LN(AA18/Z18)/(AA$6-Z$6))-1)*100,0)</f>
        <v>0.64058126395909465</v>
      </c>
      <c r="AA56" s="26">
        <f>IF(AB$6-AA$6 &lt;&gt; 0,(EXP(LN(AB18/AA18)/(AB$6-AA$6))-1)*100,0)</f>
        <v>0.54982738750879445</v>
      </c>
      <c r="AB56" s="26">
        <f t="shared" ref="AB56" si="75">IF(AB$6-Z$6 &lt;&gt; 0,(EXP(LN(AB18/Z18)/(AB$6-Z$6))-1)*100,0)</f>
        <v>0.58006958285488075</v>
      </c>
      <c r="AD56" s="26">
        <f t="shared" ref="AD56:AF56" si="76">IF($F$6-$D$6 &lt;&gt; 0,(EXP(LN(1+(AD36/100))/($F$6-$D$6))-1)*100,0)</f>
        <v>0.58006958285488075</v>
      </c>
      <c r="AE56" s="26">
        <f t="shared" si="76"/>
        <v>3.1694553137228576</v>
      </c>
      <c r="AF56" s="26">
        <f t="shared" si="76"/>
        <v>3.5498547674342795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10.910711860918425</v>
      </c>
      <c r="C64" s="27">
        <f t="shared" si="77"/>
        <v>3.1872690224946183</v>
      </c>
      <c r="D64" s="27">
        <f t="shared" si="77"/>
        <v>-4.0761314389528707</v>
      </c>
      <c r="E64" s="27">
        <f t="shared" si="77"/>
        <v>11.24612768235697</v>
      </c>
      <c r="F64" s="27">
        <f>F8-D8</f>
        <v>7.1699962434040998</v>
      </c>
      <c r="L64" t="str">
        <f>$A$8</f>
        <v>Managers, directors and senior officials</v>
      </c>
      <c r="M64" s="27">
        <f t="shared" ref="M64:M72" si="78">N8-M8</f>
        <v>4.4281859833587873</v>
      </c>
      <c r="N64" s="27">
        <f t="shared" ref="N64:N72" si="79">O8-N8</f>
        <v>2.0102615762023959</v>
      </c>
      <c r="O64" s="27">
        <f t="shared" ref="O64:O72" si="80">P8-O8</f>
        <v>-3.2973643864137614</v>
      </c>
      <c r="P64" s="27">
        <f t="shared" ref="P64:P72" si="81">Q8-P8</f>
        <v>4.9972906699331219</v>
      </c>
      <c r="Q64" s="27">
        <f>Q8-O8</f>
        <v>1.6999262835193605</v>
      </c>
      <c r="W64" t="str">
        <f>$A$8</f>
        <v>Managers, directors and senior officials</v>
      </c>
      <c r="X64" s="27">
        <f t="shared" ref="X64:X72" si="82">Y8-X8</f>
        <v>6.4825258775595884</v>
      </c>
      <c r="Y64" s="27">
        <f t="shared" ref="Y64:Y72" si="83">Z8-Y8</f>
        <v>1.1770074462921585</v>
      </c>
      <c r="Z64" s="27">
        <f t="shared" ref="Z64:Z72" si="84">AA8-Z8</f>
        <v>-0.77876705253902401</v>
      </c>
      <c r="AA64" s="27">
        <f t="shared" ref="AA64:AA72" si="85">AB8-AA8</f>
        <v>6.2488370124237846</v>
      </c>
      <c r="AB64" s="27">
        <f>AB8-Z8</f>
        <v>5.4700699598847606</v>
      </c>
    </row>
    <row r="65" spans="1:31" x14ac:dyDescent="0.2">
      <c r="A65" t="str">
        <f>$A$9</f>
        <v>Professional occupations</v>
      </c>
      <c r="B65" s="27">
        <f t="shared" si="77"/>
        <v>24.302063078048405</v>
      </c>
      <c r="C65" s="27">
        <f t="shared" si="77"/>
        <v>8.3438598793375434</v>
      </c>
      <c r="D65" s="27">
        <f t="shared" si="77"/>
        <v>15.711715320700364</v>
      </c>
      <c r="E65" s="27">
        <f t="shared" si="77"/>
        <v>25.676173977388146</v>
      </c>
      <c r="F65" s="27">
        <f t="shared" ref="F65:F72" si="86">F9-D9</f>
        <v>41.38788929808851</v>
      </c>
      <c r="L65" t="str">
        <f>$A$9</f>
        <v>Professional occupations</v>
      </c>
      <c r="M65" s="27">
        <f t="shared" si="78"/>
        <v>9.5071093005576444</v>
      </c>
      <c r="N65" s="27">
        <f t="shared" si="79"/>
        <v>3.4209226399446919</v>
      </c>
      <c r="O65" s="27">
        <f t="shared" si="80"/>
        <v>11.390527307742985</v>
      </c>
      <c r="P65" s="27">
        <f t="shared" si="81"/>
        <v>12.252853811277049</v>
      </c>
      <c r="Q65" s="27">
        <f t="shared" ref="Q65:Q72" si="87">Q9-O9</f>
        <v>23.643381119020034</v>
      </c>
      <c r="W65" t="str">
        <f>$A$9</f>
        <v>Professional occupations</v>
      </c>
      <c r="X65" s="27">
        <f t="shared" si="82"/>
        <v>14.794953777490747</v>
      </c>
      <c r="Y65" s="27">
        <f t="shared" si="83"/>
        <v>4.9229372393928941</v>
      </c>
      <c r="Z65" s="27">
        <f t="shared" si="84"/>
        <v>4.3211880129573501</v>
      </c>
      <c r="AA65" s="27">
        <f t="shared" si="85"/>
        <v>13.423320166111125</v>
      </c>
      <c r="AB65" s="27">
        <f t="shared" ref="AB65:AB72" si="88">AB9-Z9</f>
        <v>17.744508179068475</v>
      </c>
    </row>
    <row r="66" spans="1:31" x14ac:dyDescent="0.2">
      <c r="A66" t="str">
        <f>$A$10</f>
        <v>Associate professional occupations</v>
      </c>
      <c r="B66" s="27">
        <f t="shared" si="77"/>
        <v>6.979830541020192</v>
      </c>
      <c r="C66" s="27">
        <f t="shared" si="77"/>
        <v>8.044400225924548</v>
      </c>
      <c r="D66" s="27">
        <f t="shared" si="77"/>
        <v>5.3461352925640284</v>
      </c>
      <c r="E66" s="27">
        <f t="shared" si="77"/>
        <v>13.089796571599237</v>
      </c>
      <c r="F66" s="27">
        <f t="shared" si="86"/>
        <v>18.435931864163265</v>
      </c>
      <c r="L66" t="str">
        <f>$A$10</f>
        <v>Associate professional occupations</v>
      </c>
      <c r="M66" s="27">
        <f t="shared" si="78"/>
        <v>2.5883983361576099</v>
      </c>
      <c r="N66" s="27">
        <f t="shared" si="79"/>
        <v>3.7103632265392221</v>
      </c>
      <c r="O66" s="27">
        <f t="shared" si="80"/>
        <v>-2.2957763043937618</v>
      </c>
      <c r="P66" s="27">
        <f t="shared" si="81"/>
        <v>2.8696171894641509</v>
      </c>
      <c r="Q66" s="27">
        <f t="shared" si="87"/>
        <v>0.57384088507038911</v>
      </c>
      <c r="W66" t="str">
        <f>$A$10</f>
        <v>Associate professional occupations</v>
      </c>
      <c r="X66" s="27">
        <f t="shared" si="82"/>
        <v>4.3914322048624754</v>
      </c>
      <c r="Y66" s="27">
        <f t="shared" si="83"/>
        <v>4.3340369993854182</v>
      </c>
      <c r="Z66" s="27">
        <f t="shared" si="84"/>
        <v>7.6419115969577689</v>
      </c>
      <c r="AA66" s="27">
        <f t="shared" si="85"/>
        <v>10.220179382135072</v>
      </c>
      <c r="AB66" s="27">
        <f t="shared" si="88"/>
        <v>17.862090979092841</v>
      </c>
    </row>
    <row r="67" spans="1:31" x14ac:dyDescent="0.2">
      <c r="A67" t="str">
        <f>$A$11</f>
        <v>Administrative and secretarial occupations</v>
      </c>
      <c r="B67" s="27">
        <f t="shared" si="77"/>
        <v>-2.2747406767955454</v>
      </c>
      <c r="C67" s="27">
        <f t="shared" si="77"/>
        <v>1.4333940855927096</v>
      </c>
      <c r="D67" s="27">
        <f t="shared" si="77"/>
        <v>1.7030684295251888</v>
      </c>
      <c r="E67" s="27">
        <f t="shared" si="77"/>
        <v>-6.9782525317649942</v>
      </c>
      <c r="F67" s="27">
        <f t="shared" si="86"/>
        <v>-5.2751841022398054</v>
      </c>
      <c r="L67" t="str">
        <f>$A$11</f>
        <v>Administrative and secretarial occupations</v>
      </c>
      <c r="M67" s="27">
        <f t="shared" si="78"/>
        <v>-1.8019158844759176</v>
      </c>
      <c r="N67" s="27">
        <f t="shared" si="79"/>
        <v>3.3762419350170312</v>
      </c>
      <c r="O67" s="27">
        <f t="shared" si="80"/>
        <v>1.5693593911672146</v>
      </c>
      <c r="P67" s="27">
        <f t="shared" si="81"/>
        <v>2.6574903480753385</v>
      </c>
      <c r="Q67" s="27">
        <f t="shared" si="87"/>
        <v>4.226849739242553</v>
      </c>
      <c r="W67" t="str">
        <f>$A$11</f>
        <v>Administrative and secretarial occupations</v>
      </c>
      <c r="X67" s="27">
        <f t="shared" si="82"/>
        <v>-0.47282479231964203</v>
      </c>
      <c r="Y67" s="27">
        <f t="shared" si="83"/>
        <v>-1.9428478494243819</v>
      </c>
      <c r="Z67" s="27">
        <f t="shared" si="84"/>
        <v>0.13370903835823356</v>
      </c>
      <c r="AA67" s="27">
        <f t="shared" si="85"/>
        <v>-9.6357428798404356</v>
      </c>
      <c r="AB67" s="27">
        <f t="shared" si="88"/>
        <v>-9.5020338414822021</v>
      </c>
    </row>
    <row r="68" spans="1:31" x14ac:dyDescent="0.2">
      <c r="A68" t="str">
        <f>$A$12</f>
        <v>Skilled trades occupations</v>
      </c>
      <c r="B68" s="27">
        <f t="shared" si="77"/>
        <v>-5.5693359794318553</v>
      </c>
      <c r="C68" s="27">
        <f t="shared" si="77"/>
        <v>-5.731547289429912</v>
      </c>
      <c r="D68" s="27">
        <f t="shared" si="77"/>
        <v>3.6351645929719467</v>
      </c>
      <c r="E68" s="27">
        <f t="shared" si="77"/>
        <v>-0.21899299016645557</v>
      </c>
      <c r="F68" s="27">
        <f t="shared" si="86"/>
        <v>3.4161716028054911</v>
      </c>
      <c r="L68" t="str">
        <f>$A$12</f>
        <v>Skilled trades occupations</v>
      </c>
      <c r="M68" s="27">
        <f t="shared" si="78"/>
        <v>-6.0668623688925578</v>
      </c>
      <c r="N68" s="27">
        <f t="shared" si="79"/>
        <v>-5.9826963978552214</v>
      </c>
      <c r="O68" s="27">
        <f t="shared" si="80"/>
        <v>2.7321474663578442</v>
      </c>
      <c r="P68" s="27">
        <f t="shared" si="81"/>
        <v>-1.6139172715838583</v>
      </c>
      <c r="Q68" s="27">
        <f t="shared" si="87"/>
        <v>1.1182301947739859</v>
      </c>
      <c r="W68" t="str">
        <f>$A$12</f>
        <v>Skilled trades occupations</v>
      </c>
      <c r="X68" s="27">
        <f t="shared" si="82"/>
        <v>0.49752638946067584</v>
      </c>
      <c r="Y68" s="27">
        <f t="shared" si="83"/>
        <v>0.2511491084253592</v>
      </c>
      <c r="Z68" s="27">
        <f t="shared" si="84"/>
        <v>0.90301712661404387</v>
      </c>
      <c r="AA68" s="27">
        <f t="shared" si="85"/>
        <v>1.3949242814174418</v>
      </c>
      <c r="AB68" s="27">
        <f t="shared" si="88"/>
        <v>2.2979414080314857</v>
      </c>
    </row>
    <row r="69" spans="1:31" x14ac:dyDescent="0.2">
      <c r="A69" t="str">
        <f>$A$13</f>
        <v>Caring, leisure and other service occupations</v>
      </c>
      <c r="B69" s="27">
        <f t="shared" si="77"/>
        <v>7.0325598208487179</v>
      </c>
      <c r="C69" s="27">
        <f t="shared" si="77"/>
        <v>-2.0774725630238748</v>
      </c>
      <c r="D69" s="27">
        <f t="shared" si="77"/>
        <v>2.3174973133450436</v>
      </c>
      <c r="E69" s="27">
        <f t="shared" si="77"/>
        <v>7.9253216331148195</v>
      </c>
      <c r="F69" s="27">
        <f t="shared" si="86"/>
        <v>10.242818946459863</v>
      </c>
      <c r="L69" t="str">
        <f>$A$13</f>
        <v>Caring, leisure and other service occupations</v>
      </c>
      <c r="M69" s="27">
        <f t="shared" si="78"/>
        <v>0.32574481746294026</v>
      </c>
      <c r="N69" s="27">
        <f t="shared" si="79"/>
        <v>-0.5547547198114362</v>
      </c>
      <c r="O69" s="27">
        <f t="shared" si="80"/>
        <v>1.5341998895096882</v>
      </c>
      <c r="P69" s="27">
        <f t="shared" si="81"/>
        <v>2.6876322267624424</v>
      </c>
      <c r="Q69" s="27">
        <f t="shared" si="87"/>
        <v>4.2218321162721306</v>
      </c>
      <c r="W69" t="str">
        <f>$A$13</f>
        <v>Caring, leisure and other service occupations</v>
      </c>
      <c r="X69" s="27">
        <f t="shared" si="82"/>
        <v>6.7068150033857208</v>
      </c>
      <c r="Y69" s="27">
        <f t="shared" si="83"/>
        <v>-1.5227178432123907</v>
      </c>
      <c r="Z69" s="27">
        <f t="shared" si="84"/>
        <v>0.78329742383535006</v>
      </c>
      <c r="AA69" s="27">
        <f t="shared" si="85"/>
        <v>5.237689406352402</v>
      </c>
      <c r="AB69" s="27">
        <f t="shared" si="88"/>
        <v>6.020986830187752</v>
      </c>
    </row>
    <row r="70" spans="1:31" x14ac:dyDescent="0.2">
      <c r="A70" t="str">
        <f>$A$14</f>
        <v>Sales and customer service occupations</v>
      </c>
      <c r="B70" s="27">
        <f t="shared" si="77"/>
        <v>-5.9667098664727405</v>
      </c>
      <c r="C70" s="27">
        <f t="shared" si="77"/>
        <v>-0.23522340756738913</v>
      </c>
      <c r="D70" s="27">
        <f t="shared" si="77"/>
        <v>0.96358987191317169</v>
      </c>
      <c r="E70" s="27">
        <f t="shared" si="77"/>
        <v>-1.9459432941403065E-2</v>
      </c>
      <c r="F70" s="27">
        <f t="shared" si="86"/>
        <v>0.94413043897176863</v>
      </c>
      <c r="L70" t="str">
        <f>$A$14</f>
        <v>Sales and customer service occupations</v>
      </c>
      <c r="M70" s="27">
        <f t="shared" si="78"/>
        <v>-2.6361012648111561</v>
      </c>
      <c r="N70" s="27">
        <f t="shared" si="79"/>
        <v>0.84561699325074358</v>
      </c>
      <c r="O70" s="27">
        <f t="shared" si="80"/>
        <v>1.3386778878668117</v>
      </c>
      <c r="P70" s="27">
        <f t="shared" si="81"/>
        <v>0.94113722649716891</v>
      </c>
      <c r="Q70" s="27">
        <f t="shared" si="87"/>
        <v>2.2798151143639807</v>
      </c>
      <c r="W70" t="str">
        <f>$A$14</f>
        <v>Sales and customer service occupations</v>
      </c>
      <c r="X70" s="27">
        <f t="shared" si="82"/>
        <v>-3.3306086016616021</v>
      </c>
      <c r="Y70" s="27">
        <f t="shared" si="83"/>
        <v>-1.0808404008180972</v>
      </c>
      <c r="Z70" s="27">
        <f t="shared" si="84"/>
        <v>-0.37508801595360097</v>
      </c>
      <c r="AA70" s="27">
        <f t="shared" si="85"/>
        <v>-0.96059665943865014</v>
      </c>
      <c r="AB70" s="27">
        <f t="shared" si="88"/>
        <v>-1.3356846753922511</v>
      </c>
    </row>
    <row r="71" spans="1:31" x14ac:dyDescent="0.2">
      <c r="A71" t="str">
        <f>$A$15</f>
        <v>Process, plant and machine operatives</v>
      </c>
      <c r="B71" s="27">
        <f t="shared" si="77"/>
        <v>4.0089667664887187</v>
      </c>
      <c r="C71" s="27">
        <f t="shared" si="77"/>
        <v>-5.8834136941220692</v>
      </c>
      <c r="D71" s="27">
        <f t="shared" si="77"/>
        <v>4.3318095423520049</v>
      </c>
      <c r="E71" s="27">
        <f t="shared" si="77"/>
        <v>0.17976062674439675</v>
      </c>
      <c r="F71" s="27">
        <f t="shared" si="86"/>
        <v>4.5115701690964016</v>
      </c>
      <c r="L71" t="str">
        <f>$A$15</f>
        <v>Process, plant and machine operatives</v>
      </c>
      <c r="M71" s="27">
        <f t="shared" si="78"/>
        <v>3.7121754826213191</v>
      </c>
      <c r="N71" s="27">
        <f t="shared" si="79"/>
        <v>-5.1575034008044014</v>
      </c>
      <c r="O71" s="27">
        <f t="shared" si="80"/>
        <v>2.3074758962048278</v>
      </c>
      <c r="P71" s="27">
        <f t="shared" si="81"/>
        <v>-6.8597385439346681E-2</v>
      </c>
      <c r="Q71" s="27">
        <f t="shared" si="87"/>
        <v>2.2388785107654812</v>
      </c>
      <c r="W71" t="str">
        <f>$A$15</f>
        <v>Process, plant and machine operatives</v>
      </c>
      <c r="X71" s="27">
        <f t="shared" si="82"/>
        <v>0.29679128386741738</v>
      </c>
      <c r="Y71" s="27">
        <f t="shared" si="83"/>
        <v>-0.72591029331774237</v>
      </c>
      <c r="Z71" s="27">
        <f t="shared" si="84"/>
        <v>2.0243336461471664</v>
      </c>
      <c r="AA71" s="27">
        <f t="shared" si="85"/>
        <v>0.24835801218372389</v>
      </c>
      <c r="AB71" s="27">
        <f t="shared" si="88"/>
        <v>2.2726916583308903</v>
      </c>
    </row>
    <row r="72" spans="1:31" x14ac:dyDescent="0.2">
      <c r="A72" t="str">
        <f>$A$16</f>
        <v>Elementary occupations</v>
      </c>
      <c r="B72" s="27">
        <f t="shared" si="77"/>
        <v>-2.5103455446242577</v>
      </c>
      <c r="C72" s="27">
        <f t="shared" si="77"/>
        <v>-7.2282662592056681</v>
      </c>
      <c r="D72" s="27">
        <f t="shared" si="77"/>
        <v>1.4941510755800635</v>
      </c>
      <c r="E72" s="27">
        <f t="shared" si="77"/>
        <v>-2.8634755363297302</v>
      </c>
      <c r="F72" s="27">
        <f t="shared" si="86"/>
        <v>-1.3693244607496666</v>
      </c>
      <c r="L72" t="str">
        <f>$A$16</f>
        <v>Elementary occupations</v>
      </c>
      <c r="M72" s="27">
        <f t="shared" si="78"/>
        <v>-4.1754248581042006</v>
      </c>
      <c r="N72" s="27">
        <f t="shared" si="79"/>
        <v>-1.8002172459808605</v>
      </c>
      <c r="O72" s="27">
        <f t="shared" si="80"/>
        <v>2.6104484437243229</v>
      </c>
      <c r="P72" s="27">
        <f t="shared" si="81"/>
        <v>-0.96858602663921545</v>
      </c>
      <c r="Q72" s="27">
        <f t="shared" si="87"/>
        <v>1.6418624170851075</v>
      </c>
      <c r="W72" t="str">
        <f>$A$16</f>
        <v>Elementary occupations</v>
      </c>
      <c r="X72" s="27">
        <f t="shared" si="82"/>
        <v>1.6650793134799358</v>
      </c>
      <c r="Y72" s="27">
        <f t="shared" si="83"/>
        <v>-5.4280490132248573</v>
      </c>
      <c r="Z72" s="27">
        <f t="shared" si="84"/>
        <v>-1.116297368144167</v>
      </c>
      <c r="AA72" s="27">
        <f t="shared" si="85"/>
        <v>-1.8948895096905787</v>
      </c>
      <c r="AB72" s="27">
        <f t="shared" si="88"/>
        <v>-3.0111868778347457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36.912999999999897</v>
      </c>
      <c r="C74" s="29">
        <f t="shared" ref="C74" si="89">D18-C18</f>
        <v>-0.14699999999947977</v>
      </c>
      <c r="D74" s="29">
        <f>E18-D18</f>
        <v>31.426999999998998</v>
      </c>
      <c r="E74" s="29">
        <f>F18-E18</f>
        <v>48.037000000000944</v>
      </c>
      <c r="F74" s="29">
        <f>F18-D18</f>
        <v>79.463999999999942</v>
      </c>
      <c r="L74" s="24" t="str">
        <f>$A$18</f>
        <v>All occupations</v>
      </c>
      <c r="M74" s="29">
        <f>N18-M18</f>
        <v>5.8813095438744654</v>
      </c>
      <c r="N74" s="29">
        <f t="shared" ref="N74" si="90">O18-N18</f>
        <v>-0.13176539349791483</v>
      </c>
      <c r="O74" s="29">
        <f>P18-O18</f>
        <v>17.889695591766213</v>
      </c>
      <c r="P74" s="29">
        <f>Q18-P18</f>
        <v>23.754920788346794</v>
      </c>
      <c r="Q74" s="29">
        <f>Q18-O18</f>
        <v>41.644616380113007</v>
      </c>
      <c r="W74" s="24" t="str">
        <f>$A$18</f>
        <v>All occupations</v>
      </c>
      <c r="X74" s="29">
        <f>Y18-X18</f>
        <v>31.031690456125432</v>
      </c>
      <c r="Y74" s="29">
        <f t="shared" ref="Y74" si="91">Z18-Y18</f>
        <v>-1.523460650173547E-2</v>
      </c>
      <c r="Z74" s="29">
        <f>AA18-Z18</f>
        <v>13.537304408233126</v>
      </c>
      <c r="AA74" s="29">
        <f>AB18-AA18</f>
        <v>24.282079211653866</v>
      </c>
      <c r="AB74" s="29">
        <f>AB18-Z18</f>
        <v>37.819383619886992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85.45706071417014</v>
      </c>
      <c r="C80" s="11">
        <f t="shared" si="92"/>
        <v>96.367772575088566</v>
      </c>
      <c r="D80" s="11">
        <f t="shared" si="92"/>
        <v>99.555041597583184</v>
      </c>
      <c r="E80" s="11">
        <f t="shared" si="92"/>
        <v>95.478910158630313</v>
      </c>
      <c r="F80" s="11">
        <f t="shared" si="92"/>
        <v>106.72503784098728</v>
      </c>
      <c r="H80" s="40">
        <f>IF(D$6-B$6 &lt;&gt; 0,(EXP(LN(D8/B8)/(D$6-B$6))-1)*100,0)</f>
        <v>3.1010436248304352</v>
      </c>
      <c r="I80" s="40">
        <f t="shared" ref="I80:I88" si="93">F46</f>
        <v>0.46471053986754107</v>
      </c>
      <c r="L80" t="str">
        <f t="shared" ref="L80:Q88" si="94">L8</f>
        <v>Managers, directors and senior officials</v>
      </c>
      <c r="M80" s="11">
        <f t="shared" si="94"/>
        <v>57.717969996247291</v>
      </c>
      <c r="N80" s="11">
        <f t="shared" si="94"/>
        <v>62.146155979606078</v>
      </c>
      <c r="O80" s="11">
        <f t="shared" si="94"/>
        <v>64.156417555808474</v>
      </c>
      <c r="P80" s="11">
        <f t="shared" si="94"/>
        <v>60.859053169394713</v>
      </c>
      <c r="Q80" s="11">
        <f t="shared" si="94"/>
        <v>65.856343839327835</v>
      </c>
      <c r="S80" s="40">
        <f t="shared" ref="S80:S88" si="95">IF(O$6-M$6 &lt;&gt; 0,(EXP(LN(O8/M8)/(O$6-M$6))-1)*100,0)</f>
        <v>2.1376382707451125</v>
      </c>
      <c r="T80" s="40">
        <f t="shared" ref="T80:T88" si="96">Q46</f>
        <v>0.1744963037709768</v>
      </c>
      <c r="W80" t="str">
        <f t="shared" ref="W80:AB88" si="97">W8</f>
        <v>Managers, directors and senior officials</v>
      </c>
      <c r="X80" s="11">
        <f t="shared" si="97"/>
        <v>27.73909071792292</v>
      </c>
      <c r="Y80" s="11">
        <f t="shared" si="97"/>
        <v>34.221616595482509</v>
      </c>
      <c r="Z80" s="11">
        <f t="shared" si="97"/>
        <v>35.398624041774667</v>
      </c>
      <c r="AA80" s="11">
        <f t="shared" si="97"/>
        <v>34.619856989235643</v>
      </c>
      <c r="AB80" s="11">
        <f t="shared" si="97"/>
        <v>40.868694001659428</v>
      </c>
      <c r="AD80" s="40">
        <f t="shared" ref="AD80:AD88" si="98">IF(Z$6-X$6 &lt;&gt; 0,(EXP(LN(Z8/X8)/(Z$6-X$6))-1)*100,0)</f>
        <v>4.9974694054431223</v>
      </c>
      <c r="AE80" s="40">
        <f t="shared" ref="AE80:AE88" si="99">AB46</f>
        <v>0.96254556717494388</v>
      </c>
    </row>
    <row r="81" spans="1:31" x14ac:dyDescent="0.2">
      <c r="A81" t="str">
        <f t="shared" si="92"/>
        <v>Professional occupations</v>
      </c>
      <c r="B81" s="11">
        <f t="shared" si="92"/>
        <v>155.58731462293667</v>
      </c>
      <c r="C81" s="11">
        <f t="shared" si="92"/>
        <v>179.88937770098508</v>
      </c>
      <c r="D81" s="11">
        <f t="shared" si="92"/>
        <v>188.23323758032262</v>
      </c>
      <c r="E81" s="11">
        <f t="shared" si="92"/>
        <v>203.94495290102299</v>
      </c>
      <c r="F81" s="11">
        <f t="shared" si="92"/>
        <v>229.62112687841113</v>
      </c>
      <c r="H81" s="40">
        <f t="shared" ref="H81:H88" si="100">IF(D$6-B$6 &lt;&gt; 0,(EXP(LN(D9/B9)/(D$6-B$6))-1)*100,0)</f>
        <v>3.8829862277570459</v>
      </c>
      <c r="I81" s="40">
        <f t="shared" si="93"/>
        <v>1.3338093016133534</v>
      </c>
      <c r="L81" t="str">
        <f t="shared" si="94"/>
        <v>Professional occupations</v>
      </c>
      <c r="M81" s="11">
        <f t="shared" si="94"/>
        <v>85.740064376602845</v>
      </c>
      <c r="N81" s="11">
        <f t="shared" si="94"/>
        <v>95.24717367716049</v>
      </c>
      <c r="O81" s="11">
        <f t="shared" si="94"/>
        <v>98.668096317105181</v>
      </c>
      <c r="P81" s="11">
        <f t="shared" si="94"/>
        <v>110.05862362484817</v>
      </c>
      <c r="Q81" s="11">
        <f t="shared" si="94"/>
        <v>122.31147743612522</v>
      </c>
      <c r="S81" s="40">
        <f t="shared" si="95"/>
        <v>2.8486484095621156</v>
      </c>
      <c r="T81" s="40">
        <f t="shared" si="96"/>
        <v>1.4423646555083991</v>
      </c>
      <c r="W81" t="str">
        <f t="shared" si="97"/>
        <v>Professional occupations</v>
      </c>
      <c r="X81" s="11">
        <f t="shared" si="97"/>
        <v>69.847250246333772</v>
      </c>
      <c r="Y81" s="11">
        <f t="shared" si="97"/>
        <v>84.642204023824519</v>
      </c>
      <c r="Z81" s="11">
        <f t="shared" si="97"/>
        <v>89.565141263217413</v>
      </c>
      <c r="AA81" s="11">
        <f t="shared" si="97"/>
        <v>93.886329276174763</v>
      </c>
      <c r="AB81" s="11">
        <f t="shared" si="97"/>
        <v>107.30964944228589</v>
      </c>
      <c r="AD81" s="40">
        <f t="shared" si="98"/>
        <v>5.0988442853512783</v>
      </c>
      <c r="AE81" s="40">
        <f t="shared" si="99"/>
        <v>1.2123054287063395</v>
      </c>
    </row>
    <row r="82" spans="1:31" x14ac:dyDescent="0.2">
      <c r="A82" t="str">
        <f t="shared" si="92"/>
        <v>Associate professional occupations</v>
      </c>
      <c r="B82" s="11">
        <f t="shared" si="92"/>
        <v>98.927681539508512</v>
      </c>
      <c r="C82" s="11">
        <f t="shared" si="92"/>
        <v>105.9075120805287</v>
      </c>
      <c r="D82" s="11">
        <f t="shared" si="92"/>
        <v>113.95191230645325</v>
      </c>
      <c r="E82" s="11">
        <f t="shared" si="92"/>
        <v>119.29804759901728</v>
      </c>
      <c r="F82" s="11">
        <f t="shared" si="92"/>
        <v>132.38784417061652</v>
      </c>
      <c r="H82" s="40">
        <f t="shared" si="100"/>
        <v>2.8681092268209252</v>
      </c>
      <c r="I82" s="40">
        <f t="shared" si="93"/>
        <v>1.004742583586804</v>
      </c>
      <c r="L82" t="str">
        <f t="shared" si="94"/>
        <v>Associate professional occupations</v>
      </c>
      <c r="M82" s="11">
        <f t="shared" si="94"/>
        <v>53.7306745727021</v>
      </c>
      <c r="N82" s="11">
        <f t="shared" si="94"/>
        <v>56.31907290885971</v>
      </c>
      <c r="O82" s="11">
        <f t="shared" si="94"/>
        <v>60.029436135398932</v>
      </c>
      <c r="P82" s="11">
        <f t="shared" si="94"/>
        <v>57.73365983100517</v>
      </c>
      <c r="Q82" s="11">
        <f t="shared" si="94"/>
        <v>60.603277020469321</v>
      </c>
      <c r="S82" s="40">
        <f t="shared" si="95"/>
        <v>2.2417782030671241</v>
      </c>
      <c r="T82" s="40">
        <f t="shared" si="96"/>
        <v>6.3446276545864322E-2</v>
      </c>
      <c r="W82" t="str">
        <f t="shared" si="97"/>
        <v>Associate professional occupations</v>
      </c>
      <c r="X82" s="11">
        <f t="shared" si="97"/>
        <v>45.197006966806477</v>
      </c>
      <c r="Y82" s="11">
        <f t="shared" si="97"/>
        <v>49.588439171668952</v>
      </c>
      <c r="Z82" s="11">
        <f t="shared" si="97"/>
        <v>53.92247617105437</v>
      </c>
      <c r="AA82" s="11">
        <f t="shared" si="97"/>
        <v>61.564387768012139</v>
      </c>
      <c r="AB82" s="11">
        <f t="shared" si="97"/>
        <v>71.784567150147211</v>
      </c>
      <c r="AD82" s="40">
        <f t="shared" si="98"/>
        <v>3.5933864351691547</v>
      </c>
      <c r="AE82" s="40">
        <f t="shared" si="99"/>
        <v>1.9257894556064636</v>
      </c>
    </row>
    <row r="83" spans="1:31" x14ac:dyDescent="0.2">
      <c r="A83" t="str">
        <f t="shared" si="92"/>
        <v>Administrative and secretarial occupations</v>
      </c>
      <c r="B83" s="11">
        <f t="shared" si="92"/>
        <v>91.473118518408484</v>
      </c>
      <c r="C83" s="11">
        <f t="shared" si="92"/>
        <v>89.198377841612938</v>
      </c>
      <c r="D83" s="11">
        <f t="shared" si="92"/>
        <v>90.631771927205648</v>
      </c>
      <c r="E83" s="11">
        <f t="shared" si="92"/>
        <v>92.334840356730837</v>
      </c>
      <c r="F83" s="11">
        <f t="shared" si="92"/>
        <v>85.356587824965843</v>
      </c>
      <c r="H83" s="40">
        <f t="shared" si="100"/>
        <v>-0.18463548531924001</v>
      </c>
      <c r="I83" s="40">
        <f t="shared" si="93"/>
        <v>-0.39898329045285896</v>
      </c>
      <c r="L83" t="str">
        <f t="shared" si="94"/>
        <v>Administrative and secretarial occupations</v>
      </c>
      <c r="M83" s="11">
        <f t="shared" si="94"/>
        <v>19.888310564309272</v>
      </c>
      <c r="N83" s="11">
        <f t="shared" si="94"/>
        <v>18.086394679833354</v>
      </c>
      <c r="O83" s="11">
        <f t="shared" si="94"/>
        <v>21.462636614850386</v>
      </c>
      <c r="P83" s="11">
        <f t="shared" si="94"/>
        <v>23.0319960060176</v>
      </c>
      <c r="Q83" s="11">
        <f t="shared" si="94"/>
        <v>25.689486354092939</v>
      </c>
      <c r="S83" s="40">
        <f t="shared" si="95"/>
        <v>1.5352952230286876</v>
      </c>
      <c r="T83" s="40">
        <f t="shared" si="96"/>
        <v>1.2056650812623193</v>
      </c>
      <c r="W83" t="str">
        <f t="shared" si="97"/>
        <v>Administrative and secretarial occupations</v>
      </c>
      <c r="X83" s="11">
        <f t="shared" si="97"/>
        <v>71.584807954099205</v>
      </c>
      <c r="Y83" s="11">
        <f t="shared" si="97"/>
        <v>71.111983161779563</v>
      </c>
      <c r="Z83" s="11">
        <f t="shared" si="97"/>
        <v>69.169135312355181</v>
      </c>
      <c r="AA83" s="11">
        <f t="shared" si="97"/>
        <v>69.302844350713414</v>
      </c>
      <c r="AB83" s="11">
        <f t="shared" si="97"/>
        <v>59.667101470872979</v>
      </c>
      <c r="AD83" s="40">
        <f t="shared" si="98"/>
        <v>-0.6842111516624616</v>
      </c>
      <c r="AE83" s="40">
        <f t="shared" si="99"/>
        <v>-0.98032278116687577</v>
      </c>
    </row>
    <row r="84" spans="1:31" x14ac:dyDescent="0.2">
      <c r="A84" t="str">
        <f t="shared" si="92"/>
        <v>Skilled trades occupations</v>
      </c>
      <c r="B84" s="11">
        <f t="shared" si="92"/>
        <v>89.232165346625564</v>
      </c>
      <c r="C84" s="11">
        <f t="shared" si="92"/>
        <v>83.662829367193709</v>
      </c>
      <c r="D84" s="11">
        <f t="shared" si="92"/>
        <v>77.931282077763797</v>
      </c>
      <c r="E84" s="11">
        <f t="shared" si="92"/>
        <v>81.566446670735743</v>
      </c>
      <c r="F84" s="11">
        <f t="shared" si="92"/>
        <v>81.347453680569288</v>
      </c>
      <c r="H84" s="40">
        <f t="shared" si="100"/>
        <v>-2.6719375390523603</v>
      </c>
      <c r="I84" s="40">
        <f t="shared" si="93"/>
        <v>0.28642336349984365</v>
      </c>
      <c r="L84" t="str">
        <f t="shared" si="94"/>
        <v>Skilled trades occupations</v>
      </c>
      <c r="M84" s="11">
        <f t="shared" si="94"/>
        <v>79.796750167957953</v>
      </c>
      <c r="N84" s="11">
        <f t="shared" si="94"/>
        <v>73.729887799065395</v>
      </c>
      <c r="O84" s="11">
        <f t="shared" si="94"/>
        <v>67.747191401210173</v>
      </c>
      <c r="P84" s="11">
        <f t="shared" si="94"/>
        <v>70.479338867568018</v>
      </c>
      <c r="Q84" s="11">
        <f t="shared" si="94"/>
        <v>68.865421595984159</v>
      </c>
      <c r="S84" s="40">
        <f t="shared" si="95"/>
        <v>-3.2209804196320024</v>
      </c>
      <c r="T84" s="40">
        <f t="shared" si="96"/>
        <v>0.10920081303278373</v>
      </c>
      <c r="W84" t="str">
        <f t="shared" si="97"/>
        <v>Skilled trades occupations</v>
      </c>
      <c r="X84" s="11">
        <f t="shared" si="97"/>
        <v>9.4354151786676077</v>
      </c>
      <c r="Y84" s="11">
        <f t="shared" si="97"/>
        <v>9.9329415681282835</v>
      </c>
      <c r="Z84" s="11">
        <f t="shared" si="97"/>
        <v>10.184090676553643</v>
      </c>
      <c r="AA84" s="11">
        <f t="shared" si="97"/>
        <v>11.087107803167687</v>
      </c>
      <c r="AB84" s="11">
        <f t="shared" si="97"/>
        <v>12.482032084585128</v>
      </c>
      <c r="AD84" s="40">
        <f t="shared" si="98"/>
        <v>1.5388519025241854</v>
      </c>
      <c r="AE84" s="40">
        <f t="shared" si="99"/>
        <v>1.3656638953190026</v>
      </c>
    </row>
    <row r="85" spans="1:31" x14ac:dyDescent="0.2">
      <c r="A85" t="str">
        <f t="shared" si="92"/>
        <v>Caring, leisure and other service occupations</v>
      </c>
      <c r="B85" s="11">
        <f t="shared" si="92"/>
        <v>77.531064914316715</v>
      </c>
      <c r="C85" s="11">
        <f t="shared" si="92"/>
        <v>84.563624735165433</v>
      </c>
      <c r="D85" s="11">
        <f t="shared" si="92"/>
        <v>82.486152172141558</v>
      </c>
      <c r="E85" s="11">
        <f t="shared" si="92"/>
        <v>84.803649485486602</v>
      </c>
      <c r="F85" s="11">
        <f t="shared" si="92"/>
        <v>92.728971118601422</v>
      </c>
      <c r="H85" s="40">
        <f t="shared" si="100"/>
        <v>1.2467424987044007</v>
      </c>
      <c r="I85" s="40">
        <f t="shared" si="93"/>
        <v>0.78338937935613639</v>
      </c>
      <c r="L85" t="str">
        <f t="shared" si="94"/>
        <v>Caring, leisure and other service occupations</v>
      </c>
      <c r="M85" s="11">
        <f t="shared" si="94"/>
        <v>14.732740279858863</v>
      </c>
      <c r="N85" s="11">
        <f t="shared" si="94"/>
        <v>15.058485097321803</v>
      </c>
      <c r="O85" s="11">
        <f t="shared" si="94"/>
        <v>14.503730377510367</v>
      </c>
      <c r="P85" s="11">
        <f t="shared" si="94"/>
        <v>16.037930267020055</v>
      </c>
      <c r="Q85" s="11">
        <f t="shared" si="94"/>
        <v>18.725562493782498</v>
      </c>
      <c r="S85" s="40">
        <f t="shared" si="95"/>
        <v>-0.31283690946702913</v>
      </c>
      <c r="T85" s="40">
        <f t="shared" si="96"/>
        <v>1.7178121377642741</v>
      </c>
      <c r="W85" t="str">
        <f t="shared" si="97"/>
        <v>Caring, leisure and other service occupations</v>
      </c>
      <c r="X85" s="11">
        <f t="shared" si="97"/>
        <v>62.798324634457877</v>
      </c>
      <c r="Y85" s="11">
        <f t="shared" si="97"/>
        <v>69.505139637843598</v>
      </c>
      <c r="Z85" s="11">
        <f t="shared" si="97"/>
        <v>67.982421794631207</v>
      </c>
      <c r="AA85" s="11">
        <f t="shared" si="97"/>
        <v>68.765719218466558</v>
      </c>
      <c r="AB85" s="11">
        <f t="shared" si="97"/>
        <v>74.00340862481896</v>
      </c>
      <c r="AD85" s="40">
        <f>IF(Z$6-X$6 &lt;&gt; 0,(EXP(LN(Z13/X13)/(Z$6-X$6))-1)*100,0)</f>
        <v>1.5990658458138407</v>
      </c>
      <c r="AE85" s="40">
        <f t="shared" si="99"/>
        <v>0.56734994084703949</v>
      </c>
    </row>
    <row r="86" spans="1:31" x14ac:dyDescent="0.2">
      <c r="A86" t="str">
        <f t="shared" si="92"/>
        <v>Sales and customer service occupations</v>
      </c>
      <c r="B86" s="11">
        <f t="shared" si="92"/>
        <v>73.265659624274861</v>
      </c>
      <c r="C86" s="11">
        <f t="shared" si="92"/>
        <v>67.29894975780212</v>
      </c>
      <c r="D86" s="11">
        <f t="shared" si="92"/>
        <v>67.063726350234731</v>
      </c>
      <c r="E86" s="11">
        <f t="shared" si="92"/>
        <v>68.027316222147903</v>
      </c>
      <c r="F86" s="11">
        <f t="shared" si="92"/>
        <v>68.0078567892065</v>
      </c>
      <c r="H86" s="40">
        <f t="shared" si="100"/>
        <v>-1.7534195360963234</v>
      </c>
      <c r="I86" s="40">
        <f t="shared" si="93"/>
        <v>9.324299507293965E-2</v>
      </c>
      <c r="L86" t="str">
        <f t="shared" si="94"/>
        <v>Sales and customer service occupations</v>
      </c>
      <c r="M86" s="11">
        <f t="shared" si="94"/>
        <v>29.04672232733855</v>
      </c>
      <c r="N86" s="11">
        <f t="shared" si="94"/>
        <v>26.410621062527394</v>
      </c>
      <c r="O86" s="11">
        <f t="shared" si="94"/>
        <v>27.256238055778137</v>
      </c>
      <c r="P86" s="11">
        <f t="shared" si="94"/>
        <v>28.594915943644949</v>
      </c>
      <c r="Q86" s="11">
        <f t="shared" si="94"/>
        <v>29.536053170142118</v>
      </c>
      <c r="S86" s="40">
        <f t="shared" si="95"/>
        <v>-1.2644030757269942</v>
      </c>
      <c r="T86" s="40">
        <f t="shared" si="96"/>
        <v>0.5369648100097546</v>
      </c>
      <c r="W86" t="str">
        <f t="shared" si="97"/>
        <v>Sales and customer service occupations</v>
      </c>
      <c r="X86" s="11">
        <f t="shared" si="97"/>
        <v>44.218937296936282</v>
      </c>
      <c r="Y86" s="11">
        <f t="shared" si="97"/>
        <v>40.88832869527468</v>
      </c>
      <c r="Z86" s="11">
        <f t="shared" si="97"/>
        <v>39.807488294456583</v>
      </c>
      <c r="AA86" s="11">
        <f t="shared" si="97"/>
        <v>39.432400278502982</v>
      </c>
      <c r="AB86" s="11">
        <f t="shared" si="97"/>
        <v>38.471803619064332</v>
      </c>
      <c r="AD86" s="40">
        <f t="shared" si="98"/>
        <v>-2.0800247569932373</v>
      </c>
      <c r="AE86" s="40">
        <f t="shared" si="99"/>
        <v>-0.22727096921882906</v>
      </c>
    </row>
    <row r="87" spans="1:31" x14ac:dyDescent="0.2">
      <c r="A87" t="str">
        <f t="shared" si="92"/>
        <v>Process, plant and machine operatives</v>
      </c>
      <c r="B87" s="11">
        <f t="shared" si="92"/>
        <v>52.628124707746544</v>
      </c>
      <c r="C87" s="11">
        <f t="shared" si="92"/>
        <v>56.637091474235262</v>
      </c>
      <c r="D87" s="11">
        <f t="shared" si="92"/>
        <v>50.753677780113193</v>
      </c>
      <c r="E87" s="11">
        <f t="shared" si="92"/>
        <v>55.085487322465198</v>
      </c>
      <c r="F87" s="11">
        <f t="shared" si="92"/>
        <v>55.265247949209595</v>
      </c>
      <c r="H87" s="40">
        <f t="shared" si="100"/>
        <v>-0.72270748317215805</v>
      </c>
      <c r="I87" s="40">
        <f t="shared" si="93"/>
        <v>0.56934933035630575</v>
      </c>
      <c r="L87" t="str">
        <f t="shared" si="94"/>
        <v>Process, plant and machine operatives</v>
      </c>
      <c r="M87" s="11">
        <f t="shared" si="94"/>
        <v>45.703297860685723</v>
      </c>
      <c r="N87" s="11">
        <f t="shared" si="94"/>
        <v>49.415473343307042</v>
      </c>
      <c r="O87" s="11">
        <f t="shared" si="94"/>
        <v>44.25796994250264</v>
      </c>
      <c r="P87" s="11">
        <f t="shared" si="94"/>
        <v>46.565445838707468</v>
      </c>
      <c r="Q87" s="11">
        <f t="shared" si="94"/>
        <v>46.496848453268122</v>
      </c>
      <c r="S87" s="40">
        <f t="shared" si="95"/>
        <v>-0.64063893450566622</v>
      </c>
      <c r="T87" s="40">
        <f t="shared" si="96"/>
        <v>0.32953556631953873</v>
      </c>
      <c r="W87" t="str">
        <f t="shared" si="97"/>
        <v>Process, plant and machine operatives</v>
      </c>
      <c r="X87" s="11">
        <f t="shared" si="97"/>
        <v>6.9248268470608512</v>
      </c>
      <c r="Y87" s="11">
        <f t="shared" si="97"/>
        <v>7.2216181309282685</v>
      </c>
      <c r="Z87" s="11">
        <f t="shared" si="97"/>
        <v>6.4957078376105262</v>
      </c>
      <c r="AA87" s="11">
        <f t="shared" si="97"/>
        <v>8.5200414837576925</v>
      </c>
      <c r="AB87" s="11">
        <f t="shared" si="97"/>
        <v>8.7683994959414164</v>
      </c>
      <c r="AD87" s="40">
        <f t="shared" si="98"/>
        <v>-1.2712785411133853</v>
      </c>
      <c r="AE87" s="40">
        <f t="shared" si="99"/>
        <v>2.0202201485578719</v>
      </c>
    </row>
    <row r="88" spans="1:31" x14ac:dyDescent="0.2">
      <c r="A88" t="str">
        <f t="shared" si="92"/>
        <v>Elementary occupations</v>
      </c>
      <c r="B88" s="11">
        <f t="shared" si="92"/>
        <v>102.33481001201227</v>
      </c>
      <c r="C88" s="11">
        <f t="shared" si="92"/>
        <v>99.824464467388012</v>
      </c>
      <c r="D88" s="11">
        <f t="shared" si="92"/>
        <v>92.596198208182344</v>
      </c>
      <c r="E88" s="11">
        <f t="shared" si="92"/>
        <v>94.090349283762407</v>
      </c>
      <c r="F88" s="11">
        <f t="shared" si="92"/>
        <v>91.226873747432677</v>
      </c>
      <c r="H88" s="40">
        <f t="shared" si="100"/>
        <v>-1.9801680379762043</v>
      </c>
      <c r="I88" s="40">
        <f t="shared" si="93"/>
        <v>-9.9274442186969569E-2</v>
      </c>
      <c r="L88" t="str">
        <f t="shared" si="94"/>
        <v>Elementary occupations</v>
      </c>
      <c r="M88" s="11">
        <f t="shared" si="94"/>
        <v>53.820376505143493</v>
      </c>
      <c r="N88" s="11">
        <f t="shared" si="94"/>
        <v>49.644951647039292</v>
      </c>
      <c r="O88" s="11">
        <f t="shared" si="94"/>
        <v>47.844734401058432</v>
      </c>
      <c r="P88" s="11">
        <f t="shared" si="94"/>
        <v>50.455182844782755</v>
      </c>
      <c r="Q88" s="11">
        <f t="shared" si="94"/>
        <v>49.486596818143539</v>
      </c>
      <c r="S88" s="40">
        <f t="shared" si="95"/>
        <v>-2.3263351631372831</v>
      </c>
      <c r="T88" s="40">
        <f t="shared" si="96"/>
        <v>0.22519180058544475</v>
      </c>
      <c r="W88" t="str">
        <f t="shared" si="97"/>
        <v>Elementary occupations</v>
      </c>
      <c r="X88" s="11">
        <f t="shared" si="97"/>
        <v>48.514433506868848</v>
      </c>
      <c r="Y88" s="11">
        <f t="shared" si="97"/>
        <v>50.179512820348783</v>
      </c>
      <c r="Z88" s="11">
        <f t="shared" si="97"/>
        <v>44.751463807123926</v>
      </c>
      <c r="AA88" s="11">
        <f t="shared" si="97"/>
        <v>43.635166438979759</v>
      </c>
      <c r="AB88" s="11">
        <f t="shared" si="97"/>
        <v>41.74027692928918</v>
      </c>
      <c r="AD88" s="40">
        <f t="shared" si="98"/>
        <v>-1.6017768348857375</v>
      </c>
      <c r="AE88" s="40">
        <f t="shared" si="99"/>
        <v>-0.4633075287921673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826.4369999999999</v>
      </c>
      <c r="C90" s="34">
        <f t="shared" si="101"/>
        <v>863.3499999999998</v>
      </c>
      <c r="D90" s="34">
        <f t="shared" si="101"/>
        <v>863.20300000000032</v>
      </c>
      <c r="E90" s="34">
        <f t="shared" si="101"/>
        <v>894.62999999999931</v>
      </c>
      <c r="F90" s="34">
        <f t="shared" si="101"/>
        <v>942.66700000000026</v>
      </c>
      <c r="H90" s="43">
        <f>IF(D$6-B$6 &lt;&gt; 0,(EXP(LN(D18/B18)/(D$6-B$6))-1)*100,0)</f>
        <v>0.87432408040102327</v>
      </c>
      <c r="I90" s="43">
        <f>F56</f>
        <v>0.58881475638519198</v>
      </c>
      <c r="L90" s="24" t="str">
        <f t="shared" ref="L90:Q90" si="102">L18</f>
        <v>All occupations</v>
      </c>
      <c r="M90" s="34">
        <f t="shared" si="102"/>
        <v>440.17690665084615</v>
      </c>
      <c r="N90" s="34">
        <f t="shared" si="102"/>
        <v>446.05821619472061</v>
      </c>
      <c r="O90" s="34">
        <f t="shared" si="102"/>
        <v>445.9264508012227</v>
      </c>
      <c r="P90" s="34">
        <f t="shared" si="102"/>
        <v>463.81614639298891</v>
      </c>
      <c r="Q90" s="34">
        <f t="shared" si="102"/>
        <v>487.57106718133571</v>
      </c>
      <c r="S90" s="43">
        <f>IF(O$6-M$6 &lt;&gt; 0,(EXP(LN(O18/M18)/(O$6-M$6))-1)*100,0)</f>
        <v>0.25988357794850536</v>
      </c>
      <c r="T90" s="43">
        <f>Q56</f>
        <v>0.59698844041959909</v>
      </c>
      <c r="W90" s="24" t="str">
        <f t="shared" ref="W90:AB90" si="103">W18</f>
        <v>All occupations</v>
      </c>
      <c r="X90" s="34">
        <f t="shared" si="103"/>
        <v>386.26009334915381</v>
      </c>
      <c r="Y90" s="34">
        <f t="shared" si="103"/>
        <v>417.29178380527924</v>
      </c>
      <c r="Z90" s="34">
        <f t="shared" si="103"/>
        <v>417.2765491987775</v>
      </c>
      <c r="AA90" s="34">
        <f t="shared" si="103"/>
        <v>430.81385360701063</v>
      </c>
      <c r="AB90" s="34">
        <f t="shared" si="103"/>
        <v>455.09593281866449</v>
      </c>
      <c r="AD90" s="43">
        <f>IF(Z$6-X$6 &lt;&gt; 0,(EXP(LN(Z18/X18)/(Z$6-X$6))-1)*100,0)</f>
        <v>1.5567577640577035</v>
      </c>
      <c r="AE90" s="43">
        <f>AB56</f>
        <v>0.58006958285488075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Essex Southend-on-Sea and Thurrock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Essex Southend-on-Sea and Thurrock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Essex Southend-on-Sea and Thurrock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58.043822144147306</v>
      </c>
      <c r="C8" s="11">
        <v>67.635110860761017</v>
      </c>
      <c r="D8" s="11">
        <v>70.219723965818417</v>
      </c>
      <c r="E8" s="11">
        <v>64.755593404948357</v>
      </c>
      <c r="F8" s="11">
        <v>71.901722279466455</v>
      </c>
      <c r="G8" s="10"/>
      <c r="H8" s="11">
        <f>F8-D8</f>
        <v>1.6819983136480374</v>
      </c>
      <c r="I8" s="11">
        <f>'RD T1'!E7</f>
        <v>34.528757094827277</v>
      </c>
      <c r="J8" s="11">
        <f>SUM(H8:I8)</f>
        <v>36.210755408475315</v>
      </c>
      <c r="L8" s="10" t="str">
        <f>name!D4</f>
        <v>11 Corporate managers and directors</v>
      </c>
      <c r="M8" s="11">
        <v>41.2055725733046</v>
      </c>
      <c r="N8" s="11">
        <v>45.836858185664802</v>
      </c>
      <c r="O8" s="11">
        <v>47.463207573061396</v>
      </c>
      <c r="P8" s="11">
        <v>41.871299418843819</v>
      </c>
      <c r="Q8" s="11">
        <v>44.406040849704247</v>
      </c>
      <c r="R8" s="10"/>
      <c r="S8" s="11">
        <f>Q8-O8</f>
        <v>-3.0571667233571489</v>
      </c>
      <c r="T8" s="11">
        <f>'RD T1'!T7</f>
        <v>20.080062358190116</v>
      </c>
      <c r="U8" s="11">
        <f>SUM(S8:T8)</f>
        <v>17.022895634832967</v>
      </c>
      <c r="W8" s="10" t="str">
        <f>name!D4</f>
        <v>11 Corporate managers and directors</v>
      </c>
      <c r="X8" s="11">
        <v>16.838249570842756</v>
      </c>
      <c r="Y8" s="11">
        <v>21.798252675096247</v>
      </c>
      <c r="Z8" s="11">
        <v>22.756516392756936</v>
      </c>
      <c r="AA8" s="11">
        <v>22.884293986104581</v>
      </c>
      <c r="AB8" s="11">
        <v>27.495681429762218</v>
      </c>
      <c r="AC8" s="10"/>
      <c r="AD8" s="11">
        <f>AB8-Z8</f>
        <v>4.7391650370052822</v>
      </c>
      <c r="AE8" s="11">
        <f>'RD T1'!T36</f>
        <v>14.448694736637165</v>
      </c>
      <c r="AF8" s="11">
        <f>SUM(AD8:AE8)</f>
        <v>19.187859773642447</v>
      </c>
    </row>
    <row r="9" spans="1:32" x14ac:dyDescent="0.2">
      <c r="A9" s="10" t="str">
        <f>name!D5</f>
        <v>12 Other managers and proprietors</v>
      </c>
      <c r="B9" s="11">
        <v>27.413238570022838</v>
      </c>
      <c r="C9" s="11">
        <v>28.732661714327548</v>
      </c>
      <c r="D9" s="11">
        <v>29.33531763176477</v>
      </c>
      <c r="E9" s="11">
        <v>30.72331675368196</v>
      </c>
      <c r="F9" s="11">
        <v>34.823315561520836</v>
      </c>
      <c r="H9" s="11">
        <f t="shared" ref="H9:H32" si="2">F9-D9</f>
        <v>5.4879979297560659</v>
      </c>
      <c r="I9" s="11">
        <f>'RD T1'!E8</f>
        <v>17.847332625024507</v>
      </c>
      <c r="J9" s="11">
        <f>SUM(H9:I9)</f>
        <v>23.335330554780572</v>
      </c>
      <c r="L9" s="10" t="str">
        <f>name!D5</f>
        <v>12 Other managers and proprietors</v>
      </c>
      <c r="M9" s="11">
        <v>16.512397422942694</v>
      </c>
      <c r="N9" s="11">
        <v>16.30929779394128</v>
      </c>
      <c r="O9" s="11">
        <v>16.693209982747078</v>
      </c>
      <c r="P9" s="11">
        <v>18.98775375055089</v>
      </c>
      <c r="Q9" s="11">
        <v>21.450302989623591</v>
      </c>
      <c r="S9" s="11">
        <f t="shared" ref="S9:S32" si="3">Q9-O9</f>
        <v>4.7570930068765129</v>
      </c>
      <c r="T9" s="11">
        <f>'RD T1'!T8</f>
        <v>9.8732462555274658</v>
      </c>
      <c r="U9" s="11">
        <f>SUM(S9:T9)</f>
        <v>14.630339262403979</v>
      </c>
      <c r="W9" s="10" t="str">
        <f>name!D5</f>
        <v>12 Other managers and proprietors</v>
      </c>
      <c r="X9" s="11">
        <v>10.900841147080165</v>
      </c>
      <c r="Y9" s="11">
        <v>12.423363920386263</v>
      </c>
      <c r="Z9" s="11">
        <v>12.642107649017733</v>
      </c>
      <c r="AA9" s="11">
        <v>11.735563003131061</v>
      </c>
      <c r="AB9" s="11">
        <v>13.373012571897208</v>
      </c>
      <c r="AD9" s="11">
        <f t="shared" ref="AD9:AD32" si="4">AB9-Z9</f>
        <v>0.73090492287947484</v>
      </c>
      <c r="AE9" s="11">
        <f>'RD T1'!T37</f>
        <v>7.9740863694970407</v>
      </c>
      <c r="AF9" s="11">
        <f>SUM(AD9:AE9)</f>
        <v>8.7049912923765156</v>
      </c>
    </row>
    <row r="10" spans="1:32" x14ac:dyDescent="0.2">
      <c r="A10" s="10" t="str">
        <f>name!D6</f>
        <v>21 Science, research, engineering and technology professionals</v>
      </c>
      <c r="B10" s="11">
        <v>47.878800004795309</v>
      </c>
      <c r="C10" s="11">
        <v>53.865506685085279</v>
      </c>
      <c r="D10" s="11">
        <v>56.669600107410815</v>
      </c>
      <c r="E10" s="11">
        <v>69.939791442142891</v>
      </c>
      <c r="F10" s="11">
        <v>80.668562074098872</v>
      </c>
      <c r="G10" s="11"/>
      <c r="H10" s="11">
        <f t="shared" si="2"/>
        <v>23.998961966688057</v>
      </c>
      <c r="I10" s="11">
        <f>'RD T1'!E9</f>
        <v>26.790079528482043</v>
      </c>
      <c r="J10" s="11">
        <f t="shared" ref="J10:J32" si="5">SUM(H10:I10)</f>
        <v>50.789041495170096</v>
      </c>
      <c r="L10" s="10" t="str">
        <f>name!D6</f>
        <v>21 Science, research, engineering and technology professionals</v>
      </c>
      <c r="M10" s="11">
        <v>38.44822554561943</v>
      </c>
      <c r="N10" s="11">
        <v>43.63016673543359</v>
      </c>
      <c r="O10" s="11">
        <v>44.023934427518476</v>
      </c>
      <c r="P10" s="11">
        <v>52.759394387692225</v>
      </c>
      <c r="Q10" s="11">
        <v>59.438203233284995</v>
      </c>
      <c r="R10" s="11"/>
      <c r="S10" s="11">
        <f t="shared" si="3"/>
        <v>15.414268805766518</v>
      </c>
      <c r="T10" s="11">
        <f>'RD T1'!T9</f>
        <v>17.597725019382548</v>
      </c>
      <c r="U10" s="11">
        <f t="shared" ref="U10:U32" si="6">SUM(S10:T10)</f>
        <v>33.011993825149062</v>
      </c>
      <c r="W10" s="10" t="str">
        <f>name!D6</f>
        <v>21 Science, research, engineering and technology professionals</v>
      </c>
      <c r="X10" s="11">
        <v>9.43057445917586</v>
      </c>
      <c r="Y10" s="11">
        <v>10.235339949651694</v>
      </c>
      <c r="Z10" s="11">
        <v>12.645665679892424</v>
      </c>
      <c r="AA10" s="11">
        <v>17.180397054450665</v>
      </c>
      <c r="AB10" s="11">
        <v>21.230358840813793</v>
      </c>
      <c r="AC10" s="11"/>
      <c r="AD10" s="11">
        <f t="shared" si="4"/>
        <v>8.5846931609213684</v>
      </c>
      <c r="AE10" s="11">
        <f>'RD T1'!T38</f>
        <v>9.1923545090994896</v>
      </c>
      <c r="AF10" s="11">
        <f t="shared" ref="AF10:AF32" si="7">SUM(AD10:AE10)</f>
        <v>17.777047670020856</v>
      </c>
    </row>
    <row r="11" spans="1:32" x14ac:dyDescent="0.2">
      <c r="A11" s="10" t="str">
        <f>name!D7</f>
        <v>22 Health professionals</v>
      </c>
      <c r="B11" s="11">
        <v>28.757483349072363</v>
      </c>
      <c r="C11" s="11">
        <v>34.635460020354081</v>
      </c>
      <c r="D11" s="11">
        <v>33.697534289236586</v>
      </c>
      <c r="E11" s="11">
        <v>33.957147266464716</v>
      </c>
      <c r="F11" s="11">
        <v>37.794024881102423</v>
      </c>
      <c r="G11" s="11"/>
      <c r="H11" s="11">
        <f t="shared" si="2"/>
        <v>4.0964905918658374</v>
      </c>
      <c r="I11" s="11">
        <f>'RD T1'!E10</f>
        <v>18.768549399593429</v>
      </c>
      <c r="J11" s="11">
        <f t="shared" si="5"/>
        <v>22.865039991459266</v>
      </c>
      <c r="L11" s="10" t="str">
        <f>name!D7</f>
        <v>22 Health professionals</v>
      </c>
      <c r="M11" s="11">
        <v>8.1108819338241496</v>
      </c>
      <c r="N11" s="11">
        <v>9.0488604749760064</v>
      </c>
      <c r="O11" s="11">
        <v>8.9773874621858294</v>
      </c>
      <c r="P11" s="11">
        <v>9.2413822450097403</v>
      </c>
      <c r="Q11" s="11">
        <v>10.383828725118319</v>
      </c>
      <c r="R11" s="11"/>
      <c r="S11" s="11">
        <f t="shared" si="3"/>
        <v>1.4064412629324892</v>
      </c>
      <c r="T11" s="11">
        <f>'RD T1'!T10</f>
        <v>3.6502867081442174</v>
      </c>
      <c r="U11" s="11">
        <f t="shared" si="6"/>
        <v>5.0567279710767066</v>
      </c>
      <c r="W11" s="10" t="str">
        <f>name!D7</f>
        <v>22 Health professionals</v>
      </c>
      <c r="X11" s="11">
        <v>20.646601415248231</v>
      </c>
      <c r="Y11" s="11">
        <v>25.586599545378064</v>
      </c>
      <c r="Z11" s="11">
        <v>24.720146827050772</v>
      </c>
      <c r="AA11" s="11">
        <v>24.715765021454978</v>
      </c>
      <c r="AB11" s="11">
        <v>27.410196155984117</v>
      </c>
      <c r="AC11" s="11"/>
      <c r="AD11" s="11">
        <f t="shared" si="4"/>
        <v>2.6900493289333447</v>
      </c>
      <c r="AE11" s="11">
        <f>'RD T1'!T39</f>
        <v>15.118262691449212</v>
      </c>
      <c r="AF11" s="11">
        <f t="shared" si="7"/>
        <v>17.808312020382559</v>
      </c>
    </row>
    <row r="12" spans="1:32" x14ac:dyDescent="0.2">
      <c r="A12" s="10" t="str">
        <f>name!D8</f>
        <v>23 Teaching and other educational professionals</v>
      </c>
      <c r="B12" s="11">
        <v>34.02836667107934</v>
      </c>
      <c r="C12" s="11">
        <v>38.477746941607577</v>
      </c>
      <c r="D12" s="11">
        <v>40.174445627640083</v>
      </c>
      <c r="E12" s="11">
        <v>38.859262406541582</v>
      </c>
      <c r="F12" s="11">
        <v>41.827622620887574</v>
      </c>
      <c r="G12" s="11"/>
      <c r="H12" s="11">
        <f t="shared" si="2"/>
        <v>1.6531769932474916</v>
      </c>
      <c r="I12" s="11">
        <f>'RD T1'!E11</f>
        <v>20.29802541599247</v>
      </c>
      <c r="J12" s="11">
        <f t="shared" si="5"/>
        <v>21.951202409239961</v>
      </c>
      <c r="L12" s="10" t="str">
        <f>name!D8</f>
        <v>23 Teaching and other educational professionals</v>
      </c>
      <c r="M12" s="11">
        <v>12.068995868553873</v>
      </c>
      <c r="N12" s="11">
        <v>11.971998574817791</v>
      </c>
      <c r="O12" s="11">
        <v>12.804946469872034</v>
      </c>
      <c r="P12" s="11">
        <v>12.789432503649012</v>
      </c>
      <c r="Q12" s="11">
        <v>13.635401261638615</v>
      </c>
      <c r="R12" s="11"/>
      <c r="S12" s="11">
        <f t="shared" si="3"/>
        <v>0.83045479176658077</v>
      </c>
      <c r="T12" s="11">
        <f>'RD T1'!T11</f>
        <v>5.5018722133905786</v>
      </c>
      <c r="U12" s="11">
        <f t="shared" si="6"/>
        <v>6.3323270051571594</v>
      </c>
      <c r="W12" s="10" t="str">
        <f>name!D8</f>
        <v>23 Teaching and other educational professionals</v>
      </c>
      <c r="X12" s="11">
        <v>21.959370802525456</v>
      </c>
      <c r="Y12" s="11">
        <v>26.505748366789806</v>
      </c>
      <c r="Z12" s="11">
        <v>27.369499157767891</v>
      </c>
      <c r="AA12" s="11">
        <v>26.069829902892586</v>
      </c>
      <c r="AB12" s="11">
        <v>28.192221359248968</v>
      </c>
      <c r="AC12" s="11"/>
      <c r="AD12" s="11">
        <f t="shared" si="4"/>
        <v>0.82272220148107778</v>
      </c>
      <c r="AE12" s="11">
        <f>'RD T1'!T40</f>
        <v>14.796153202601889</v>
      </c>
      <c r="AF12" s="11">
        <f t="shared" si="7"/>
        <v>15.618875404082967</v>
      </c>
    </row>
    <row r="13" spans="1:32" x14ac:dyDescent="0.2">
      <c r="A13" s="10" t="str">
        <f>name!D9</f>
        <v>24 Business, media and public service professionals</v>
      </c>
      <c r="B13" s="11">
        <v>44.92266459798968</v>
      </c>
      <c r="C13" s="11">
        <v>52.910664053938135</v>
      </c>
      <c r="D13" s="11">
        <v>57.691657556035132</v>
      </c>
      <c r="E13" s="11">
        <v>61.188751785873791</v>
      </c>
      <c r="F13" s="11">
        <v>69.330917302322248</v>
      </c>
      <c r="G13" s="11"/>
      <c r="H13" s="11">
        <f t="shared" si="2"/>
        <v>11.639259746287117</v>
      </c>
      <c r="I13" s="11">
        <f>'RD T1'!E12</f>
        <v>30.142857182574506</v>
      </c>
      <c r="J13" s="11">
        <f t="shared" si="5"/>
        <v>41.782116928861626</v>
      </c>
      <c r="L13" s="10" t="str">
        <f>name!D9</f>
        <v>24 Business, media and public service professionals</v>
      </c>
      <c r="M13" s="11">
        <v>27.111961028605396</v>
      </c>
      <c r="N13" s="11">
        <v>30.5961478919331</v>
      </c>
      <c r="O13" s="11">
        <v>32.861827957528845</v>
      </c>
      <c r="P13" s="11">
        <v>35.268414488497193</v>
      </c>
      <c r="Q13" s="11">
        <v>38.854044216083274</v>
      </c>
      <c r="R13" s="11"/>
      <c r="S13" s="11">
        <f t="shared" si="3"/>
        <v>5.9922162585544285</v>
      </c>
      <c r="T13" s="11">
        <f>'RD T1'!T12</f>
        <v>15.195236132125761</v>
      </c>
      <c r="U13" s="11">
        <f t="shared" si="6"/>
        <v>21.187452390680189</v>
      </c>
      <c r="W13" s="10" t="str">
        <f>name!D9</f>
        <v>24 Business, media and public service professionals</v>
      </c>
      <c r="X13" s="11">
        <v>17.810703569384227</v>
      </c>
      <c r="Y13" s="11">
        <v>22.314516162004949</v>
      </c>
      <c r="Z13" s="11">
        <v>24.829829598506329</v>
      </c>
      <c r="AA13" s="11">
        <v>25.920337297376538</v>
      </c>
      <c r="AB13" s="11">
        <v>30.476873086239006</v>
      </c>
      <c r="AC13" s="11"/>
      <c r="AD13" s="11">
        <f t="shared" si="4"/>
        <v>5.6470434877326774</v>
      </c>
      <c r="AE13" s="11">
        <f>'RD T1'!T41</f>
        <v>14.947621050448735</v>
      </c>
      <c r="AF13" s="11">
        <f t="shared" si="7"/>
        <v>20.594664538181412</v>
      </c>
    </row>
    <row r="14" spans="1:32" x14ac:dyDescent="0.2">
      <c r="A14" s="10" t="str">
        <f>name!D10</f>
        <v>31 Science, engineering and technology associate professionals</v>
      </c>
      <c r="B14" s="11">
        <v>13.403488654234831</v>
      </c>
      <c r="C14" s="11">
        <v>15.685666937731895</v>
      </c>
      <c r="D14" s="11">
        <v>17.356223305773842</v>
      </c>
      <c r="E14" s="11">
        <v>16.502124048655084</v>
      </c>
      <c r="F14" s="11">
        <v>18.282696963267146</v>
      </c>
      <c r="G14" s="11"/>
      <c r="H14" s="11">
        <f t="shared" si="2"/>
        <v>0.9264736574933039</v>
      </c>
      <c r="I14" s="11">
        <f>'RD T1'!E13</f>
        <v>7.0360691685164634</v>
      </c>
      <c r="J14" s="11">
        <f t="shared" si="5"/>
        <v>7.9625428260097673</v>
      </c>
      <c r="L14" s="10" t="str">
        <f>name!D10</f>
        <v>31 Science, engineering and technology associate professionals</v>
      </c>
      <c r="M14" s="11">
        <v>9.6335298933349147</v>
      </c>
      <c r="N14" s="11">
        <v>11.702082577533718</v>
      </c>
      <c r="O14" s="11">
        <v>12.482176573939068</v>
      </c>
      <c r="P14" s="11">
        <v>11.290403738160489</v>
      </c>
      <c r="Q14" s="11">
        <v>12.052424049513865</v>
      </c>
      <c r="R14" s="11"/>
      <c r="S14" s="11">
        <f t="shared" si="3"/>
        <v>-0.42975252442520251</v>
      </c>
      <c r="T14" s="11">
        <f>'RD T1'!T13</f>
        <v>4.2688823865907093</v>
      </c>
      <c r="U14" s="11">
        <f t="shared" si="6"/>
        <v>3.8391298621655068</v>
      </c>
      <c r="W14" s="10" t="str">
        <f>name!D10</f>
        <v>31 Science, engineering and technology associate professionals</v>
      </c>
      <c r="X14" s="11">
        <v>3.7699587608999146</v>
      </c>
      <c r="Y14" s="11">
        <v>3.9835843601981797</v>
      </c>
      <c r="Z14" s="11">
        <v>4.8740467318348175</v>
      </c>
      <c r="AA14" s="11">
        <v>5.211720310494611</v>
      </c>
      <c r="AB14" s="11">
        <v>6.2302729137532928</v>
      </c>
      <c r="AC14" s="11"/>
      <c r="AD14" s="11">
        <f t="shared" si="4"/>
        <v>1.3562261819184753</v>
      </c>
      <c r="AE14" s="11">
        <f>'RD T1'!T42</f>
        <v>2.7671867819257532</v>
      </c>
      <c r="AF14" s="11">
        <f t="shared" si="7"/>
        <v>4.1234129638442285</v>
      </c>
    </row>
    <row r="15" spans="1:32" x14ac:dyDescent="0.2">
      <c r="A15" s="10" t="str">
        <f>name!D11</f>
        <v>32 Health and social care associate professionals</v>
      </c>
      <c r="B15" s="11">
        <v>12.294453855042805</v>
      </c>
      <c r="C15" s="11">
        <v>14.552670598473531</v>
      </c>
      <c r="D15" s="11">
        <v>14.637039508721532</v>
      </c>
      <c r="E15" s="11">
        <v>23.303222415456034</v>
      </c>
      <c r="F15" s="11">
        <v>28.389488228160822</v>
      </c>
      <c r="G15" s="11"/>
      <c r="H15" s="11">
        <f t="shared" si="2"/>
        <v>13.75244871943929</v>
      </c>
      <c r="I15" s="11">
        <f>'RD T1'!E14</f>
        <v>14.34890521273838</v>
      </c>
      <c r="J15" s="11">
        <f t="shared" si="5"/>
        <v>28.10135393217767</v>
      </c>
      <c r="L15" s="10" t="str">
        <f>name!D11</f>
        <v>32 Health and social care associate professionals</v>
      </c>
      <c r="M15" s="11">
        <v>2.5193610794614116</v>
      </c>
      <c r="N15" s="11">
        <v>2.4761063884016048</v>
      </c>
      <c r="O15" s="11">
        <v>2.5655618834283023</v>
      </c>
      <c r="P15" s="11">
        <v>3.4655937738628038</v>
      </c>
      <c r="Q15" s="11">
        <v>3.9885600849429235</v>
      </c>
      <c r="R15" s="11"/>
      <c r="S15" s="11">
        <f t="shared" si="3"/>
        <v>1.4229982015146212</v>
      </c>
      <c r="T15" s="11">
        <f>'RD T1'!T14</f>
        <v>1.688014840891966</v>
      </c>
      <c r="U15" s="11">
        <f t="shared" si="6"/>
        <v>3.1110130424065874</v>
      </c>
      <c r="W15" s="10" t="str">
        <f>name!D11</f>
        <v>32 Health and social care associate professionals</v>
      </c>
      <c r="X15" s="11">
        <v>9.7750927755813972</v>
      </c>
      <c r="Y15" s="11">
        <v>12.076564210071927</v>
      </c>
      <c r="Z15" s="11">
        <v>12.071477625293234</v>
      </c>
      <c r="AA15" s="11">
        <v>19.837628641593231</v>
      </c>
      <c r="AB15" s="11">
        <v>24.400928143217897</v>
      </c>
      <c r="AC15" s="11"/>
      <c r="AD15" s="11">
        <f t="shared" si="4"/>
        <v>12.329450517924663</v>
      </c>
      <c r="AE15" s="11">
        <f>'RD T1'!T43</f>
        <v>12.660890371846413</v>
      </c>
      <c r="AF15" s="11">
        <f t="shared" si="7"/>
        <v>24.990340889771076</v>
      </c>
    </row>
    <row r="16" spans="1:32" x14ac:dyDescent="0.2">
      <c r="A16" s="10" t="str">
        <f>name!D12</f>
        <v>33 Protective service occupations</v>
      </c>
      <c r="B16" s="11">
        <v>8.5063338069577039</v>
      </c>
      <c r="C16" s="11">
        <v>8.2854186835854922</v>
      </c>
      <c r="D16" s="11">
        <v>8.9712816814676017</v>
      </c>
      <c r="E16" s="11">
        <v>7.9175845040173485</v>
      </c>
      <c r="F16" s="11">
        <v>8.8322546533099882</v>
      </c>
      <c r="G16" s="11"/>
      <c r="H16" s="11">
        <f t="shared" si="2"/>
        <v>-0.13902702815761359</v>
      </c>
      <c r="I16" s="11">
        <f>'RD T1'!E15</f>
        <v>2.9407436223096521</v>
      </c>
      <c r="J16" s="11">
        <f t="shared" si="5"/>
        <v>2.8017165941520386</v>
      </c>
      <c r="L16" s="10" t="str">
        <f>name!D12</f>
        <v>33 Protective service occupations</v>
      </c>
      <c r="M16" s="11">
        <v>6.246550324134974</v>
      </c>
      <c r="N16" s="11">
        <v>5.8938498214407824</v>
      </c>
      <c r="O16" s="11">
        <v>6.2611516170728203</v>
      </c>
      <c r="P16" s="11">
        <v>5.3744543972274803</v>
      </c>
      <c r="Q16" s="11">
        <v>5.381986828232634</v>
      </c>
      <c r="R16" s="11"/>
      <c r="S16" s="11">
        <f t="shared" si="3"/>
        <v>-0.87916478884018634</v>
      </c>
      <c r="T16" s="11">
        <f>'RD T1'!T15</f>
        <v>1.5181564886913113</v>
      </c>
      <c r="U16" s="11">
        <f t="shared" si="6"/>
        <v>0.63899169985112492</v>
      </c>
      <c r="W16" s="10" t="str">
        <f>name!D12</f>
        <v>33 Protective service occupations</v>
      </c>
      <c r="X16" s="11">
        <v>2.2597834828227343</v>
      </c>
      <c r="Y16" s="11">
        <v>2.3915688621447151</v>
      </c>
      <c r="Z16" s="11">
        <v>2.7101300643947868</v>
      </c>
      <c r="AA16" s="11">
        <v>2.5431301067898722</v>
      </c>
      <c r="AB16" s="11">
        <v>3.4502678250773537</v>
      </c>
      <c r="AC16" s="11"/>
      <c r="AD16" s="11">
        <f t="shared" si="4"/>
        <v>0.74013776068256698</v>
      </c>
      <c r="AE16" s="11">
        <f>'RD T1'!T44</f>
        <v>1.4225871336183407</v>
      </c>
      <c r="AF16" s="11">
        <f t="shared" si="7"/>
        <v>2.1627248943009079</v>
      </c>
    </row>
    <row r="17" spans="1:32" x14ac:dyDescent="0.2">
      <c r="A17" s="10" t="str">
        <f>name!D13</f>
        <v>34 Culture, media and sports occupations</v>
      </c>
      <c r="B17" s="11">
        <v>15.842618216336673</v>
      </c>
      <c r="C17" s="11">
        <v>15.259319959013986</v>
      </c>
      <c r="D17" s="11">
        <v>18.927176642407733</v>
      </c>
      <c r="E17" s="11">
        <v>16.342980172904063</v>
      </c>
      <c r="F17" s="11">
        <v>17.656987840847126</v>
      </c>
      <c r="G17" s="11"/>
      <c r="H17" s="11">
        <f t="shared" si="2"/>
        <v>-1.2701888015606073</v>
      </c>
      <c r="I17" s="11">
        <f>'RD T1'!E16</f>
        <v>7.8647579990084155</v>
      </c>
      <c r="J17" s="11">
        <f t="shared" si="5"/>
        <v>6.5945691974478082</v>
      </c>
      <c r="L17" s="10" t="str">
        <f>name!D13</f>
        <v>34 Culture, media and sports occupations</v>
      </c>
      <c r="M17" s="11">
        <v>8.6602854521587442</v>
      </c>
      <c r="N17" s="11">
        <v>8.8472156219762628</v>
      </c>
      <c r="O17" s="11">
        <v>9.9846178743485456</v>
      </c>
      <c r="P17" s="11">
        <v>8.5816165470586725</v>
      </c>
      <c r="Q17" s="11">
        <v>9.2816962468666659</v>
      </c>
      <c r="R17" s="11"/>
      <c r="S17" s="11">
        <f t="shared" si="3"/>
        <v>-0.7029216274818797</v>
      </c>
      <c r="T17" s="11">
        <f>'RD T1'!T16</f>
        <v>3.6022595497476644</v>
      </c>
      <c r="U17" s="11">
        <f t="shared" si="6"/>
        <v>2.8993379222657847</v>
      </c>
      <c r="W17" s="10" t="str">
        <f>name!D13</f>
        <v>34 Culture, media and sports occupations</v>
      </c>
      <c r="X17" s="11">
        <v>7.1823327641779304</v>
      </c>
      <c r="Y17" s="11">
        <v>6.4121043370377171</v>
      </c>
      <c r="Z17" s="11">
        <v>8.9425587680591789</v>
      </c>
      <c r="AA17" s="11">
        <v>7.7613636258453935</v>
      </c>
      <c r="AB17" s="11">
        <v>8.3752915939804655</v>
      </c>
      <c r="AC17" s="11"/>
      <c r="AD17" s="11">
        <f t="shared" si="4"/>
        <v>-0.56726717407871341</v>
      </c>
      <c r="AE17" s="11">
        <f>'RD T1'!T45</f>
        <v>4.2624984492607512</v>
      </c>
      <c r="AF17" s="11">
        <f t="shared" si="7"/>
        <v>3.6952312751820378</v>
      </c>
    </row>
    <row r="18" spans="1:32" x14ac:dyDescent="0.2">
      <c r="A18" s="10" t="str">
        <f>name!D14</f>
        <v>35 Business and public service associate professionals</v>
      </c>
      <c r="B18" s="11">
        <v>48.880787006936501</v>
      </c>
      <c r="C18" s="11">
        <v>52.124435901723807</v>
      </c>
      <c r="D18" s="11">
        <v>54.06019116808254</v>
      </c>
      <c r="E18" s="11">
        <v>55.232136457984751</v>
      </c>
      <c r="F18" s="11">
        <v>59.22641648503145</v>
      </c>
      <c r="G18" s="11"/>
      <c r="H18" s="11">
        <f t="shared" si="2"/>
        <v>5.1662253169489105</v>
      </c>
      <c r="I18" s="11">
        <f>'RD T1'!E17</f>
        <v>25.932051491759168</v>
      </c>
      <c r="J18" s="11">
        <f t="shared" si="5"/>
        <v>31.098276808708079</v>
      </c>
      <c r="L18" s="10" t="str">
        <f>name!D14</f>
        <v>35 Business and public service associate professionals</v>
      </c>
      <c r="M18" s="11">
        <v>26.67094782361205</v>
      </c>
      <c r="N18" s="11">
        <v>27.399818499507344</v>
      </c>
      <c r="O18" s="11">
        <v>28.735928186610195</v>
      </c>
      <c r="P18" s="11">
        <v>29.021591374695728</v>
      </c>
      <c r="Q18" s="11">
        <v>29.898609810913236</v>
      </c>
      <c r="R18" s="11"/>
      <c r="S18" s="11">
        <f t="shared" si="3"/>
        <v>1.1626816243030405</v>
      </c>
      <c r="T18" s="11">
        <f>'RD T1'!T17</f>
        <v>11.275391934665963</v>
      </c>
      <c r="U18" s="11">
        <f t="shared" si="6"/>
        <v>12.438073558969004</v>
      </c>
      <c r="W18" s="10" t="str">
        <f>name!D14</f>
        <v>35 Business and public service associate professionals</v>
      </c>
      <c r="X18" s="11">
        <v>22.209839183324497</v>
      </c>
      <c r="Y18" s="11">
        <v>24.724617402216413</v>
      </c>
      <c r="Z18" s="11">
        <v>25.324262981472351</v>
      </c>
      <c r="AA18" s="11">
        <v>26.210545083289031</v>
      </c>
      <c r="AB18" s="11">
        <v>29.327806674118211</v>
      </c>
      <c r="AC18" s="11"/>
      <c r="AD18" s="11">
        <f t="shared" si="4"/>
        <v>4.0035436926458594</v>
      </c>
      <c r="AE18" s="11">
        <f>'RD T1'!T46</f>
        <v>14.656659557093207</v>
      </c>
      <c r="AF18" s="11">
        <f t="shared" si="7"/>
        <v>18.660203249739066</v>
      </c>
    </row>
    <row r="19" spans="1:32" x14ac:dyDescent="0.2">
      <c r="A19" s="10" t="str">
        <f>name!D15</f>
        <v>41 Administrative occupations</v>
      </c>
      <c r="B19" s="11">
        <v>70.99310272109912</v>
      </c>
      <c r="C19" s="11">
        <v>69.780657844739295</v>
      </c>
      <c r="D19" s="11">
        <v>71.817351143889979</v>
      </c>
      <c r="E19" s="11">
        <v>74.876131370822279</v>
      </c>
      <c r="F19" s="11">
        <v>73.076069369275984</v>
      </c>
      <c r="G19" s="11"/>
      <c r="H19" s="11">
        <f t="shared" si="2"/>
        <v>1.258718225386005</v>
      </c>
      <c r="I19" s="11">
        <f>'RD T1'!E18</f>
        <v>37.348591446120899</v>
      </c>
      <c r="J19" s="11">
        <f t="shared" si="5"/>
        <v>38.607309671506904</v>
      </c>
      <c r="L19" s="10" t="str">
        <f>name!D15</f>
        <v>41 Administrative occupations</v>
      </c>
      <c r="M19" s="11">
        <v>18.699506697068983</v>
      </c>
      <c r="N19" s="11">
        <v>17.196970154238706</v>
      </c>
      <c r="O19" s="11">
        <v>20.566808457376546</v>
      </c>
      <c r="P19" s="11">
        <v>22.204095799336127</v>
      </c>
      <c r="Q19" s="11">
        <v>24.720589104710239</v>
      </c>
      <c r="R19" s="11"/>
      <c r="S19" s="11">
        <f t="shared" si="3"/>
        <v>4.1537806473336936</v>
      </c>
      <c r="T19" s="11">
        <f>'RD T1'!T18</f>
        <v>8.4898913389390813</v>
      </c>
      <c r="U19" s="11">
        <f t="shared" si="6"/>
        <v>12.643671986272775</v>
      </c>
      <c r="W19" s="10" t="str">
        <f>name!D15</f>
        <v>41 Administrative occupations</v>
      </c>
      <c r="X19" s="11">
        <v>52.293596024030116</v>
      </c>
      <c r="Y19" s="11">
        <v>52.583687690500554</v>
      </c>
      <c r="Z19" s="11">
        <v>51.250542686513363</v>
      </c>
      <c r="AA19" s="11">
        <v>52.672035571486333</v>
      </c>
      <c r="AB19" s="11">
        <v>48.35548026456582</v>
      </c>
      <c r="AC19" s="11"/>
      <c r="AD19" s="11">
        <f t="shared" si="4"/>
        <v>-2.8950624219475429</v>
      </c>
      <c r="AE19" s="11">
        <f>'RD T1'!T47</f>
        <v>28.858700107181821</v>
      </c>
      <c r="AF19" s="11">
        <f t="shared" si="7"/>
        <v>25.963637685234279</v>
      </c>
    </row>
    <row r="20" spans="1:32" x14ac:dyDescent="0.2">
      <c r="A20" s="10" t="str">
        <f>name!D16</f>
        <v>42 Secretarial and related occupations</v>
      </c>
      <c r="B20" s="11">
        <v>20.480015797309367</v>
      </c>
      <c r="C20" s="11">
        <v>19.41771999687365</v>
      </c>
      <c r="D20" s="11">
        <v>18.814420783315661</v>
      </c>
      <c r="E20" s="11">
        <v>17.458708985908562</v>
      </c>
      <c r="F20" s="11">
        <v>12.280518455689855</v>
      </c>
      <c r="G20" s="11"/>
      <c r="H20" s="11">
        <f t="shared" si="2"/>
        <v>-6.5339023276258068</v>
      </c>
      <c r="I20" s="11">
        <f>'RD T1'!E19</f>
        <v>8.4479641045007163</v>
      </c>
      <c r="J20" s="11">
        <f t="shared" si="5"/>
        <v>1.9140617768749095</v>
      </c>
      <c r="L20" s="10" t="str">
        <f>name!D16</f>
        <v>42 Secretarial and related occupations</v>
      </c>
      <c r="M20" s="11">
        <v>1.1888038672402899</v>
      </c>
      <c r="N20" s="11">
        <v>0.88942452559465024</v>
      </c>
      <c r="O20" s="11">
        <v>0.89582815747383859</v>
      </c>
      <c r="P20" s="11">
        <v>0.82790020668147235</v>
      </c>
      <c r="Q20" s="11">
        <v>0.96889724938270028</v>
      </c>
      <c r="R20" s="11"/>
      <c r="S20" s="11">
        <f t="shared" si="3"/>
        <v>7.3069091908861683E-2</v>
      </c>
      <c r="T20" s="11">
        <f>'RD T1'!T19</f>
        <v>0.28454135842803358</v>
      </c>
      <c r="U20" s="11">
        <f t="shared" si="6"/>
        <v>0.35761045033689526</v>
      </c>
      <c r="W20" s="10" t="str">
        <f>name!D16</f>
        <v>42 Secretarial and related occupations</v>
      </c>
      <c r="X20" s="11">
        <v>19.291211930069085</v>
      </c>
      <c r="Y20" s="11">
        <v>18.528295471279005</v>
      </c>
      <c r="Z20" s="11">
        <v>17.918592625841821</v>
      </c>
      <c r="AA20" s="11">
        <v>16.630808779227081</v>
      </c>
      <c r="AB20" s="11">
        <v>11.311621206307157</v>
      </c>
      <c r="AC20" s="11"/>
      <c r="AD20" s="11">
        <f t="shared" si="4"/>
        <v>-6.6069714195346645</v>
      </c>
      <c r="AE20" s="11">
        <f>'RD T1'!T48</f>
        <v>8.1634227460726798</v>
      </c>
      <c r="AF20" s="11">
        <f t="shared" si="7"/>
        <v>1.5564513265380153</v>
      </c>
    </row>
    <row r="21" spans="1:32" x14ac:dyDescent="0.2">
      <c r="A21" s="10" t="str">
        <f>name!D17</f>
        <v>51 Skilled agricultural and related trades</v>
      </c>
      <c r="B21" s="11">
        <v>9.4442391935059007</v>
      </c>
      <c r="C21" s="11">
        <v>10.635115625741252</v>
      </c>
      <c r="D21" s="11">
        <v>7.376260329394726</v>
      </c>
      <c r="E21" s="11">
        <v>7.4912921343687797</v>
      </c>
      <c r="F21" s="11">
        <v>8.8413377343615753</v>
      </c>
      <c r="G21" s="11"/>
      <c r="H21" s="11">
        <f t="shared" si="2"/>
        <v>1.4650774049668494</v>
      </c>
      <c r="I21" s="11">
        <f>'RD T1'!E20</f>
        <v>4.3711058914236069</v>
      </c>
      <c r="J21" s="11">
        <f t="shared" si="5"/>
        <v>5.8361832963904563</v>
      </c>
      <c r="L21" s="10" t="str">
        <f>name!D17</f>
        <v>51 Skilled agricultural and related trades</v>
      </c>
      <c r="M21" s="11">
        <v>8.0390164889602129</v>
      </c>
      <c r="N21" s="11">
        <v>8.8408767505778325</v>
      </c>
      <c r="O21" s="11">
        <v>5.6213673705996783</v>
      </c>
      <c r="P21" s="11">
        <v>5.6375921101232755</v>
      </c>
      <c r="Q21" s="11">
        <v>6.5216077038584492</v>
      </c>
      <c r="R21" s="11"/>
      <c r="S21" s="11">
        <f t="shared" si="3"/>
        <v>0.90024033325877095</v>
      </c>
      <c r="T21" s="11">
        <f>'RD T1'!T20</f>
        <v>3.0160465590300132</v>
      </c>
      <c r="U21" s="11">
        <f t="shared" si="6"/>
        <v>3.9162868922887841</v>
      </c>
      <c r="W21" s="10" t="str">
        <f>name!D17</f>
        <v>51 Skilled agricultural and related trades</v>
      </c>
      <c r="X21" s="11">
        <v>1.4052227045456704</v>
      </c>
      <c r="Y21" s="11">
        <v>1.7942388751634102</v>
      </c>
      <c r="Z21" s="11">
        <v>1.7548929587950479</v>
      </c>
      <c r="AA21" s="11">
        <v>1.8537000242455066</v>
      </c>
      <c r="AB21" s="11">
        <v>2.3197300305031301</v>
      </c>
      <c r="AC21" s="11"/>
      <c r="AD21" s="11">
        <f t="shared" si="4"/>
        <v>0.56483707170808217</v>
      </c>
      <c r="AE21" s="11">
        <f>'RD T1'!T49</f>
        <v>1.3550593323935929</v>
      </c>
      <c r="AF21" s="11">
        <f t="shared" si="7"/>
        <v>1.9198964041016751</v>
      </c>
    </row>
    <row r="22" spans="1:32" x14ac:dyDescent="0.2">
      <c r="A22" s="10" t="str">
        <f>name!D18</f>
        <v>52 Skilled metal, electrical and electronic trades</v>
      </c>
      <c r="B22" s="11">
        <v>32.090629976815435</v>
      </c>
      <c r="C22" s="11">
        <v>31.142112134564947</v>
      </c>
      <c r="D22" s="11">
        <v>27.994399834738221</v>
      </c>
      <c r="E22" s="11">
        <v>29.032018542675004</v>
      </c>
      <c r="F22" s="11">
        <v>28.740610412848529</v>
      </c>
      <c r="G22" s="11"/>
      <c r="H22" s="11">
        <f t="shared" si="2"/>
        <v>0.74621057811030767</v>
      </c>
      <c r="I22" s="11">
        <f>'RD T1'!E21</f>
        <v>10.926225745894376</v>
      </c>
      <c r="J22" s="11">
        <f t="shared" si="5"/>
        <v>11.672436324004684</v>
      </c>
      <c r="L22" s="10" t="str">
        <f>name!D18</f>
        <v>52 Skilled metal, electrical and electronic trades</v>
      </c>
      <c r="M22" s="11">
        <v>31.517274267169299</v>
      </c>
      <c r="N22" s="11">
        <v>30.234680427158807</v>
      </c>
      <c r="O22" s="11">
        <v>27.293657486504049</v>
      </c>
      <c r="P22" s="11">
        <v>27.762210984264239</v>
      </c>
      <c r="Q22" s="11">
        <v>27.229951542810877</v>
      </c>
      <c r="R22" s="11"/>
      <c r="S22" s="11">
        <f t="shared" si="3"/>
        <v>-6.3705943693172173E-2</v>
      </c>
      <c r="T22" s="11">
        <f>'RD T1'!T21</f>
        <v>10.192268234451026</v>
      </c>
      <c r="U22" s="11">
        <f t="shared" si="6"/>
        <v>10.128562290757854</v>
      </c>
      <c r="W22" s="10" t="str">
        <f>name!D18</f>
        <v>52 Skilled metal, electrical and electronic trades</v>
      </c>
      <c r="X22" s="11">
        <v>0.57335570964615556</v>
      </c>
      <c r="Y22" s="11">
        <v>0.90743170740613277</v>
      </c>
      <c r="Z22" s="11">
        <v>0.70074234823418069</v>
      </c>
      <c r="AA22" s="11">
        <v>1.2698075584107609</v>
      </c>
      <c r="AB22" s="11">
        <v>1.5106588700376484</v>
      </c>
      <c r="AC22" s="11"/>
      <c r="AD22" s="11">
        <f t="shared" si="4"/>
        <v>0.80991652180346774</v>
      </c>
      <c r="AE22" s="11">
        <f>'RD T1'!T50</f>
        <v>0.73395751144334953</v>
      </c>
      <c r="AF22" s="11">
        <f t="shared" si="7"/>
        <v>1.5438740332468173</v>
      </c>
    </row>
    <row r="23" spans="1:32" x14ac:dyDescent="0.2">
      <c r="A23" s="10" t="str">
        <f>name!D19</f>
        <v>53 Skilled construction and building trades</v>
      </c>
      <c r="B23" s="11">
        <v>28.481405179792564</v>
      </c>
      <c r="C23" s="11">
        <v>25.458724496182143</v>
      </c>
      <c r="D23" s="11">
        <v>26.481364188933572</v>
      </c>
      <c r="E23" s="11">
        <v>27.692680842985787</v>
      </c>
      <c r="F23" s="11">
        <v>25.664794367963164</v>
      </c>
      <c r="G23" s="11"/>
      <c r="H23" s="11">
        <f t="shared" si="2"/>
        <v>-0.81656982097040753</v>
      </c>
      <c r="I23" s="11">
        <f>'RD T1'!E22</f>
        <v>11.320602458021785</v>
      </c>
      <c r="J23" s="11">
        <f t="shared" si="5"/>
        <v>10.504032637051377</v>
      </c>
      <c r="L23" s="10" t="str">
        <f>name!D19</f>
        <v>53 Skilled construction and building trades</v>
      </c>
      <c r="M23" s="11">
        <v>28.165039583037917</v>
      </c>
      <c r="N23" s="11">
        <v>24.992461093441211</v>
      </c>
      <c r="O23" s="11">
        <v>25.819110294298255</v>
      </c>
      <c r="P23" s="11">
        <v>27.237654355016424</v>
      </c>
      <c r="Q23" s="11">
        <v>25.102349734221256</v>
      </c>
      <c r="R23" s="11"/>
      <c r="S23" s="11">
        <f t="shared" si="3"/>
        <v>-0.71676056007699884</v>
      </c>
      <c r="T23" s="11">
        <f>'RD T1'!T22</f>
        <v>11.058207072664455</v>
      </c>
      <c r="U23" s="11">
        <f t="shared" si="6"/>
        <v>10.341446512587456</v>
      </c>
      <c r="W23" s="10" t="str">
        <f>name!D19</f>
        <v>53 Skilled construction and building trades</v>
      </c>
      <c r="X23" s="11">
        <v>0.31636559675465287</v>
      </c>
      <c r="Y23" s="11">
        <v>0.46626340274091588</v>
      </c>
      <c r="Z23" s="11">
        <v>0.66225389463533046</v>
      </c>
      <c r="AA23" s="11">
        <v>0.45502648796933259</v>
      </c>
      <c r="AB23" s="11">
        <v>0.56244463374192044</v>
      </c>
      <c r="AC23" s="11"/>
      <c r="AD23" s="11">
        <f t="shared" si="4"/>
        <v>-9.9809260893410023E-2</v>
      </c>
      <c r="AE23" s="11">
        <f>'RD T1'!T51</f>
        <v>0.26239538535732959</v>
      </c>
      <c r="AF23" s="11">
        <f t="shared" si="7"/>
        <v>0.16258612446391957</v>
      </c>
    </row>
    <row r="24" spans="1:32" x14ac:dyDescent="0.2">
      <c r="A24" s="10" t="str">
        <f>name!D20</f>
        <v>54 Textiles, printing and other skilled trades</v>
      </c>
      <c r="B24" s="11">
        <v>19.215890996511664</v>
      </c>
      <c r="C24" s="11">
        <v>16.426877110705373</v>
      </c>
      <c r="D24" s="11">
        <v>16.079257724697278</v>
      </c>
      <c r="E24" s="11">
        <v>17.350455150706171</v>
      </c>
      <c r="F24" s="11">
        <v>18.100711165396014</v>
      </c>
      <c r="G24" s="11"/>
      <c r="H24" s="11">
        <f t="shared" si="2"/>
        <v>2.0214534406987354</v>
      </c>
      <c r="I24" s="11">
        <f>'RD T1'!E23</f>
        <v>7.6123733965938678</v>
      </c>
      <c r="J24" s="11">
        <f t="shared" si="5"/>
        <v>9.6338268372926024</v>
      </c>
      <c r="L24" s="10" t="str">
        <f>name!D20</f>
        <v>54 Textiles, printing and other skilled trades</v>
      </c>
      <c r="M24" s="11">
        <v>12.07541982879053</v>
      </c>
      <c r="N24" s="11">
        <v>9.6618695278875482</v>
      </c>
      <c r="O24" s="11">
        <v>9.0130562498081925</v>
      </c>
      <c r="P24" s="11">
        <v>9.8418814181640784</v>
      </c>
      <c r="Q24" s="11">
        <v>10.011512615093576</v>
      </c>
      <c r="R24" s="11"/>
      <c r="S24" s="11">
        <f t="shared" si="3"/>
        <v>0.99845636528538328</v>
      </c>
      <c r="T24" s="11">
        <f>'RD T1'!T23</f>
        <v>3.1737671996795527</v>
      </c>
      <c r="U24" s="11">
        <f t="shared" si="6"/>
        <v>4.172223564964936</v>
      </c>
      <c r="W24" s="10" t="str">
        <f>name!D20</f>
        <v>54 Textiles, printing and other skilled trades</v>
      </c>
      <c r="X24" s="11">
        <v>7.1404711677211292</v>
      </c>
      <c r="Y24" s="11">
        <v>6.7650075828178249</v>
      </c>
      <c r="Z24" s="11">
        <v>7.0662014748890831</v>
      </c>
      <c r="AA24" s="11">
        <v>7.5085737325420867</v>
      </c>
      <c r="AB24" s="11">
        <v>8.0891985503024291</v>
      </c>
      <c r="AC24" s="11"/>
      <c r="AD24" s="11">
        <f t="shared" si="4"/>
        <v>1.0229970754133459</v>
      </c>
      <c r="AE24" s="11">
        <f>'RD T1'!T52</f>
        <v>4.438606196914316</v>
      </c>
      <c r="AF24" s="11">
        <f t="shared" si="7"/>
        <v>5.461603272327662</v>
      </c>
    </row>
    <row r="25" spans="1:32" x14ac:dyDescent="0.2">
      <c r="A25" s="10" t="str">
        <f>name!D21</f>
        <v>61 Caring personal service occupations</v>
      </c>
      <c r="B25" s="11">
        <v>58.911756660951355</v>
      </c>
      <c r="C25" s="11">
        <v>64.103860719411287</v>
      </c>
      <c r="D25" s="11">
        <v>61.722043966514242</v>
      </c>
      <c r="E25" s="11">
        <v>65.071946679826283</v>
      </c>
      <c r="F25" s="11">
        <v>72.921665626069156</v>
      </c>
      <c r="G25" s="11"/>
      <c r="H25" s="11">
        <f t="shared" si="2"/>
        <v>11.199621659554914</v>
      </c>
      <c r="I25" s="11">
        <f>'RD T1'!E24</f>
        <v>38.442099051163019</v>
      </c>
      <c r="J25" s="11">
        <f t="shared" si="5"/>
        <v>49.641720710717934</v>
      </c>
      <c r="L25" s="10" t="str">
        <f>name!D21</f>
        <v>61 Caring personal service occupations</v>
      </c>
      <c r="M25" s="11">
        <v>9.1881327652051308</v>
      </c>
      <c r="N25" s="11">
        <v>9.0483071279519578</v>
      </c>
      <c r="O25" s="11">
        <v>8.5738685014592164</v>
      </c>
      <c r="P25" s="11">
        <v>10.496964725393708</v>
      </c>
      <c r="Q25" s="11">
        <v>12.713537744006045</v>
      </c>
      <c r="R25" s="11"/>
      <c r="S25" s="11">
        <f t="shared" si="3"/>
        <v>4.1396692425468284</v>
      </c>
      <c r="T25" s="11">
        <f>'RD T1'!T24</f>
        <v>4.9508776880553809</v>
      </c>
      <c r="U25" s="11">
        <f t="shared" si="6"/>
        <v>9.0905469306022084</v>
      </c>
      <c r="W25" s="10" t="str">
        <f>name!D21</f>
        <v>61 Caring personal service occupations</v>
      </c>
      <c r="X25" s="11">
        <v>49.72362389574625</v>
      </c>
      <c r="Y25" s="11">
        <v>55.055553591459308</v>
      </c>
      <c r="Z25" s="11">
        <v>53.148175465055033</v>
      </c>
      <c r="AA25" s="11">
        <v>54.574981954432573</v>
      </c>
      <c r="AB25" s="11">
        <v>60.208127882063152</v>
      </c>
      <c r="AC25" s="11"/>
      <c r="AD25" s="11">
        <f t="shared" si="4"/>
        <v>7.0599524170081196</v>
      </c>
      <c r="AE25" s="11">
        <f>'RD T1'!T53</f>
        <v>33.491221363107648</v>
      </c>
      <c r="AF25" s="11">
        <f t="shared" si="7"/>
        <v>40.551173780115768</v>
      </c>
    </row>
    <row r="26" spans="1:32" x14ac:dyDescent="0.2">
      <c r="A26" s="10" t="str">
        <f>name!D22</f>
        <v>62 Leisure, travel and related personal service occupations</v>
      </c>
      <c r="B26" s="11">
        <v>17.753566283317461</v>
      </c>
      <c r="C26" s="11">
        <v>19.741811234841823</v>
      </c>
      <c r="D26" s="11">
        <v>19.862118770399331</v>
      </c>
      <c r="E26" s="11">
        <v>19.047017296364352</v>
      </c>
      <c r="F26" s="11">
        <v>19.05941290212845</v>
      </c>
      <c r="G26" s="11"/>
      <c r="H26" s="11">
        <f t="shared" si="2"/>
        <v>-0.80270586827088053</v>
      </c>
      <c r="I26" s="11">
        <f>'RD T1'!E25</f>
        <v>9.7277536671305516</v>
      </c>
      <c r="J26" s="11">
        <f t="shared" si="5"/>
        <v>8.925047798859671</v>
      </c>
      <c r="L26" s="10" t="str">
        <f>name!D22</f>
        <v>62 Leisure, travel and related personal service occupations</v>
      </c>
      <c r="M26" s="11">
        <v>4.9045189508097247</v>
      </c>
      <c r="N26" s="11">
        <v>5.5557946075017295</v>
      </c>
      <c r="O26" s="11">
        <v>5.2523552646954785</v>
      </c>
      <c r="P26" s="11">
        <v>5.173268538650392</v>
      </c>
      <c r="Q26" s="11">
        <v>5.5891558581069445</v>
      </c>
      <c r="R26" s="11"/>
      <c r="S26" s="11">
        <f t="shared" si="3"/>
        <v>0.33680059341146595</v>
      </c>
      <c r="T26" s="11">
        <f>'RD T1'!T25</f>
        <v>2.2856749740662532</v>
      </c>
      <c r="U26" s="11">
        <f t="shared" si="6"/>
        <v>2.6224755674777191</v>
      </c>
      <c r="W26" s="10" t="str">
        <f>name!D22</f>
        <v>62 Leisure, travel and related personal service occupations</v>
      </c>
      <c r="X26" s="11">
        <v>12.849047332507727</v>
      </c>
      <c r="Y26" s="11">
        <v>14.186016627340093</v>
      </c>
      <c r="Z26" s="11">
        <v>14.609763505703848</v>
      </c>
      <c r="AA26" s="11">
        <v>13.873748757713971</v>
      </c>
      <c r="AB26" s="11">
        <v>13.470257044021501</v>
      </c>
      <c r="AC26" s="11"/>
      <c r="AD26" s="11">
        <f t="shared" si="4"/>
        <v>-1.1395064616823465</v>
      </c>
      <c r="AE26" s="11">
        <f>'RD T1'!T54</f>
        <v>7.4420786930642953</v>
      </c>
      <c r="AF26" s="11">
        <f t="shared" si="7"/>
        <v>6.3025722313819488</v>
      </c>
    </row>
    <row r="27" spans="1:32" x14ac:dyDescent="0.2">
      <c r="A27" s="10" t="str">
        <f>name!D23</f>
        <v>63 Community and civil enforcement occupations</v>
      </c>
      <c r="B27" s="11">
        <v>0.86574197004790487</v>
      </c>
      <c r="C27" s="11">
        <v>0.71795278091232506</v>
      </c>
      <c r="D27" s="11">
        <v>0.90198943522798869</v>
      </c>
      <c r="E27" s="11">
        <v>0.68468550929596894</v>
      </c>
      <c r="F27" s="11">
        <v>0.74789259040382239</v>
      </c>
      <c r="G27" s="11"/>
      <c r="H27" s="11">
        <f t="shared" si="2"/>
        <v>-0.1540968448241663</v>
      </c>
      <c r="I27" s="11">
        <f>'RD T1'!E26</f>
        <v>0.36031185968739099</v>
      </c>
      <c r="J27" s="11">
        <f t="shared" si="5"/>
        <v>0.20621501486322469</v>
      </c>
      <c r="L27" s="10" t="str">
        <f>name!D23</f>
        <v>63 Community and civil enforcement occupations</v>
      </c>
      <c r="M27" s="11">
        <v>0.64008856384400581</v>
      </c>
      <c r="N27" s="11">
        <v>0.45438336186811551</v>
      </c>
      <c r="O27" s="11">
        <v>0.67750661135567281</v>
      </c>
      <c r="P27" s="11">
        <v>0.36769700297595459</v>
      </c>
      <c r="Q27" s="11">
        <v>0.42286889166950986</v>
      </c>
      <c r="R27" s="11"/>
      <c r="S27" s="11">
        <f t="shared" si="3"/>
        <v>-0.25463771968616294</v>
      </c>
      <c r="T27" s="11">
        <f>'RD T1'!T26</f>
        <v>0.16473975605466776</v>
      </c>
      <c r="U27" s="11">
        <f t="shared" si="6"/>
        <v>-8.9897963631495187E-2</v>
      </c>
      <c r="W27" s="10" t="str">
        <f>name!D23</f>
        <v>63 Community and civil enforcement occupations</v>
      </c>
      <c r="X27" s="11">
        <v>0.22565340620389998</v>
      </c>
      <c r="Y27" s="11">
        <v>0.2635694190442095</v>
      </c>
      <c r="Z27" s="11">
        <v>0.22448282387231544</v>
      </c>
      <c r="AA27" s="11">
        <v>0.31698850632001407</v>
      </c>
      <c r="AB27" s="11">
        <v>0.32502369873431319</v>
      </c>
      <c r="AC27" s="11"/>
      <c r="AD27" s="11">
        <f t="shared" si="4"/>
        <v>0.10054087486199775</v>
      </c>
      <c r="AE27" s="11">
        <f>'RD T1'!T55</f>
        <v>0.19557210363272329</v>
      </c>
      <c r="AF27" s="11">
        <f t="shared" si="7"/>
        <v>0.29611297849472107</v>
      </c>
    </row>
    <row r="28" spans="1:32" x14ac:dyDescent="0.2">
      <c r="A28" s="10" t="str">
        <f>name!D24</f>
        <v>71 Sales occupations</v>
      </c>
      <c r="B28" s="11">
        <v>61.214582402947308</v>
      </c>
      <c r="C28" s="11">
        <v>54.295736669800924</v>
      </c>
      <c r="D28" s="11">
        <v>53.788614194134908</v>
      </c>
      <c r="E28" s="11">
        <v>53.201835181606924</v>
      </c>
      <c r="F28" s="11">
        <v>51.453136314474804</v>
      </c>
      <c r="G28" s="11"/>
      <c r="H28" s="11">
        <f t="shared" si="2"/>
        <v>-2.3354778796601039</v>
      </c>
      <c r="I28" s="11">
        <f>'RD T1'!E27</f>
        <v>24.084505505704804</v>
      </c>
      <c r="J28" s="11">
        <f t="shared" si="5"/>
        <v>21.7490276260447</v>
      </c>
      <c r="L28" s="10" t="str">
        <f>name!D24</f>
        <v>71 Sales occupations</v>
      </c>
      <c r="M28" s="11">
        <v>24.87411012885978</v>
      </c>
      <c r="N28" s="11">
        <v>22.620306683423074</v>
      </c>
      <c r="O28" s="11">
        <v>22.698745553680713</v>
      </c>
      <c r="P28" s="11">
        <v>22.850669128422094</v>
      </c>
      <c r="Q28" s="11">
        <v>22.838056483083857</v>
      </c>
      <c r="R28" s="11"/>
      <c r="S28" s="11">
        <f t="shared" si="3"/>
        <v>0.13931092940314471</v>
      </c>
      <c r="T28" s="11">
        <f>'RD T1'!T27</f>
        <v>7.6675978198582175</v>
      </c>
      <c r="U28" s="11">
        <f t="shared" si="6"/>
        <v>7.8069087492613622</v>
      </c>
      <c r="W28" s="10" t="str">
        <f>name!D24</f>
        <v>71 Sales occupations</v>
      </c>
      <c r="X28" s="11">
        <v>36.340472274087489</v>
      </c>
      <c r="Y28" s="11">
        <v>31.6754299863778</v>
      </c>
      <c r="Z28" s="11">
        <v>31.089868640454181</v>
      </c>
      <c r="AA28" s="11">
        <v>30.351166053184848</v>
      </c>
      <c r="AB28" s="11">
        <v>28.61507983139089</v>
      </c>
      <c r="AC28" s="11"/>
      <c r="AD28" s="11">
        <f t="shared" si="4"/>
        <v>-2.4747888090632912</v>
      </c>
      <c r="AE28" s="11">
        <f>'RD T1'!T56</f>
        <v>16.416907685846589</v>
      </c>
      <c r="AF28" s="11">
        <f t="shared" si="7"/>
        <v>13.942118876783297</v>
      </c>
    </row>
    <row r="29" spans="1:32" x14ac:dyDescent="0.2">
      <c r="A29" s="10" t="str">
        <f>name!D25</f>
        <v>72 Customer service occupations</v>
      </c>
      <c r="B29" s="11">
        <v>12.051077221327549</v>
      </c>
      <c r="C29" s="11">
        <v>13.003213088001203</v>
      </c>
      <c r="D29" s="11">
        <v>13.275112156099828</v>
      </c>
      <c r="E29" s="11">
        <v>14.825481040540973</v>
      </c>
      <c r="F29" s="11">
        <v>16.554720474731702</v>
      </c>
      <c r="G29" s="11"/>
      <c r="H29" s="11">
        <f t="shared" si="2"/>
        <v>3.2796083186318743</v>
      </c>
      <c r="I29" s="11">
        <f>'RD T1'!E28</f>
        <v>7.0280045891564429</v>
      </c>
      <c r="J29" s="11">
        <f t="shared" si="5"/>
        <v>10.307612907788318</v>
      </c>
      <c r="L29" s="10" t="str">
        <f>name!D25</f>
        <v>72 Customer service occupations</v>
      </c>
      <c r="M29" s="11">
        <v>4.1726121984787694</v>
      </c>
      <c r="N29" s="11">
        <v>3.7903143791043203</v>
      </c>
      <c r="O29" s="11">
        <v>4.5574925020974257</v>
      </c>
      <c r="P29" s="11">
        <v>5.7442468152228567</v>
      </c>
      <c r="Q29" s="11">
        <v>6.6979966870582626</v>
      </c>
      <c r="R29" s="11"/>
      <c r="S29" s="11">
        <f t="shared" si="3"/>
        <v>2.1405041849608368</v>
      </c>
      <c r="T29" s="11">
        <f>'RD T1'!T28</f>
        <v>2.0115813230429564</v>
      </c>
      <c r="U29" s="11">
        <f t="shared" si="6"/>
        <v>4.1520855080037933</v>
      </c>
      <c r="W29" s="10" t="str">
        <f>name!D25</f>
        <v>72 Customer service occupations</v>
      </c>
      <c r="X29" s="11">
        <v>7.878465022848796</v>
      </c>
      <c r="Y29" s="11">
        <v>9.2128987088968781</v>
      </c>
      <c r="Z29" s="11">
        <v>8.7176196540024034</v>
      </c>
      <c r="AA29" s="11">
        <v>9.081234225318136</v>
      </c>
      <c r="AB29" s="11">
        <v>9.8567237876734399</v>
      </c>
      <c r="AC29" s="11"/>
      <c r="AD29" s="11">
        <f t="shared" si="4"/>
        <v>1.1391041336710366</v>
      </c>
      <c r="AE29" s="11">
        <f>'RD T1'!T57</f>
        <v>5.0164232661134864</v>
      </c>
      <c r="AF29" s="11">
        <f t="shared" si="7"/>
        <v>6.155527399784523</v>
      </c>
    </row>
    <row r="30" spans="1:32" x14ac:dyDescent="0.2">
      <c r="A30" s="10" t="str">
        <f>name!D26</f>
        <v>81 Process, plant and machine operatives</v>
      </c>
      <c r="B30" s="11">
        <v>20.113900018275949</v>
      </c>
      <c r="C30" s="11">
        <v>19.222155065480042</v>
      </c>
      <c r="D30" s="11">
        <v>17.452964037259076</v>
      </c>
      <c r="E30" s="11">
        <v>19.546987101169162</v>
      </c>
      <c r="F30" s="11">
        <v>19.183143474786167</v>
      </c>
      <c r="G30" s="11"/>
      <c r="H30" s="11">
        <f t="shared" si="2"/>
        <v>1.7301794375270916</v>
      </c>
      <c r="I30" s="11">
        <f>'RD T1'!E29</f>
        <v>7.5835864994921707</v>
      </c>
      <c r="J30" s="11">
        <f t="shared" si="5"/>
        <v>9.3137659370192623</v>
      </c>
      <c r="L30" s="10" t="str">
        <f>name!D26</f>
        <v>81 Process, plant and machine operatives</v>
      </c>
      <c r="M30" s="11">
        <v>15.826620500864927</v>
      </c>
      <c r="N30" s="11">
        <v>14.770956936780014</v>
      </c>
      <c r="O30" s="11">
        <v>13.685064576772737</v>
      </c>
      <c r="P30" s="11">
        <v>14.681389376927971</v>
      </c>
      <c r="Q30" s="11">
        <v>14.552934658230436</v>
      </c>
      <c r="R30" s="11"/>
      <c r="S30" s="11">
        <f t="shared" si="3"/>
        <v>0.86787008145769917</v>
      </c>
      <c r="T30" s="11">
        <f>'RD T1'!T29</f>
        <v>5.2392848078895415</v>
      </c>
      <c r="U30" s="11">
        <f t="shared" si="6"/>
        <v>6.1071548893472407</v>
      </c>
      <c r="W30" s="10" t="str">
        <f>name!D26</f>
        <v>81 Process, plant and machine operatives</v>
      </c>
      <c r="X30" s="11">
        <v>4.2872795174110019</v>
      </c>
      <c r="Y30" s="11">
        <v>4.4511981287000628</v>
      </c>
      <c r="Z30" s="11">
        <v>3.7678994604863436</v>
      </c>
      <c r="AA30" s="11">
        <v>4.8655977242411659</v>
      </c>
      <c r="AB30" s="11">
        <v>4.6302088165557169</v>
      </c>
      <c r="AC30" s="11"/>
      <c r="AD30" s="11">
        <f t="shared" si="4"/>
        <v>0.86230935606937331</v>
      </c>
      <c r="AE30" s="11">
        <f>'RD T1'!T58</f>
        <v>2.3443016916026278</v>
      </c>
      <c r="AF30" s="11">
        <f t="shared" si="7"/>
        <v>3.2066110476720011</v>
      </c>
    </row>
    <row r="31" spans="1:32" x14ac:dyDescent="0.2">
      <c r="A31" s="10" t="str">
        <f>name!D27</f>
        <v>82 Transport and mobile machine drivers and operatives</v>
      </c>
      <c r="B31" s="11">
        <v>32.514224689470595</v>
      </c>
      <c r="C31" s="11">
        <v>37.414936408755224</v>
      </c>
      <c r="D31" s="11">
        <v>33.300713742854114</v>
      </c>
      <c r="E31" s="11">
        <v>35.538500221296033</v>
      </c>
      <c r="F31" s="11">
        <v>36.082104474423431</v>
      </c>
      <c r="G31" s="11"/>
      <c r="H31" s="11">
        <f t="shared" si="2"/>
        <v>2.7813907315693172</v>
      </c>
      <c r="I31" s="11">
        <f>'RD T1'!E30</f>
        <v>18.73580284578701</v>
      </c>
      <c r="J31" s="11">
        <f t="shared" si="5"/>
        <v>21.517193577356327</v>
      </c>
      <c r="L31" s="10" t="str">
        <f>name!D27</f>
        <v>82 Transport and mobile machine drivers and operatives</v>
      </c>
      <c r="M31" s="11">
        <v>29.876677359820796</v>
      </c>
      <c r="N31" s="11">
        <v>34.644516406527032</v>
      </c>
      <c r="O31" s="11">
        <v>30.572905365729905</v>
      </c>
      <c r="P31" s="11">
        <v>31.884056461779497</v>
      </c>
      <c r="Q31" s="11">
        <v>31.943913795037684</v>
      </c>
      <c r="R31" s="11"/>
      <c r="S31" s="11">
        <f t="shared" si="3"/>
        <v>1.3710084293077784</v>
      </c>
      <c r="T31" s="11">
        <f>'RD T1'!T30</f>
        <v>16.412558256822432</v>
      </c>
      <c r="U31" s="11">
        <f t="shared" si="6"/>
        <v>17.783566686130211</v>
      </c>
      <c r="W31" s="10" t="str">
        <f>name!D27</f>
        <v>82 Transport and mobile machine drivers and operatives</v>
      </c>
      <c r="X31" s="11">
        <v>2.6375473296498488</v>
      </c>
      <c r="Y31" s="11">
        <v>2.7704200022282057</v>
      </c>
      <c r="Z31" s="11">
        <v>2.7278083771241826</v>
      </c>
      <c r="AA31" s="11">
        <v>3.6544437595165271</v>
      </c>
      <c r="AB31" s="11">
        <v>4.1381906793856995</v>
      </c>
      <c r="AC31" s="11"/>
      <c r="AD31" s="11">
        <f t="shared" si="4"/>
        <v>1.410382302261517</v>
      </c>
      <c r="AE31" s="11">
        <f>'RD T1'!T59</f>
        <v>2.3232445889645765</v>
      </c>
      <c r="AF31" s="11">
        <f t="shared" si="7"/>
        <v>3.7336268912260935</v>
      </c>
    </row>
    <row r="32" spans="1:32" x14ac:dyDescent="0.2">
      <c r="A32" s="10" t="str">
        <f>name!D28</f>
        <v>91 Elementary trades and related occupations</v>
      </c>
      <c r="B32" s="11">
        <v>14.938290278550634</v>
      </c>
      <c r="C32" s="11">
        <v>13.349687366127338</v>
      </c>
      <c r="D32" s="11">
        <v>12.313900067299622</v>
      </c>
      <c r="E32" s="11">
        <v>21.890405367599314</v>
      </c>
      <c r="F32" s="11">
        <v>25.705563379944405</v>
      </c>
      <c r="G32" s="11"/>
      <c r="H32" s="11">
        <f t="shared" si="2"/>
        <v>13.391663312644782</v>
      </c>
      <c r="I32" s="11">
        <f>'RD T1'!E31</f>
        <v>9.8681501975250683</v>
      </c>
      <c r="J32" s="11">
        <f t="shared" si="5"/>
        <v>23.259813510169849</v>
      </c>
      <c r="L32" s="10" t="str">
        <f>name!D28</f>
        <v>91 Elementary trades and related occupations</v>
      </c>
      <c r="M32" s="11">
        <v>12.030053012827123</v>
      </c>
      <c r="N32" s="11">
        <v>10.69202084723962</v>
      </c>
      <c r="O32" s="11">
        <v>10.214449289915647</v>
      </c>
      <c r="P32" s="11">
        <v>14.145797606598967</v>
      </c>
      <c r="Q32" s="11">
        <v>16.167635170763479</v>
      </c>
      <c r="R32" s="11"/>
      <c r="S32" s="11">
        <f t="shared" si="3"/>
        <v>5.9531858808478315</v>
      </c>
      <c r="T32" s="11">
        <f>'RD T1'!T31</f>
        <v>4.7837823311829757</v>
      </c>
      <c r="U32" s="11">
        <f t="shared" si="6"/>
        <v>10.736968212030806</v>
      </c>
      <c r="W32" s="10" t="str">
        <f>name!D28</f>
        <v>91 Elementary trades and related occupations</v>
      </c>
      <c r="X32" s="11">
        <v>2.9082372657235216</v>
      </c>
      <c r="Y32" s="11">
        <v>2.6576665188877184</v>
      </c>
      <c r="Z32" s="11">
        <v>2.099450777383975</v>
      </c>
      <c r="AA32" s="11">
        <v>7.7446077610003607</v>
      </c>
      <c r="AB32" s="11">
        <v>9.5379282091809401</v>
      </c>
      <c r="AC32" s="11"/>
      <c r="AD32" s="11">
        <f t="shared" si="4"/>
        <v>7.4384774317969651</v>
      </c>
      <c r="AE32" s="11">
        <f>'RD T1'!T60</f>
        <v>5.0843678663420908</v>
      </c>
      <c r="AF32" s="11">
        <f t="shared" si="7"/>
        <v>12.522845298139057</v>
      </c>
    </row>
    <row r="33" spans="1:32" x14ac:dyDescent="0.2">
      <c r="A33" s="10" t="str">
        <f>name!D29</f>
        <v>92 Elementary administration and service occupations</v>
      </c>
      <c r="B33" s="11">
        <v>87.396519733461631</v>
      </c>
      <c r="C33" s="11">
        <v>86.474777101260671</v>
      </c>
      <c r="D33" s="11">
        <v>80.282298140882716</v>
      </c>
      <c r="E33" s="11">
        <v>72.199943916163093</v>
      </c>
      <c r="F33" s="11">
        <v>65.521310367488269</v>
      </c>
      <c r="G33" s="11"/>
      <c r="H33" s="11">
        <f t="shared" ref="H33" si="8">F33-D33</f>
        <v>-14.760987773394447</v>
      </c>
      <c r="I33" s="11">
        <f>'RD T1'!E32</f>
        <v>34.778114048575858</v>
      </c>
      <c r="J33" s="11">
        <f>SUM(H33:I33)</f>
        <v>20.017126275181411</v>
      </c>
      <c r="L33" s="10" t="str">
        <f>name!D29</f>
        <v>92 Elementary administration and service occupations</v>
      </c>
      <c r="M33" s="11">
        <v>41.790323492316368</v>
      </c>
      <c r="N33" s="11">
        <v>38.952930799799674</v>
      </c>
      <c r="O33" s="11">
        <v>37.630285111142783</v>
      </c>
      <c r="P33" s="11">
        <v>36.309385238183786</v>
      </c>
      <c r="Q33" s="11">
        <v>33.318961647380064</v>
      </c>
      <c r="R33" s="11"/>
      <c r="S33" s="11">
        <f t="shared" ref="S33" si="9">Q33-O33</f>
        <v>-4.3113234637627187</v>
      </c>
      <c r="T33" s="11">
        <f>'RD T1'!T32</f>
        <v>14.095344392617999</v>
      </c>
      <c r="U33" s="11">
        <f t="shared" ref="U33" si="10">SUM(S33:T33)</f>
        <v>9.7840209288552806</v>
      </c>
      <c r="W33" s="10" t="str">
        <f>name!D29</f>
        <v>92 Elementary administration and service occupations</v>
      </c>
      <c r="X33" s="11">
        <v>45.606196241145327</v>
      </c>
      <c r="Y33" s="11">
        <v>47.521846301461068</v>
      </c>
      <c r="Z33" s="11">
        <v>42.652013029739955</v>
      </c>
      <c r="AA33" s="11">
        <v>35.890558677979399</v>
      </c>
      <c r="AB33" s="11">
        <v>32.20234872010824</v>
      </c>
      <c r="AC33" s="11"/>
      <c r="AD33" s="11">
        <f t="shared" ref="AD33" si="11">AB33-Z33</f>
        <v>-10.449664309631714</v>
      </c>
      <c r="AE33" s="11">
        <f>'RD T1'!T61</f>
        <v>20.682769655957866</v>
      </c>
      <c r="AF33" s="11">
        <f t="shared" ref="AF33" si="12">SUM(AD33:AE33)</f>
        <v>10.233105346326152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826.43699999999967</v>
      </c>
      <c r="C35" s="34">
        <f>SUM(C8:C33)</f>
        <v>863.35</v>
      </c>
      <c r="D35" s="34">
        <f>SUM(D8:D33)</f>
        <v>863.2030000000002</v>
      </c>
      <c r="E35" s="34">
        <f>SUM(E8:E33)</f>
        <v>894.6299999999992</v>
      </c>
      <c r="F35" s="34">
        <f>SUM(F8:F33)</f>
        <v>942.66700000000014</v>
      </c>
      <c r="G35" s="11"/>
      <c r="H35" s="34">
        <f>F35-D35</f>
        <v>79.463999999999942</v>
      </c>
      <c r="I35" s="34">
        <f>SUM(I8:I33)</f>
        <v>437.13332004760389</v>
      </c>
      <c r="J35" s="34">
        <f>SUM(J8:J33)</f>
        <v>516.59732004760394</v>
      </c>
      <c r="L35" s="231" t="str">
        <f>name!D3</f>
        <v>All occupations</v>
      </c>
      <c r="M35" s="34">
        <f>SUM(M8:M33)</f>
        <v>440.17690665084615</v>
      </c>
      <c r="N35" s="34">
        <f>SUM(N8:N33)</f>
        <v>446.05821619472056</v>
      </c>
      <c r="O35" s="34">
        <f>SUM(O8:O33)</f>
        <v>445.9264508012227</v>
      </c>
      <c r="P35" s="34">
        <f>SUM(P8:P33)</f>
        <v>463.81614639298897</v>
      </c>
      <c r="Q35" s="34">
        <f>SUM(Q8:Q33)</f>
        <v>487.57106718133571</v>
      </c>
      <c r="R35" s="11"/>
      <c r="S35" s="34">
        <f>Q35-O35</f>
        <v>41.644616380113007</v>
      </c>
      <c r="T35" s="34">
        <f>SUM(T8:T33)</f>
        <v>188.07729700013084</v>
      </c>
      <c r="U35" s="34">
        <f>SUM(U8:U33)</f>
        <v>229.72191338024385</v>
      </c>
      <c r="W35" s="231" t="str">
        <f>name!D3</f>
        <v>All occupations</v>
      </c>
      <c r="X35" s="34">
        <f>SUM(X8:X33)</f>
        <v>386.26009334915381</v>
      </c>
      <c r="Y35" s="34">
        <f>SUM(Y8:Y33)</f>
        <v>417.29178380527912</v>
      </c>
      <c r="Z35" s="34">
        <f>SUM(Z8:Z33)</f>
        <v>417.2765491987775</v>
      </c>
      <c r="AA35" s="34">
        <f>SUM(AA8:AA33)</f>
        <v>430.81385360701069</v>
      </c>
      <c r="AB35" s="34">
        <f>SUM(AB8:AB33)</f>
        <v>455.09593281866461</v>
      </c>
      <c r="AC35" s="11"/>
      <c r="AD35" s="34">
        <f t="shared" ref="AD35" si="13">AB35-Z35</f>
        <v>37.819383619887105</v>
      </c>
      <c r="AE35" s="34">
        <f>SUM(AE8:AE33)</f>
        <v>249.05602304747296</v>
      </c>
      <c r="AF35" s="34">
        <f>SUM(AF8:AF33)</f>
        <v>286.8754066673601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Essex Southend-on-Sea and Thurrock (Continued)</v>
      </c>
      <c r="L38" s="19" t="str">
        <f>CONCATENATE(L$1," (Continued)")</f>
        <v>Occupation Table 2.1  Males: Employment Change by Occupation (SOC 2020) and Replacement Demand, 2015-2035, Essex Southend-on-Sea and Thurrock (Continued)</v>
      </c>
      <c r="W38" s="19" t="str">
        <f>CONCATENATE(W$1," (Continued)")</f>
        <v>Occupation Table 2.2  Females: Employment Change by Occupation (SOC 2020) and Replacement Demand, 2015-2035, Essex Southend-on-Sea and Thurrock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7.0233813520144102</v>
      </c>
      <c r="C45" s="173">
        <f t="shared" si="20"/>
        <v>7.8340314890555414</v>
      </c>
      <c r="D45" s="173">
        <f t="shared" si="20"/>
        <v>8.134786830654944</v>
      </c>
      <c r="E45" s="173">
        <f t="shared" si="20"/>
        <v>7.2382541838467764</v>
      </c>
      <c r="F45" s="173">
        <f t="shared" si="20"/>
        <v>7.6274784499156585</v>
      </c>
      <c r="H45" s="68">
        <f t="shared" ref="H45:H70" si="21">IF(D8&gt;0,(H8/D8)*100,0)</f>
        <v>2.3953359806239072</v>
      </c>
      <c r="I45" s="69">
        <f t="shared" ref="I45:I70" si="22">IF(D8&gt;0,I8/D8*100,0)</f>
        <v>49.172447774980142</v>
      </c>
      <c r="J45" s="69">
        <f t="shared" ref="J45:J70" si="23">IF(D8&gt;0,(J8/D8)*100,0)</f>
        <v>51.567783755604047</v>
      </c>
      <c r="L45" t="str">
        <f t="shared" ref="L45:L70" si="24">L8</f>
        <v>11 Corporate managers and directors</v>
      </c>
      <c r="M45" s="173">
        <f t="shared" ref="M45:Q45" si="25">M8/M$35*100</f>
        <v>9.3611391126407675</v>
      </c>
      <c r="N45" s="173">
        <f t="shared" si="25"/>
        <v>10.275981143603765</v>
      </c>
      <c r="O45" s="173">
        <f t="shared" si="25"/>
        <v>10.643730033906133</v>
      </c>
      <c r="P45" s="173">
        <f t="shared" si="25"/>
        <v>9.0275639915662804</v>
      </c>
      <c r="Q45" s="173">
        <f t="shared" si="25"/>
        <v>9.1076037604973212</v>
      </c>
      <c r="S45" s="68">
        <f t="shared" ref="S45:S70" si="26">IF(O8&gt;0,(S8/O8)*100,0)</f>
        <v>-6.4411296237220581</v>
      </c>
      <c r="T45" s="69">
        <f t="shared" ref="T45:T70" si="27">IF(O8&gt;0,T8/O8*100,0)</f>
        <v>42.306585216096771</v>
      </c>
      <c r="U45" s="69">
        <f t="shared" ref="U45:U70" si="28">IF(O8&gt;0,(U8/O8)*100,0)</f>
        <v>35.865455592374715</v>
      </c>
      <c r="W45" t="str">
        <f t="shared" ref="W45:W70" si="29">W8</f>
        <v>11 Corporate managers and directors</v>
      </c>
      <c r="X45" s="173">
        <f t="shared" ref="X45:AB45" si="30">X8/X$35*100</f>
        <v>4.3593034488349485</v>
      </c>
      <c r="Y45" s="173">
        <f t="shared" si="30"/>
        <v>5.2237435581209448</v>
      </c>
      <c r="Z45" s="173">
        <f t="shared" si="30"/>
        <v>5.4535814285399598</v>
      </c>
      <c r="AA45" s="173">
        <f t="shared" si="30"/>
        <v>5.3118751392288521</v>
      </c>
      <c r="AB45" s="173">
        <f t="shared" si="30"/>
        <v>6.0417330604266279</v>
      </c>
      <c r="AD45" s="68">
        <f t="shared" ref="AD45:AD70" si="31">IF(Z8&gt;0,(AD8/Z8)*100,0)</f>
        <v>20.825529510807236</v>
      </c>
      <c r="AE45" s="69">
        <f t="shared" ref="AE45:AE70" si="32">IF(Z8&gt;0,AE8/Z8*100,0)</f>
        <v>63.492559613544245</v>
      </c>
      <c r="AF45" s="69">
        <f t="shared" ref="AF45:AF70" si="33">IF(Z8&gt;0,(AF8/Z8)*100,0)</f>
        <v>84.318089124351474</v>
      </c>
    </row>
    <row r="46" spans="1:32" x14ac:dyDescent="0.2">
      <c r="A46" t="str">
        <f t="shared" si="19"/>
        <v>12 Other managers and proprietors</v>
      </c>
      <c r="B46" s="173">
        <f t="shared" si="20"/>
        <v>3.3170391173220524</v>
      </c>
      <c r="C46" s="173">
        <f t="shared" si="20"/>
        <v>3.3280432865381999</v>
      </c>
      <c r="D46" s="173">
        <f t="shared" si="20"/>
        <v>3.398426283477324</v>
      </c>
      <c r="E46" s="173">
        <f t="shared" si="20"/>
        <v>3.4341925436976166</v>
      </c>
      <c r="F46" s="173">
        <f t="shared" si="20"/>
        <v>3.6941269357600115</v>
      </c>
      <c r="H46" s="68">
        <f t="shared" si="21"/>
        <v>18.707818332307983</v>
      </c>
      <c r="I46" s="69">
        <f t="shared" si="22"/>
        <v>60.83906385148228</v>
      </c>
      <c r="J46" s="69">
        <f t="shared" si="23"/>
        <v>79.54688218379026</v>
      </c>
      <c r="L46" t="str">
        <f t="shared" si="24"/>
        <v>12 Other managers and proprietors</v>
      </c>
      <c r="M46" s="173">
        <f t="shared" ref="M46:Q46" si="34">M9/M$35*100</f>
        <v>3.7513093425504338</v>
      </c>
      <c r="N46" s="173">
        <f t="shared" si="34"/>
        <v>3.6563159699364625</v>
      </c>
      <c r="O46" s="173">
        <f t="shared" si="34"/>
        <v>3.7434895267489492</v>
      </c>
      <c r="P46" s="173">
        <f t="shared" si="34"/>
        <v>4.093810424284511</v>
      </c>
      <c r="Q46" s="173">
        <f t="shared" si="34"/>
        <v>4.3994208092839671</v>
      </c>
      <c r="S46" s="68">
        <f t="shared" si="26"/>
        <v>28.497173472286686</v>
      </c>
      <c r="T46" s="69">
        <f t="shared" si="27"/>
        <v>59.14528281697622</v>
      </c>
      <c r="U46" s="69">
        <f t="shared" si="28"/>
        <v>87.64245628926291</v>
      </c>
      <c r="W46" t="str">
        <f t="shared" si="29"/>
        <v>12 Other managers and proprietors</v>
      </c>
      <c r="X46" s="173">
        <f t="shared" ref="X46:AB46" si="35">X9/X$35*100</f>
        <v>2.8221504977545062</v>
      </c>
      <c r="Y46" s="173">
        <f t="shared" si="35"/>
        <v>2.9771407927320652</v>
      </c>
      <c r="Z46" s="173">
        <f t="shared" si="35"/>
        <v>3.0296712511863273</v>
      </c>
      <c r="AA46" s="173">
        <f t="shared" si="35"/>
        <v>2.724044945368973</v>
      </c>
      <c r="AB46" s="173">
        <f t="shared" si="35"/>
        <v>2.9385040839786534</v>
      </c>
      <c r="AD46" s="68">
        <f t="shared" si="31"/>
        <v>5.7815116210963824</v>
      </c>
      <c r="AE46" s="69">
        <f t="shared" si="32"/>
        <v>63.075608837396757</v>
      </c>
      <c r="AF46" s="69">
        <f t="shared" si="33"/>
        <v>68.857120458493142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5.793399860460668</v>
      </c>
      <c r="C47" s="173">
        <f t="shared" si="20"/>
        <v>6.239127432105783</v>
      </c>
      <c r="D47" s="173">
        <f t="shared" si="20"/>
        <v>6.5650374370120126</v>
      </c>
      <c r="E47" s="173">
        <f t="shared" si="20"/>
        <v>7.8177337493872274</v>
      </c>
      <c r="F47" s="173">
        <f t="shared" si="20"/>
        <v>8.5574823425556286</v>
      </c>
      <c r="H47" s="68">
        <f t="shared" si="21"/>
        <v>42.34891709346941</v>
      </c>
      <c r="I47" s="69">
        <f t="shared" si="22"/>
        <v>47.274163709827626</v>
      </c>
      <c r="J47" s="69">
        <f t="shared" si="23"/>
        <v>89.623080803297029</v>
      </c>
      <c r="L47" t="str">
        <f t="shared" si="24"/>
        <v>21 Science, research, engineering and technology professionals</v>
      </c>
      <c r="M47" s="173">
        <f t="shared" ref="M47:Q47" si="36">M10/M$35*100</f>
        <v>8.734721191567882</v>
      </c>
      <c r="N47" s="173">
        <f t="shared" si="36"/>
        <v>9.7812718500374949</v>
      </c>
      <c r="O47" s="173">
        <f t="shared" si="36"/>
        <v>9.8724653692145967</v>
      </c>
      <c r="P47" s="173">
        <f t="shared" si="36"/>
        <v>11.375066348593538</v>
      </c>
      <c r="Q47" s="173">
        <f t="shared" si="36"/>
        <v>12.190674802936769</v>
      </c>
      <c r="S47" s="68">
        <f t="shared" si="26"/>
        <v>35.013383074937906</v>
      </c>
      <c r="T47" s="69">
        <f t="shared" si="27"/>
        <v>39.973085659473824</v>
      </c>
      <c r="U47" s="69">
        <f t="shared" si="28"/>
        <v>74.98646873441173</v>
      </c>
      <c r="W47" t="str">
        <f t="shared" si="29"/>
        <v>21 Science, research, engineering and technology professionals</v>
      </c>
      <c r="X47" s="173">
        <f t="shared" ref="X47:AB47" si="37">X10/X$35*100</f>
        <v>2.4415088748635596</v>
      </c>
      <c r="Y47" s="173">
        <f t="shared" si="37"/>
        <v>2.4528016958100021</v>
      </c>
      <c r="Z47" s="173">
        <f t="shared" si="37"/>
        <v>3.0305239305141072</v>
      </c>
      <c r="AA47" s="173">
        <f t="shared" si="37"/>
        <v>3.987893358258312</v>
      </c>
      <c r="AB47" s="173">
        <f t="shared" si="37"/>
        <v>4.6650293509155887</v>
      </c>
      <c r="AD47" s="68">
        <f t="shared" si="31"/>
        <v>67.886447247863643</v>
      </c>
      <c r="AE47" s="69">
        <f t="shared" si="32"/>
        <v>72.691740725963015</v>
      </c>
      <c r="AF47" s="69">
        <f t="shared" si="33"/>
        <v>140.57818797382663</v>
      </c>
    </row>
    <row r="48" spans="1:32" x14ac:dyDescent="0.2">
      <c r="A48" t="str">
        <f t="shared" si="19"/>
        <v>22 Health professionals</v>
      </c>
      <c r="B48" s="173">
        <f t="shared" si="20"/>
        <v>3.4796945622076905</v>
      </c>
      <c r="C48" s="173">
        <f t="shared" si="20"/>
        <v>4.0117518990391012</v>
      </c>
      <c r="D48" s="173">
        <f t="shared" si="20"/>
        <v>3.9037786348328933</v>
      </c>
      <c r="E48" s="173">
        <f t="shared" si="20"/>
        <v>3.7956638237556026</v>
      </c>
      <c r="F48" s="173">
        <f t="shared" si="20"/>
        <v>4.0092657196128023</v>
      </c>
      <c r="H48" s="68">
        <f t="shared" si="21"/>
        <v>12.15664789211093</v>
      </c>
      <c r="I48" s="69">
        <f t="shared" si="22"/>
        <v>55.697100086009378</v>
      </c>
      <c r="J48" s="69">
        <f t="shared" si="23"/>
        <v>67.85374797812031</v>
      </c>
      <c r="L48" t="str">
        <f t="shared" si="24"/>
        <v>22 Health professionals</v>
      </c>
      <c r="M48" s="173">
        <f t="shared" ref="M48:Q48" si="38">M11/M$35*100</f>
        <v>1.8426414042338215</v>
      </c>
      <c r="N48" s="173">
        <f t="shared" si="38"/>
        <v>2.0286276872492022</v>
      </c>
      <c r="O48" s="173">
        <f t="shared" si="38"/>
        <v>2.013199137672955</v>
      </c>
      <c r="P48" s="173">
        <f t="shared" si="38"/>
        <v>1.9924666954521169</v>
      </c>
      <c r="Q48" s="173">
        <f t="shared" si="38"/>
        <v>2.1297056827320726</v>
      </c>
      <c r="S48" s="68">
        <f t="shared" si="26"/>
        <v>15.666487258755863</v>
      </c>
      <c r="T48" s="69">
        <f t="shared" si="27"/>
        <v>40.660901888436925</v>
      </c>
      <c r="U48" s="69">
        <f t="shared" si="28"/>
        <v>56.327389147192783</v>
      </c>
      <c r="W48" t="str">
        <f t="shared" si="29"/>
        <v>22 Health professionals</v>
      </c>
      <c r="X48" s="173">
        <f t="shared" ref="X48:AB48" si="39">X11/X$35*100</f>
        <v>5.3452587442381878</v>
      </c>
      <c r="Y48" s="173">
        <f t="shared" si="39"/>
        <v>6.1315847899170572</v>
      </c>
      <c r="Z48" s="173">
        <f t="shared" si="39"/>
        <v>5.9241639326524602</v>
      </c>
      <c r="AA48" s="173">
        <f t="shared" si="39"/>
        <v>5.736994020624218</v>
      </c>
      <c r="AB48" s="173">
        <f t="shared" si="39"/>
        <v>6.0229490486142963</v>
      </c>
      <c r="AD48" s="68">
        <f t="shared" si="31"/>
        <v>10.882011938495756</v>
      </c>
      <c r="AE48" s="69">
        <f t="shared" si="32"/>
        <v>61.157657344112501</v>
      </c>
      <c r="AF48" s="69">
        <f t="shared" si="33"/>
        <v>72.039669282608273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4.1174786064853519</v>
      </c>
      <c r="C49" s="173">
        <f t="shared" si="20"/>
        <v>4.4567958465984336</v>
      </c>
      <c r="D49" s="173">
        <f t="shared" si="20"/>
        <v>4.6541132998425718</v>
      </c>
      <c r="E49" s="173">
        <f t="shared" si="20"/>
        <v>4.3436127121314527</v>
      </c>
      <c r="F49" s="173">
        <f t="shared" si="20"/>
        <v>4.4371578320751199</v>
      </c>
      <c r="H49" s="68">
        <f t="shared" si="21"/>
        <v>4.1149964048541916</v>
      </c>
      <c r="I49" s="69">
        <f t="shared" si="22"/>
        <v>50.52471813581765</v>
      </c>
      <c r="J49" s="69">
        <f t="shared" si="23"/>
        <v>54.639714540671847</v>
      </c>
      <c r="L49" t="str">
        <f t="shared" si="24"/>
        <v>23 Teaching and other educational professionals</v>
      </c>
      <c r="M49" s="173">
        <f t="shared" ref="M49:Q49" si="40">M12/M$35*100</f>
        <v>2.7418512162263777</v>
      </c>
      <c r="N49" s="173">
        <f t="shared" si="40"/>
        <v>2.6839542777509515</v>
      </c>
      <c r="O49" s="173">
        <f t="shared" si="40"/>
        <v>2.8715377719497512</v>
      </c>
      <c r="P49" s="173">
        <f t="shared" si="40"/>
        <v>2.7574358079402854</v>
      </c>
      <c r="Q49" s="173">
        <f t="shared" si="40"/>
        <v>2.7965977022519644</v>
      </c>
      <c r="S49" s="68">
        <f t="shared" si="26"/>
        <v>6.485421815081434</v>
      </c>
      <c r="T49" s="69">
        <f t="shared" si="27"/>
        <v>42.966772460436232</v>
      </c>
      <c r="U49" s="69">
        <f t="shared" si="28"/>
        <v>49.452194275517662</v>
      </c>
      <c r="W49" t="str">
        <f t="shared" si="29"/>
        <v>23 Teaching and other educational professionals</v>
      </c>
      <c r="X49" s="173">
        <f t="shared" ref="X49:AB49" si="41">X12/X$35*100</f>
        <v>5.6851254324830354</v>
      </c>
      <c r="Y49" s="173">
        <f t="shared" si="41"/>
        <v>6.3518500472461215</v>
      </c>
      <c r="Z49" s="173">
        <f t="shared" si="41"/>
        <v>6.5590791551360148</v>
      </c>
      <c r="AA49" s="173">
        <f t="shared" si="41"/>
        <v>6.0512979526126243</v>
      </c>
      <c r="AB49" s="173">
        <f t="shared" si="41"/>
        <v>6.1947864892218911</v>
      </c>
      <c r="AD49" s="68">
        <f t="shared" si="31"/>
        <v>3.0059819390139495</v>
      </c>
      <c r="AE49" s="69">
        <f t="shared" si="32"/>
        <v>54.060737894074727</v>
      </c>
      <c r="AF49" s="69">
        <f t="shared" si="33"/>
        <v>57.066719833088676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5.4357034593066009</v>
      </c>
      <c r="C50" s="173">
        <f t="shared" si="20"/>
        <v>6.1285300346253697</v>
      </c>
      <c r="D50" s="173">
        <f t="shared" si="20"/>
        <v>6.6834403443958275</v>
      </c>
      <c r="E50" s="173">
        <f t="shared" si="20"/>
        <v>6.8395595705346173</v>
      </c>
      <c r="F50" s="173">
        <f t="shared" si="20"/>
        <v>7.3547623182228978</v>
      </c>
      <c r="H50" s="68">
        <f t="shared" si="21"/>
        <v>20.174944245590552</v>
      </c>
      <c r="I50" s="69">
        <f t="shared" si="22"/>
        <v>52.248207903018127</v>
      </c>
      <c r="J50" s="69">
        <f t="shared" si="23"/>
        <v>72.423152148608693</v>
      </c>
      <c r="L50" t="str">
        <f t="shared" si="24"/>
        <v>24 Business, media and public service professionals</v>
      </c>
      <c r="M50" s="173">
        <f t="shared" ref="M50:Q50" si="42">M13/M$35*100</f>
        <v>6.1593328997858912</v>
      </c>
      <c r="N50" s="173">
        <f t="shared" si="42"/>
        <v>6.8592275136070526</v>
      </c>
      <c r="O50" s="173">
        <f t="shared" si="42"/>
        <v>7.3693381270575076</v>
      </c>
      <c r="P50" s="173">
        <f t="shared" si="42"/>
        <v>7.6039643644950754</v>
      </c>
      <c r="Q50" s="173">
        <f t="shared" si="42"/>
        <v>7.9688986552667647</v>
      </c>
      <c r="S50" s="68">
        <f t="shared" si="26"/>
        <v>18.234579848384776</v>
      </c>
      <c r="T50" s="69">
        <f t="shared" si="27"/>
        <v>46.239777506486639</v>
      </c>
      <c r="U50" s="69">
        <f t="shared" si="28"/>
        <v>64.474357354871415</v>
      </c>
      <c r="W50" t="str">
        <f t="shared" si="29"/>
        <v>24 Business, media and public service professionals</v>
      </c>
      <c r="X50" s="173">
        <f t="shared" ref="X50:AB50" si="43">X13/X$35*100</f>
        <v>4.6110648954057281</v>
      </c>
      <c r="Y50" s="173">
        <f t="shared" si="43"/>
        <v>5.347461183759509</v>
      </c>
      <c r="Z50" s="173">
        <f t="shared" si="43"/>
        <v>5.9504493234001927</v>
      </c>
      <c r="AA50" s="173">
        <f t="shared" si="43"/>
        <v>6.0165979065801176</v>
      </c>
      <c r="AB50" s="173">
        <f t="shared" si="43"/>
        <v>6.6968019022887377</v>
      </c>
      <c r="AD50" s="68">
        <f t="shared" si="31"/>
        <v>22.742981240887705</v>
      </c>
      <c r="AE50" s="69">
        <f t="shared" si="32"/>
        <v>60.200256272994835</v>
      </c>
      <c r="AF50" s="69">
        <f t="shared" si="33"/>
        <v>82.943237513882536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1.6218403404294381</v>
      </c>
      <c r="C51" s="173">
        <f t="shared" si="20"/>
        <v>1.816837544186239</v>
      </c>
      <c r="D51" s="173">
        <f t="shared" si="20"/>
        <v>2.0106768982236902</v>
      </c>
      <c r="E51" s="173">
        <f t="shared" si="20"/>
        <v>1.8445753047243103</v>
      </c>
      <c r="F51" s="173">
        <f t="shared" si="20"/>
        <v>1.9394650457974176</v>
      </c>
      <c r="H51" s="68">
        <f t="shared" si="21"/>
        <v>5.3379911123008927</v>
      </c>
      <c r="I51" s="69">
        <f t="shared" si="22"/>
        <v>40.539171711254696</v>
      </c>
      <c r="J51" s="69">
        <f t="shared" si="23"/>
        <v>45.877162823555587</v>
      </c>
      <c r="L51" t="str">
        <f t="shared" si="24"/>
        <v>31 Science, engineering and technology associate professionals</v>
      </c>
      <c r="M51" s="173">
        <f t="shared" ref="M51:Q51" si="44">M14/M$35*100</f>
        <v>2.1885586789713964</v>
      </c>
      <c r="N51" s="173">
        <f t="shared" si="44"/>
        <v>2.6234428943744272</v>
      </c>
      <c r="O51" s="173">
        <f t="shared" si="44"/>
        <v>2.7991559037396403</v>
      </c>
      <c r="P51" s="173">
        <f t="shared" si="44"/>
        <v>2.434241202244432</v>
      </c>
      <c r="Q51" s="173">
        <f t="shared" si="44"/>
        <v>2.471931757392686</v>
      </c>
      <c r="S51" s="68">
        <f t="shared" si="26"/>
        <v>-3.4429293791794455</v>
      </c>
      <c r="T51" s="69">
        <f t="shared" si="27"/>
        <v>34.199823735096828</v>
      </c>
      <c r="U51" s="69">
        <f t="shared" si="28"/>
        <v>30.756894355917382</v>
      </c>
      <c r="W51" t="str">
        <f t="shared" si="29"/>
        <v>31 Science, engineering and technology associate professionals</v>
      </c>
      <c r="X51" s="173">
        <f t="shared" ref="X51:AB51" si="45">X14/X$35*100</f>
        <v>0.97601559824926543</v>
      </c>
      <c r="Y51" s="173">
        <f t="shared" si="45"/>
        <v>0.95462803601641011</v>
      </c>
      <c r="Z51" s="173">
        <f t="shared" si="45"/>
        <v>1.1680615029034316</v>
      </c>
      <c r="AA51" s="173">
        <f t="shared" si="45"/>
        <v>1.2097383282499437</v>
      </c>
      <c r="AB51" s="173">
        <f t="shared" si="45"/>
        <v>1.3690021080095607</v>
      </c>
      <c r="AD51" s="68">
        <f t="shared" si="31"/>
        <v>27.825465296840285</v>
      </c>
      <c r="AE51" s="69">
        <f t="shared" si="32"/>
        <v>56.773907477166418</v>
      </c>
      <c r="AF51" s="69">
        <f t="shared" si="33"/>
        <v>84.59937277400671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1.4876456227205233</v>
      </c>
      <c r="C52" s="173">
        <f t="shared" si="20"/>
        <v>1.6856049804220223</v>
      </c>
      <c r="D52" s="173">
        <f t="shared" si="20"/>
        <v>1.6956659683436606</v>
      </c>
      <c r="E52" s="173">
        <f t="shared" si="20"/>
        <v>2.6047888418067866</v>
      </c>
      <c r="F52" s="173">
        <f t="shared" si="20"/>
        <v>3.0116136693191566</v>
      </c>
      <c r="H52" s="68">
        <f t="shared" si="21"/>
        <v>93.956491073518279</v>
      </c>
      <c r="I52" s="69">
        <f t="shared" si="22"/>
        <v>98.03147148840128</v>
      </c>
      <c r="J52" s="69">
        <f t="shared" si="23"/>
        <v>191.98796256191957</v>
      </c>
      <c r="L52" t="str">
        <f t="shared" si="24"/>
        <v>32 Health and social care associate professionals</v>
      </c>
      <c r="M52" s="173">
        <f t="shared" ref="M52:Q52" si="46">M15/M$35*100</f>
        <v>0.57235194336530704</v>
      </c>
      <c r="N52" s="173">
        <f t="shared" si="46"/>
        <v>0.55510834651248631</v>
      </c>
      <c r="O52" s="173">
        <f t="shared" si="46"/>
        <v>0.57533296776152298</v>
      </c>
      <c r="P52" s="173">
        <f t="shared" si="46"/>
        <v>0.7471912741318032</v>
      </c>
      <c r="Q52" s="173">
        <f t="shared" si="46"/>
        <v>0.81804691734497692</v>
      </c>
      <c r="S52" s="68">
        <f t="shared" si="26"/>
        <v>55.465362605602053</v>
      </c>
      <c r="T52" s="69">
        <f t="shared" si="27"/>
        <v>65.795132512504821</v>
      </c>
      <c r="U52" s="69">
        <f t="shared" si="28"/>
        <v>121.26049511810689</v>
      </c>
      <c r="W52" t="str">
        <f t="shared" si="29"/>
        <v>32 Health and social care associate professionals</v>
      </c>
      <c r="X52" s="173">
        <f t="shared" ref="X52:AB52" si="47">X15/X$35*100</f>
        <v>2.5307022247171038</v>
      </c>
      <c r="Y52" s="173">
        <f t="shared" si="47"/>
        <v>2.8940335464901499</v>
      </c>
      <c r="Z52" s="173">
        <f t="shared" si="47"/>
        <v>2.8929202104628118</v>
      </c>
      <c r="AA52" s="173">
        <f t="shared" si="47"/>
        <v>4.6046867981383803</v>
      </c>
      <c r="AB52" s="173">
        <f t="shared" si="47"/>
        <v>5.3617108797455622</v>
      </c>
      <c r="AD52" s="68">
        <f t="shared" si="31"/>
        <v>102.13704486425839</v>
      </c>
      <c r="AE52" s="69">
        <f t="shared" si="32"/>
        <v>104.88268930158301</v>
      </c>
      <c r="AF52" s="69">
        <f t="shared" si="33"/>
        <v>207.01973416584138</v>
      </c>
    </row>
    <row r="53" spans="1:32" x14ac:dyDescent="0.2">
      <c r="A53" t="str">
        <f t="shared" si="19"/>
        <v>33 Protective service occupations</v>
      </c>
      <c r="B53" s="173">
        <f t="shared" si="20"/>
        <v>1.0292779494332547</v>
      </c>
      <c r="C53" s="173">
        <f t="shared" si="20"/>
        <v>0.95968247913192706</v>
      </c>
      <c r="D53" s="173">
        <f t="shared" si="20"/>
        <v>1.0393014947199675</v>
      </c>
      <c r="E53" s="173">
        <f t="shared" si="20"/>
        <v>0.88501218425688333</v>
      </c>
      <c r="F53" s="173">
        <f t="shared" si="20"/>
        <v>0.93694323163004389</v>
      </c>
      <c r="H53" s="68">
        <f t="shared" si="21"/>
        <v>-1.5496896997985055</v>
      </c>
      <c r="I53" s="69">
        <f t="shared" si="22"/>
        <v>32.779526122610605</v>
      </c>
      <c r="J53" s="69">
        <f t="shared" si="23"/>
        <v>31.229836422812095</v>
      </c>
      <c r="L53" t="str">
        <f t="shared" si="24"/>
        <v>33 Protective service occupations</v>
      </c>
      <c r="M53" s="173">
        <f t="shared" ref="M53:Q53" si="48">M16/M$35*100</f>
        <v>1.4190999640719035</v>
      </c>
      <c r="N53" s="173">
        <f t="shared" si="48"/>
        <v>1.3213185201969027</v>
      </c>
      <c r="O53" s="173">
        <f t="shared" si="48"/>
        <v>1.4040771983413487</v>
      </c>
      <c r="P53" s="173">
        <f t="shared" si="48"/>
        <v>1.1587467230331678</v>
      </c>
      <c r="Q53" s="173">
        <f t="shared" si="48"/>
        <v>1.1038363821188315</v>
      </c>
      <c r="S53" s="68">
        <f t="shared" si="26"/>
        <v>-14.041582804717459</v>
      </c>
      <c r="T53" s="69">
        <f t="shared" si="27"/>
        <v>24.247240468536546</v>
      </c>
      <c r="U53" s="69">
        <f t="shared" si="28"/>
        <v>10.205657663819085</v>
      </c>
      <c r="W53" t="str">
        <f t="shared" si="29"/>
        <v>33 Protective service occupations</v>
      </c>
      <c r="X53" s="173">
        <f t="shared" ref="X53:AB53" si="49">X16/X$35*100</f>
        <v>0.58504192427148771</v>
      </c>
      <c r="Y53" s="173">
        <f t="shared" si="49"/>
        <v>0.57311669075677107</v>
      </c>
      <c r="Z53" s="173">
        <f t="shared" si="49"/>
        <v>0.64948055901980861</v>
      </c>
      <c r="AA53" s="173">
        <f t="shared" si="49"/>
        <v>0.59030833978466268</v>
      </c>
      <c r="AB53" s="173">
        <f t="shared" si="49"/>
        <v>0.75814077346459852</v>
      </c>
      <c r="AD53" s="68">
        <f t="shared" si="31"/>
        <v>27.31004575781683</v>
      </c>
      <c r="AE53" s="69">
        <f t="shared" si="32"/>
        <v>52.491470882082034</v>
      </c>
      <c r="AF53" s="69">
        <f t="shared" si="33"/>
        <v>79.801516639898878</v>
      </c>
    </row>
    <row r="54" spans="1:32" x14ac:dyDescent="0.2">
      <c r="A54" t="str">
        <f t="shared" si="19"/>
        <v>34 Culture, media and sports occupations</v>
      </c>
      <c r="B54" s="173">
        <f t="shared" si="20"/>
        <v>1.9169783318434048</v>
      </c>
      <c r="C54" s="173">
        <f t="shared" si="20"/>
        <v>1.7674546775947166</v>
      </c>
      <c r="D54" s="173">
        <f t="shared" si="20"/>
        <v>2.1926680795140574</v>
      </c>
      <c r="E54" s="173">
        <f t="shared" si="20"/>
        <v>1.8267865120668965</v>
      </c>
      <c r="F54" s="173">
        <f t="shared" si="20"/>
        <v>1.8730885711335097</v>
      </c>
      <c r="H54" s="68">
        <f t="shared" si="21"/>
        <v>-6.7109259112352531</v>
      </c>
      <c r="I54" s="69">
        <f t="shared" si="22"/>
        <v>41.552726788563099</v>
      </c>
      <c r="J54" s="69">
        <f t="shared" si="23"/>
        <v>34.841800877327842</v>
      </c>
      <c r="L54" t="str">
        <f t="shared" si="24"/>
        <v>34 Culture, media and sports occupations</v>
      </c>
      <c r="M54" s="173">
        <f t="shared" ref="M54:Q54" si="50">M17/M$35*100</f>
        <v>1.9674556573291999</v>
      </c>
      <c r="N54" s="173">
        <f t="shared" si="50"/>
        <v>1.9834217375146685</v>
      </c>
      <c r="O54" s="173">
        <f t="shared" si="50"/>
        <v>2.2390728014470964</v>
      </c>
      <c r="P54" s="173">
        <f t="shared" si="50"/>
        <v>1.8502194487613879</v>
      </c>
      <c r="Q54" s="173">
        <f t="shared" si="50"/>
        <v>1.9036601783047662</v>
      </c>
      <c r="S54" s="68">
        <f t="shared" si="26"/>
        <v>-7.0400453610523623</v>
      </c>
      <c r="T54" s="69">
        <f t="shared" si="27"/>
        <v>36.078091270795845</v>
      </c>
      <c r="U54" s="69">
        <f t="shared" si="28"/>
        <v>29.038045909743481</v>
      </c>
      <c r="W54" t="str">
        <f t="shared" si="29"/>
        <v>34 Culture, media and sports occupations</v>
      </c>
      <c r="X54" s="173">
        <f t="shared" ref="X54:AB54" si="51">X17/X$35*100</f>
        <v>1.8594550376410675</v>
      </c>
      <c r="Y54" s="173">
        <f t="shared" si="51"/>
        <v>1.5365997093366681</v>
      </c>
      <c r="Z54" s="173">
        <f t="shared" si="51"/>
        <v>2.1430772434324421</v>
      </c>
      <c r="AA54" s="173">
        <f t="shared" si="51"/>
        <v>1.8015585062697002</v>
      </c>
      <c r="AB54" s="173">
        <f t="shared" si="51"/>
        <v>1.8403354084286325</v>
      </c>
      <c r="AD54" s="68">
        <f t="shared" si="31"/>
        <v>-6.3434548074189339</v>
      </c>
      <c r="AE54" s="69">
        <f t="shared" si="32"/>
        <v>47.665311012385438</v>
      </c>
      <c r="AF54" s="69">
        <f t="shared" si="33"/>
        <v>41.321856204966501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5.9146416492650395</v>
      </c>
      <c r="C55" s="173">
        <f t="shared" si="52"/>
        <v>6.0374628947383799</v>
      </c>
      <c r="D55" s="173">
        <f t="shared" si="52"/>
        <v>6.2627436614657874</v>
      </c>
      <c r="E55" s="173">
        <f t="shared" si="52"/>
        <v>6.1737407037529257</v>
      </c>
      <c r="F55" s="173">
        <f t="shared" si="52"/>
        <v>6.2828566699620794</v>
      </c>
      <c r="H55" s="68">
        <f t="shared" si="21"/>
        <v>9.5564318314861616</v>
      </c>
      <c r="I55" s="69">
        <f t="shared" si="22"/>
        <v>47.968849039271632</v>
      </c>
      <c r="J55" s="69">
        <f t="shared" si="23"/>
        <v>57.52528087075779</v>
      </c>
      <c r="L55" t="str">
        <f t="shared" si="24"/>
        <v>35 Business and public service associate professionals</v>
      </c>
      <c r="M55" s="173">
        <f t="shared" ref="M55:Q55" si="53">M18/M$35*100</f>
        <v>6.059142908368834</v>
      </c>
      <c r="N55" s="173">
        <f t="shared" si="53"/>
        <v>6.142655264429953</v>
      </c>
      <c r="O55" s="173">
        <f t="shared" si="53"/>
        <v>6.4440959120004289</v>
      </c>
      <c r="P55" s="173">
        <f t="shared" si="53"/>
        <v>6.2571326161004084</v>
      </c>
      <c r="Q55" s="173">
        <f t="shared" si="53"/>
        <v>6.1321542280509131</v>
      </c>
      <c r="S55" s="68">
        <f t="shared" si="26"/>
        <v>4.046090374226381</v>
      </c>
      <c r="T55" s="69">
        <f t="shared" si="27"/>
        <v>39.237959746572059</v>
      </c>
      <c r="U55" s="69">
        <f t="shared" si="28"/>
        <v>43.28405012079844</v>
      </c>
      <c r="W55" t="str">
        <f t="shared" si="29"/>
        <v>35 Business and public service associate professionals</v>
      </c>
      <c r="X55" s="173">
        <f t="shared" ref="X55:AB55" si="54">X18/X$35*100</f>
        <v>5.7499699207208179</v>
      </c>
      <c r="Y55" s="173">
        <f t="shared" si="54"/>
        <v>5.9250189823420198</v>
      </c>
      <c r="Z55" s="173">
        <f t="shared" si="54"/>
        <v>6.0689398985152803</v>
      </c>
      <c r="AA55" s="173">
        <f t="shared" si="54"/>
        <v>6.0839605931517573</v>
      </c>
      <c r="AB55" s="173">
        <f t="shared" si="54"/>
        <v>6.4443130687797279</v>
      </c>
      <c r="AD55" s="68">
        <f t="shared" si="31"/>
        <v>15.80912224602516</v>
      </c>
      <c r="AE55" s="69">
        <f t="shared" si="32"/>
        <v>57.875957013304834</v>
      </c>
      <c r="AF55" s="69">
        <f t="shared" si="33"/>
        <v>73.685079259329996</v>
      </c>
    </row>
    <row r="56" spans="1:32" x14ac:dyDescent="0.2">
      <c r="A56" t="str">
        <f t="shared" si="19"/>
        <v>41 Administrative occupations</v>
      </c>
      <c r="B56" s="173">
        <f t="shared" si="52"/>
        <v>8.590261897894111</v>
      </c>
      <c r="C56" s="173">
        <f t="shared" si="52"/>
        <v>8.0825456471580814</v>
      </c>
      <c r="D56" s="173">
        <f t="shared" si="52"/>
        <v>8.3198681125864891</v>
      </c>
      <c r="E56" s="173">
        <f t="shared" si="52"/>
        <v>8.3695082180144134</v>
      </c>
      <c r="F56" s="173">
        <f t="shared" si="52"/>
        <v>7.7520555370322679</v>
      </c>
      <c r="H56" s="68">
        <f t="shared" si="21"/>
        <v>1.7526659022331446</v>
      </c>
      <c r="I56" s="69">
        <f t="shared" si="22"/>
        <v>52.004969344094796</v>
      </c>
      <c r="J56" s="69">
        <f t="shared" si="23"/>
        <v>53.757635246327936</v>
      </c>
      <c r="L56" t="str">
        <f t="shared" si="24"/>
        <v>41 Administrative occupations</v>
      </c>
      <c r="M56" s="173">
        <f t="shared" ref="M56:Q56" si="55">M19/M$35*100</f>
        <v>4.2481798600810441</v>
      </c>
      <c r="N56" s="173">
        <f t="shared" si="55"/>
        <v>3.8553196712627318</v>
      </c>
      <c r="O56" s="173">
        <f t="shared" si="55"/>
        <v>4.6121526140516966</v>
      </c>
      <c r="P56" s="173">
        <f t="shared" si="55"/>
        <v>4.7872623607464311</v>
      </c>
      <c r="Q56" s="173">
        <f t="shared" si="55"/>
        <v>5.0701509520695662</v>
      </c>
      <c r="S56" s="68">
        <f t="shared" si="26"/>
        <v>20.196525172790665</v>
      </c>
      <c r="T56" s="69">
        <f t="shared" si="27"/>
        <v>41.279576053493486</v>
      </c>
      <c r="U56" s="69">
        <f t="shared" si="28"/>
        <v>61.47610122628415</v>
      </c>
      <c r="W56" t="str">
        <f t="shared" si="29"/>
        <v>41 Administrative occupations</v>
      </c>
      <c r="X56" s="173">
        <f t="shared" ref="X56:AB56" si="56">X19/X$35*100</f>
        <v>13.538441305340889</v>
      </c>
      <c r="Y56" s="173">
        <f t="shared" si="56"/>
        <v>12.601179733516558</v>
      </c>
      <c r="Z56" s="173">
        <f t="shared" si="56"/>
        <v>12.282152635924721</v>
      </c>
      <c r="AA56" s="173">
        <f t="shared" si="56"/>
        <v>12.226170335630357</v>
      </c>
      <c r="AB56" s="173">
        <f t="shared" si="56"/>
        <v>10.625337819451206</v>
      </c>
      <c r="AD56" s="68">
        <f t="shared" si="31"/>
        <v>-5.6488424711049579</v>
      </c>
      <c r="AE56" s="69">
        <f t="shared" si="32"/>
        <v>56.309062488768568</v>
      </c>
      <c r="AF56" s="69">
        <f t="shared" si="33"/>
        <v>50.660220017663619</v>
      </c>
    </row>
    <row r="57" spans="1:32" x14ac:dyDescent="0.2">
      <c r="A57" t="str">
        <f t="shared" si="19"/>
        <v>42 Secretarial and related occupations</v>
      </c>
      <c r="B57" s="173">
        <f t="shared" si="52"/>
        <v>2.478109740646822</v>
      </c>
      <c r="C57" s="173">
        <f t="shared" si="52"/>
        <v>2.2491133372182373</v>
      </c>
      <c r="D57" s="173">
        <f t="shared" si="52"/>
        <v>2.179605583311881</v>
      </c>
      <c r="E57" s="173">
        <f t="shared" si="52"/>
        <v>1.9515005070150315</v>
      </c>
      <c r="F57" s="173">
        <f t="shared" si="52"/>
        <v>1.302741949775462</v>
      </c>
      <c r="H57" s="68">
        <f t="shared" si="21"/>
        <v>-34.728160929726684</v>
      </c>
      <c r="I57" s="69">
        <f t="shared" si="22"/>
        <v>44.901536974192908</v>
      </c>
      <c r="J57" s="69">
        <f t="shared" si="23"/>
        <v>10.173376044466222</v>
      </c>
      <c r="L57" t="str">
        <f t="shared" si="24"/>
        <v>42 Secretarial and related occupations</v>
      </c>
      <c r="M57" s="173">
        <f t="shared" ref="M57:Q57" si="57">M20/M$35*100</f>
        <v>0.27007411094904715</v>
      </c>
      <c r="N57" s="173">
        <f t="shared" si="57"/>
        <v>0.19939651222709107</v>
      </c>
      <c r="O57" s="173">
        <f t="shared" si="57"/>
        <v>0.20089145998499319</v>
      </c>
      <c r="P57" s="173">
        <f t="shared" si="57"/>
        <v>0.17849749585474692</v>
      </c>
      <c r="Q57" s="173">
        <f t="shared" si="57"/>
        <v>0.19871918466859137</v>
      </c>
      <c r="S57" s="68">
        <f t="shared" si="26"/>
        <v>8.1565969208771563</v>
      </c>
      <c r="T57" s="69">
        <f t="shared" si="27"/>
        <v>31.762939806493325</v>
      </c>
      <c r="U57" s="69">
        <f t="shared" si="28"/>
        <v>39.919536727370478</v>
      </c>
      <c r="W57" t="str">
        <f t="shared" si="29"/>
        <v>42 Secretarial and related occupations</v>
      </c>
      <c r="X57" s="173">
        <f t="shared" ref="X57:AB57" si="58">X20/X$35*100</f>
        <v>4.9943580147771298</v>
      </c>
      <c r="Y57" s="173">
        <f t="shared" si="58"/>
        <v>4.4401294706355552</v>
      </c>
      <c r="Z57" s="173">
        <f t="shared" si="58"/>
        <v>4.2941767660434627</v>
      </c>
      <c r="AA57" s="173">
        <f t="shared" si="58"/>
        <v>3.8603235805870209</v>
      </c>
      <c r="AB57" s="173">
        <f t="shared" si="58"/>
        <v>2.4855465387809415</v>
      </c>
      <c r="AD57" s="68">
        <f t="shared" si="31"/>
        <v>-36.872155963890982</v>
      </c>
      <c r="AE57" s="69">
        <f t="shared" si="32"/>
        <v>45.558392428094834</v>
      </c>
      <c r="AF57" s="69">
        <f t="shared" si="33"/>
        <v>8.686236464203855</v>
      </c>
    </row>
    <row r="58" spans="1:32" x14ac:dyDescent="0.2">
      <c r="A58" t="str">
        <f t="shared" si="19"/>
        <v>51 Skilled agricultural and related trades</v>
      </c>
      <c r="B58" s="173">
        <f t="shared" si="52"/>
        <v>1.1427657756738752</v>
      </c>
      <c r="C58" s="173">
        <f t="shared" si="52"/>
        <v>1.2318428940454338</v>
      </c>
      <c r="D58" s="173">
        <f t="shared" si="52"/>
        <v>0.85452209148887626</v>
      </c>
      <c r="E58" s="173">
        <f t="shared" si="52"/>
        <v>0.83736205295695276</v>
      </c>
      <c r="F58" s="173">
        <f t="shared" si="52"/>
        <v>0.93790678302747144</v>
      </c>
      <c r="H58" s="68">
        <f t="shared" si="21"/>
        <v>19.862062068612879</v>
      </c>
      <c r="I58" s="69">
        <f t="shared" si="22"/>
        <v>59.259105511834434</v>
      </c>
      <c r="J58" s="69">
        <f t="shared" si="23"/>
        <v>79.12116758044732</v>
      </c>
      <c r="L58" t="str">
        <f t="shared" si="24"/>
        <v>51 Skilled agricultural and related trades</v>
      </c>
      <c r="M58" s="173">
        <f t="shared" ref="M58:Q58" si="59">M21/M$35*100</f>
        <v>1.826314912821372</v>
      </c>
      <c r="N58" s="173">
        <f t="shared" si="59"/>
        <v>1.9820006513944517</v>
      </c>
      <c r="O58" s="173">
        <f t="shared" si="59"/>
        <v>1.260604155797314</v>
      </c>
      <c r="P58" s="173">
        <f t="shared" si="59"/>
        <v>1.2154799167656776</v>
      </c>
      <c r="Q58" s="173">
        <f t="shared" si="59"/>
        <v>1.3375706933473466</v>
      </c>
      <c r="S58" s="68">
        <f t="shared" si="26"/>
        <v>16.014614842059945</v>
      </c>
      <c r="T58" s="69">
        <f t="shared" si="27"/>
        <v>53.653254807793616</v>
      </c>
      <c r="U58" s="69">
        <f t="shared" si="28"/>
        <v>69.667869649853557</v>
      </c>
      <c r="W58" t="str">
        <f t="shared" si="29"/>
        <v>51 Skilled agricultural and related trades</v>
      </c>
      <c r="X58" s="173">
        <f t="shared" ref="X58:AB58" si="60">X21/X$35*100</f>
        <v>0.36380219669119201</v>
      </c>
      <c r="Y58" s="173">
        <f t="shared" si="60"/>
        <v>0.42997225078379592</v>
      </c>
      <c r="Z58" s="173">
        <f t="shared" si="60"/>
        <v>0.42055873069422645</v>
      </c>
      <c r="AA58" s="173">
        <f t="shared" si="60"/>
        <v>0.43027864789521275</v>
      </c>
      <c r="AB58" s="173">
        <f t="shared" si="60"/>
        <v>0.50972330518001763</v>
      </c>
      <c r="AD58" s="68">
        <f t="shared" si="31"/>
        <v>32.186411648486697</v>
      </c>
      <c r="AE58" s="69">
        <f t="shared" si="32"/>
        <v>77.216067544313901</v>
      </c>
      <c r="AF58" s="69">
        <f t="shared" si="33"/>
        <v>109.4024791928006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3.8830098333950986</v>
      </c>
      <c r="C59" s="173">
        <f t="shared" si="52"/>
        <v>3.6071248201268253</v>
      </c>
      <c r="D59" s="173">
        <f t="shared" si="52"/>
        <v>3.2430841684676972</v>
      </c>
      <c r="E59" s="173">
        <f t="shared" si="52"/>
        <v>3.2451425217883405</v>
      </c>
      <c r="F59" s="173">
        <f t="shared" si="52"/>
        <v>3.0488614126566991</v>
      </c>
      <c r="H59" s="68">
        <f t="shared" si="21"/>
        <v>2.6655709088799098</v>
      </c>
      <c r="I59" s="69">
        <f t="shared" si="22"/>
        <v>39.030041045338052</v>
      </c>
      <c r="J59" s="69">
        <f t="shared" si="23"/>
        <v>41.695611954217966</v>
      </c>
      <c r="L59" t="str">
        <f t="shared" si="24"/>
        <v>52 Skilled metal, electrical and electronic trades</v>
      </c>
      <c r="M59" s="173">
        <f t="shared" ref="M59:Q59" si="61">M22/M$35*100</f>
        <v>7.1601380697077763</v>
      </c>
      <c r="N59" s="173">
        <f t="shared" si="61"/>
        <v>6.778191574428992</v>
      </c>
      <c r="O59" s="173">
        <f t="shared" si="61"/>
        <v>6.1206634944986789</v>
      </c>
      <c r="P59" s="173">
        <f t="shared" si="61"/>
        <v>5.9856068401597788</v>
      </c>
      <c r="Q59" s="173">
        <f t="shared" si="61"/>
        <v>5.5848169376062691</v>
      </c>
      <c r="S59" s="68">
        <f t="shared" si="26"/>
        <v>-0.23340933227682287</v>
      </c>
      <c r="T59" s="69">
        <f t="shared" si="27"/>
        <v>37.342991643720957</v>
      </c>
      <c r="U59" s="69">
        <f t="shared" si="28"/>
        <v>37.109582311444136</v>
      </c>
      <c r="W59" t="str">
        <f t="shared" si="29"/>
        <v>52 Skilled metal, electrical and electronic trades</v>
      </c>
      <c r="X59" s="173">
        <f t="shared" ref="X59:AB59" si="62">X22/X$35*100</f>
        <v>0.14843772875285866</v>
      </c>
      <c r="Y59" s="173">
        <f t="shared" si="62"/>
        <v>0.21745736259920412</v>
      </c>
      <c r="Z59" s="173">
        <f t="shared" si="62"/>
        <v>0.16793235794815034</v>
      </c>
      <c r="AA59" s="173">
        <f t="shared" si="62"/>
        <v>0.29474622224406971</v>
      </c>
      <c r="AB59" s="173">
        <f t="shared" si="62"/>
        <v>0.33194295116664524</v>
      </c>
      <c r="AD59" s="68">
        <f t="shared" si="31"/>
        <v>115.57978818383074</v>
      </c>
      <c r="AE59" s="69">
        <f t="shared" si="32"/>
        <v>104.7399965611995</v>
      </c>
      <c r="AF59" s="69">
        <f t="shared" si="33"/>
        <v>220.31978474503026</v>
      </c>
    </row>
    <row r="60" spans="1:32" x14ac:dyDescent="0.2">
      <c r="A60" t="str">
        <f t="shared" si="19"/>
        <v>53 Skilled construction and building trades</v>
      </c>
      <c r="B60" s="173">
        <f t="shared" si="52"/>
        <v>3.4462887285773238</v>
      </c>
      <c r="C60" s="173">
        <f t="shared" si="52"/>
        <v>2.9488300800581619</v>
      </c>
      <c r="D60" s="173">
        <f t="shared" si="52"/>
        <v>3.0678026129350298</v>
      </c>
      <c r="E60" s="173">
        <f t="shared" si="52"/>
        <v>3.0954339607419614</v>
      </c>
      <c r="F60" s="173">
        <f t="shared" si="52"/>
        <v>2.7225726972476139</v>
      </c>
      <c r="H60" s="68">
        <f t="shared" si="21"/>
        <v>-3.083564030706726</v>
      </c>
      <c r="I60" s="69">
        <f t="shared" si="22"/>
        <v>42.749317509679535</v>
      </c>
      <c r="J60" s="69">
        <f t="shared" si="23"/>
        <v>39.66575347897281</v>
      </c>
      <c r="L60" t="str">
        <f t="shared" si="24"/>
        <v>53 Skilled construction and building trades</v>
      </c>
      <c r="M60" s="173">
        <f t="shared" ref="M60:Q60" si="63">M23/M$35*100</f>
        <v>6.3985727459752413</v>
      </c>
      <c r="N60" s="173">
        <f t="shared" si="63"/>
        <v>5.6029594761530177</v>
      </c>
      <c r="O60" s="173">
        <f t="shared" si="63"/>
        <v>5.789993001739977</v>
      </c>
      <c r="P60" s="173">
        <f t="shared" si="63"/>
        <v>5.8725110298204459</v>
      </c>
      <c r="Q60" s="173">
        <f t="shared" si="63"/>
        <v>5.1484494105318346</v>
      </c>
      <c r="S60" s="68">
        <f t="shared" si="26"/>
        <v>-2.7760854340332717</v>
      </c>
      <c r="T60" s="69">
        <f t="shared" si="27"/>
        <v>42.82954349169222</v>
      </c>
      <c r="U60" s="69">
        <f t="shared" si="28"/>
        <v>40.053458057658951</v>
      </c>
      <c r="W60" t="str">
        <f t="shared" si="29"/>
        <v>53 Skilled construction and building trades</v>
      </c>
      <c r="X60" s="173">
        <f t="shared" ref="X60:AB60" si="64">X23/X$35*100</f>
        <v>8.1904810308394735E-2</v>
      </c>
      <c r="Y60" s="173">
        <f t="shared" si="64"/>
        <v>0.11173558187248862</v>
      </c>
      <c r="Z60" s="173">
        <f t="shared" si="64"/>
        <v>0.15870863002173013</v>
      </c>
      <c r="AA60" s="173">
        <f t="shared" si="64"/>
        <v>0.10562020792961981</v>
      </c>
      <c r="AB60" s="173">
        <f t="shared" si="64"/>
        <v>0.12358814772489507</v>
      </c>
      <c r="AD60" s="68">
        <f t="shared" si="31"/>
        <v>-15.071147440872343</v>
      </c>
      <c r="AE60" s="69">
        <f t="shared" si="32"/>
        <v>39.621569232419148</v>
      </c>
      <c r="AF60" s="69">
        <f t="shared" si="33"/>
        <v>24.550421791546803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2.3251489220003063</v>
      </c>
      <c r="C61" s="173">
        <f t="shared" si="52"/>
        <v>1.9026903469862018</v>
      </c>
      <c r="D61" s="173">
        <f t="shared" si="52"/>
        <v>1.8627434942530638</v>
      </c>
      <c r="E61" s="173">
        <f t="shared" si="52"/>
        <v>1.9394001040325257</v>
      </c>
      <c r="F61" s="173">
        <f t="shared" si="52"/>
        <v>1.9201596285216318</v>
      </c>
      <c r="H61" s="68">
        <f t="shared" si="21"/>
        <v>12.571808197301552</v>
      </c>
      <c r="I61" s="69">
        <f t="shared" si="22"/>
        <v>47.342815986471074</v>
      </c>
      <c r="J61" s="69">
        <f t="shared" si="23"/>
        <v>59.914624183772617</v>
      </c>
      <c r="L61" t="str">
        <f t="shared" si="24"/>
        <v>54 Textiles, printing and other skilled trades</v>
      </c>
      <c r="M61" s="173">
        <f t="shared" ref="M61:Q61" si="65">M24/M$35*100</f>
        <v>2.7433106204203721</v>
      </c>
      <c r="N61" s="173">
        <f t="shared" si="65"/>
        <v>2.1660557248136847</v>
      </c>
      <c r="O61" s="173">
        <f t="shared" si="65"/>
        <v>2.0211979427580258</v>
      </c>
      <c r="P61" s="173">
        <f t="shared" si="65"/>
        <v>2.1219359210977324</v>
      </c>
      <c r="Q61" s="173">
        <f t="shared" si="65"/>
        <v>2.0533442792187113</v>
      </c>
      <c r="S61" s="68">
        <f t="shared" si="26"/>
        <v>11.07788898251502</v>
      </c>
      <c r="T61" s="69">
        <f t="shared" si="27"/>
        <v>35.212996698507162</v>
      </c>
      <c r="U61" s="69">
        <f t="shared" si="28"/>
        <v>46.290885681022189</v>
      </c>
      <c r="W61" t="str">
        <f t="shared" si="29"/>
        <v>54 Textiles, printing and other skilled trades</v>
      </c>
      <c r="X61" s="173">
        <f t="shared" ref="X61:AB61" si="66">X24/X$35*100</f>
        <v>1.8486173670720394</v>
      </c>
      <c r="Y61" s="173">
        <f t="shared" si="66"/>
        <v>1.6211696096979902</v>
      </c>
      <c r="Z61" s="173">
        <f t="shared" si="66"/>
        <v>1.6934096796134512</v>
      </c>
      <c r="AA61" s="173">
        <f t="shared" si="66"/>
        <v>1.7428812164873935</v>
      </c>
      <c r="AB61" s="173">
        <f t="shared" si="66"/>
        <v>1.7774710708139008</v>
      </c>
      <c r="AD61" s="68">
        <f t="shared" si="31"/>
        <v>14.477326736985004</v>
      </c>
      <c r="AE61" s="69">
        <f t="shared" si="32"/>
        <v>62.814600074561113</v>
      </c>
      <c r="AF61" s="69">
        <f t="shared" si="33"/>
        <v>77.291926811546105</v>
      </c>
    </row>
    <row r="62" spans="1:32" x14ac:dyDescent="0.2">
      <c r="A62" t="str">
        <f t="shared" si="19"/>
        <v>61 Caring personal service occupations</v>
      </c>
      <c r="B62" s="173">
        <f t="shared" si="52"/>
        <v>7.1284026079364047</v>
      </c>
      <c r="C62" s="173">
        <f t="shared" si="52"/>
        <v>7.425014272243156</v>
      </c>
      <c r="D62" s="173">
        <f t="shared" si="52"/>
        <v>7.1503509564394729</v>
      </c>
      <c r="E62" s="173">
        <f t="shared" si="52"/>
        <v>7.2736155371300253</v>
      </c>
      <c r="F62" s="173">
        <f t="shared" si="52"/>
        <v>7.7356760792590755</v>
      </c>
      <c r="H62" s="68">
        <f t="shared" si="21"/>
        <v>18.14525401270086</v>
      </c>
      <c r="I62" s="69">
        <f t="shared" si="22"/>
        <v>62.282608579875976</v>
      </c>
      <c r="J62" s="69">
        <f t="shared" si="23"/>
        <v>80.42786259257683</v>
      </c>
      <c r="L62" t="str">
        <f t="shared" si="24"/>
        <v>61 Caring personal service occupations</v>
      </c>
      <c r="M62" s="173">
        <f t="shared" ref="M62:Q62" si="67">M25/M$35*100</f>
        <v>2.0873727418174788</v>
      </c>
      <c r="N62" s="173">
        <f t="shared" si="67"/>
        <v>2.02850363460227</v>
      </c>
      <c r="O62" s="173">
        <f t="shared" si="67"/>
        <v>1.9227091117950135</v>
      </c>
      <c r="P62" s="173">
        <f t="shared" si="67"/>
        <v>2.2631736318424078</v>
      </c>
      <c r="Q62" s="173">
        <f t="shared" si="67"/>
        <v>2.6075250562965975</v>
      </c>
      <c r="S62" s="68">
        <f t="shared" si="26"/>
        <v>48.282397168119431</v>
      </c>
      <c r="T62" s="69">
        <f t="shared" si="27"/>
        <v>57.743802429589095</v>
      </c>
      <c r="U62" s="69">
        <f t="shared" si="28"/>
        <v>106.02619959770851</v>
      </c>
      <c r="W62" t="str">
        <f t="shared" si="29"/>
        <v>61 Caring personal service occupations</v>
      </c>
      <c r="X62" s="173">
        <f t="shared" ref="X62:AB62" si="68">X25/X$35*100</f>
        <v>12.873093739662966</v>
      </c>
      <c r="Y62" s="173">
        <f t="shared" si="68"/>
        <v>13.193538844548611</v>
      </c>
      <c r="Z62" s="173">
        <f t="shared" si="68"/>
        <v>12.736918853241598</v>
      </c>
      <c r="AA62" s="173">
        <f t="shared" si="68"/>
        <v>12.667879989814809</v>
      </c>
      <c r="AB62" s="173">
        <f t="shared" si="68"/>
        <v>13.229766196581986</v>
      </c>
      <c r="AD62" s="68">
        <f t="shared" si="31"/>
        <v>13.283527336982704</v>
      </c>
      <c r="AE62" s="69">
        <f t="shared" si="32"/>
        <v>63.014809200982171</v>
      </c>
      <c r="AF62" s="69">
        <f t="shared" si="33"/>
        <v>76.298336537964872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2.1482056446308029</v>
      </c>
      <c r="C63" s="173">
        <f t="shared" si="52"/>
        <v>2.2866521381643392</v>
      </c>
      <c r="D63" s="173">
        <f t="shared" si="52"/>
        <v>2.3009788856618112</v>
      </c>
      <c r="E63" s="173">
        <f t="shared" si="52"/>
        <v>2.1290385183108511</v>
      </c>
      <c r="F63" s="173">
        <f t="shared" si="52"/>
        <v>2.0218606254518772</v>
      </c>
      <c r="H63" s="68">
        <f t="shared" si="21"/>
        <v>-4.0413909389523903</v>
      </c>
      <c r="I63" s="69">
        <f t="shared" si="22"/>
        <v>48.976414750010946</v>
      </c>
      <c r="J63" s="69">
        <f t="shared" si="23"/>
        <v>44.935023811058564</v>
      </c>
      <c r="L63" t="str">
        <f t="shared" si="24"/>
        <v>62 Leisure, travel and related personal service occupations</v>
      </c>
      <c r="M63" s="173">
        <f t="shared" ref="M63:Q63" si="69">M26/M$35*100</f>
        <v>1.1142154158259945</v>
      </c>
      <c r="N63" s="173">
        <f t="shared" si="69"/>
        <v>1.2455312795037552</v>
      </c>
      <c r="O63" s="173">
        <f t="shared" si="69"/>
        <v>1.1778523689855709</v>
      </c>
      <c r="P63" s="173">
        <f t="shared" si="69"/>
        <v>1.1153705145631365</v>
      </c>
      <c r="Q63" s="173">
        <f t="shared" si="69"/>
        <v>1.1463263992299701</v>
      </c>
      <c r="S63" s="68">
        <f t="shared" si="26"/>
        <v>6.4123726678452897</v>
      </c>
      <c r="T63" s="69">
        <f t="shared" si="27"/>
        <v>43.517143431438697</v>
      </c>
      <c r="U63" s="69">
        <f t="shared" si="28"/>
        <v>49.929516099283987</v>
      </c>
      <c r="W63" t="str">
        <f t="shared" si="29"/>
        <v>62 Leisure, travel and related personal service occupations</v>
      </c>
      <c r="X63" s="173">
        <f t="shared" ref="X63:AB63" si="70">X26/X$35*100</f>
        <v>3.326527268477883</v>
      </c>
      <c r="Y63" s="173">
        <f t="shared" si="70"/>
        <v>3.3995437192599303</v>
      </c>
      <c r="Z63" s="173">
        <f t="shared" si="70"/>
        <v>3.5012184446397479</v>
      </c>
      <c r="AA63" s="173">
        <f t="shared" si="70"/>
        <v>3.2203580830921084</v>
      </c>
      <c r="AB63" s="173">
        <f t="shared" si="70"/>
        <v>2.9598719901961412</v>
      </c>
      <c r="AD63" s="68">
        <f t="shared" si="31"/>
        <v>-7.7996229113323281</v>
      </c>
      <c r="AE63" s="69">
        <f t="shared" si="32"/>
        <v>50.939077077865136</v>
      </c>
      <c r="AF63" s="69">
        <f t="shared" si="33"/>
        <v>43.139454166532815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0.10475595478516876</v>
      </c>
      <c r="C64" s="173">
        <f t="shared" si="52"/>
        <v>8.3158948388524362E-2</v>
      </c>
      <c r="D64" s="173">
        <f t="shared" si="52"/>
        <v>0.10449331561961538</v>
      </c>
      <c r="E64" s="173">
        <f t="shared" si="52"/>
        <v>7.6532813486689416E-2</v>
      </c>
      <c r="F64" s="173">
        <f t="shared" si="52"/>
        <v>7.9337941224612962E-2</v>
      </c>
      <c r="H64" s="68">
        <f t="shared" si="21"/>
        <v>-17.08410750789076</v>
      </c>
      <c r="I64" s="69">
        <f t="shared" si="22"/>
        <v>39.946350324637429</v>
      </c>
      <c r="J64" s="69">
        <f t="shared" si="23"/>
        <v>22.862242816746669</v>
      </c>
      <c r="L64" t="str">
        <f t="shared" si="24"/>
        <v>63 Community and civil enforcement occupations</v>
      </c>
      <c r="M64" s="173">
        <f t="shared" ref="M64:Q64" si="71">M27/M$35*100</f>
        <v>0.14541620747762946</v>
      </c>
      <c r="N64" s="173">
        <f t="shared" si="71"/>
        <v>0.1018663809725143</v>
      </c>
      <c r="O64" s="173">
        <f t="shared" si="71"/>
        <v>0.15193236690453238</v>
      </c>
      <c r="P64" s="173">
        <f t="shared" si="71"/>
        <v>7.9276455948216792E-2</v>
      </c>
      <c r="Q64" s="173">
        <f t="shared" si="71"/>
        <v>8.6729693399185639E-2</v>
      </c>
      <c r="S64" s="68">
        <f t="shared" si="26"/>
        <v>-37.58453650756848</v>
      </c>
      <c r="T64" s="69">
        <f t="shared" si="27"/>
        <v>24.315593869265403</v>
      </c>
      <c r="U64" s="69">
        <f t="shared" si="28"/>
        <v>-13.268942638303077</v>
      </c>
      <c r="W64" t="str">
        <f t="shared" si="29"/>
        <v>63 Community and civil enforcement occupations</v>
      </c>
      <c r="X64" s="173">
        <f t="shared" ref="X64:AB64" si="72">X27/X$35*100</f>
        <v>5.8420067226547287E-2</v>
      </c>
      <c r="Y64" s="173">
        <f t="shared" si="72"/>
        <v>6.3161899963791027E-2</v>
      </c>
      <c r="Z64" s="173">
        <f t="shared" si="72"/>
        <v>5.3797133891983671E-2</v>
      </c>
      <c r="AA64" s="173">
        <f t="shared" si="72"/>
        <v>7.3578995583826259E-2</v>
      </c>
      <c r="AB64" s="173">
        <f t="shared" si="72"/>
        <v>7.1418721921169229E-2</v>
      </c>
      <c r="AD64" s="68">
        <f t="shared" si="31"/>
        <v>44.787780698618093</v>
      </c>
      <c r="AE64" s="69">
        <f t="shared" si="32"/>
        <v>87.121188275840467</v>
      </c>
      <c r="AF64" s="69">
        <f t="shared" si="33"/>
        <v>131.90896897445859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7.4070476519017578</v>
      </c>
      <c r="C65" s="173">
        <f t="shared" si="73"/>
        <v>6.2889600590491606</v>
      </c>
      <c r="D65" s="173">
        <f t="shared" si="73"/>
        <v>6.2312821195170658</v>
      </c>
      <c r="E65" s="173">
        <f t="shared" si="73"/>
        <v>5.9467975790669856</v>
      </c>
      <c r="F65" s="173">
        <f t="shared" si="73"/>
        <v>5.4582515686318489</v>
      </c>
      <c r="H65" s="68">
        <f t="shared" si="21"/>
        <v>-4.3419558481853651</v>
      </c>
      <c r="I65" s="69">
        <f t="shared" si="22"/>
        <v>44.776214941657614</v>
      </c>
      <c r="J65" s="69">
        <f t="shared" si="23"/>
        <v>40.434259093472249</v>
      </c>
      <c r="L65" t="str">
        <f t="shared" si="24"/>
        <v>71 Sales occupations</v>
      </c>
      <c r="M65" s="173">
        <f t="shared" ref="M65:Q65" si="74">M28/M$35*100</f>
        <v>5.6509348293890014</v>
      </c>
      <c r="N65" s="173">
        <f t="shared" si="74"/>
        <v>5.0711557061754675</v>
      </c>
      <c r="O65" s="173">
        <f t="shared" si="74"/>
        <v>5.0902442572977051</v>
      </c>
      <c r="P65" s="173">
        <f t="shared" si="74"/>
        <v>4.9266652974734617</v>
      </c>
      <c r="Q65" s="173">
        <f t="shared" si="74"/>
        <v>4.6840467001275137</v>
      </c>
      <c r="S65" s="68">
        <f t="shared" si="26"/>
        <v>0.6137384512006866</v>
      </c>
      <c r="T65" s="69">
        <f t="shared" si="27"/>
        <v>33.77983070352925</v>
      </c>
      <c r="U65" s="69">
        <f t="shared" si="28"/>
        <v>34.393569154729938</v>
      </c>
      <c r="W65" t="str">
        <f t="shared" si="29"/>
        <v>71 Sales occupations</v>
      </c>
      <c r="X65" s="173">
        <f t="shared" ref="X65:AB65" si="75">X28/X$35*100</f>
        <v>9.4082906569481111</v>
      </c>
      <c r="Y65" s="173">
        <f t="shared" si="75"/>
        <v>7.5907149902473297</v>
      </c>
      <c r="Z65" s="173">
        <f t="shared" si="75"/>
        <v>7.4506628038768454</v>
      </c>
      <c r="AA65" s="173">
        <f t="shared" si="75"/>
        <v>7.0450766146604114</v>
      </c>
      <c r="AB65" s="173">
        <f t="shared" si="75"/>
        <v>6.2877028265582684</v>
      </c>
      <c r="AD65" s="68">
        <f t="shared" si="31"/>
        <v>-7.9601134301451912</v>
      </c>
      <c r="AE65" s="69">
        <f t="shared" si="32"/>
        <v>52.804686554657501</v>
      </c>
      <c r="AF65" s="69">
        <f t="shared" si="33"/>
        <v>44.844573124512308</v>
      </c>
    </row>
    <row r="66" spans="1:32" x14ac:dyDescent="0.2">
      <c r="A66" t="str">
        <f t="shared" si="19"/>
        <v>72 Customer service occupations</v>
      </c>
      <c r="B66" s="173">
        <f t="shared" si="73"/>
        <v>1.458196719329792</v>
      </c>
      <c r="C66" s="173">
        <f t="shared" si="73"/>
        <v>1.5061346021892863</v>
      </c>
      <c r="D66" s="173">
        <f t="shared" si="73"/>
        <v>1.5378899466405729</v>
      </c>
      <c r="E66" s="173">
        <f t="shared" si="73"/>
        <v>1.657163412868</v>
      </c>
      <c r="F66" s="173">
        <f t="shared" si="73"/>
        <v>1.7561578452127529</v>
      </c>
      <c r="H66" s="68">
        <f t="shared" si="21"/>
        <v>24.704938685771598</v>
      </c>
      <c r="I66" s="69">
        <f t="shared" si="22"/>
        <v>52.941206872795576</v>
      </c>
      <c r="J66" s="69">
        <f t="shared" si="23"/>
        <v>77.646145558567184</v>
      </c>
      <c r="L66" t="str">
        <f t="shared" si="24"/>
        <v>72 Customer service occupations</v>
      </c>
      <c r="M66" s="173">
        <f t="shared" ref="M66:Q66" si="76">M29/M$35*100</f>
        <v>0.94793982497326645</v>
      </c>
      <c r="N66" s="173">
        <f t="shared" si="76"/>
        <v>0.84973535773853137</v>
      </c>
      <c r="O66" s="173">
        <f t="shared" si="76"/>
        <v>1.0220278464999568</v>
      </c>
      <c r="P66" s="173">
        <f t="shared" si="76"/>
        <v>1.2384749560563566</v>
      </c>
      <c r="Q66" s="173">
        <f t="shared" si="76"/>
        <v>1.3737477750227469</v>
      </c>
      <c r="S66" s="68">
        <f t="shared" si="26"/>
        <v>46.966707766951785</v>
      </c>
      <c r="T66" s="69">
        <f t="shared" si="27"/>
        <v>44.13789648841324</v>
      </c>
      <c r="U66" s="69">
        <f t="shared" si="28"/>
        <v>91.104604255365032</v>
      </c>
      <c r="W66" t="str">
        <f t="shared" si="29"/>
        <v>72 Customer service occupations</v>
      </c>
      <c r="X66" s="173">
        <f t="shared" ref="X66:AB66" si="77">X29/X$35*100</f>
        <v>2.0396787445829099</v>
      </c>
      <c r="Y66" s="173">
        <f t="shared" si="77"/>
        <v>2.2077833943636649</v>
      </c>
      <c r="Z66" s="173">
        <f t="shared" si="77"/>
        <v>2.0891707599531557</v>
      </c>
      <c r="AA66" s="173">
        <f t="shared" si="77"/>
        <v>2.1079253021426876</v>
      </c>
      <c r="AB66" s="173">
        <f t="shared" si="77"/>
        <v>2.1658562682872633</v>
      </c>
      <c r="AD66" s="68">
        <f t="shared" si="31"/>
        <v>13.06668768404062</v>
      </c>
      <c r="AE66" s="69">
        <f t="shared" si="32"/>
        <v>57.543497711675961</v>
      </c>
      <c r="AF66" s="69">
        <f t="shared" si="33"/>
        <v>70.61018539571657</v>
      </c>
    </row>
    <row r="67" spans="1:32" x14ac:dyDescent="0.2">
      <c r="A67" t="str">
        <f t="shared" si="19"/>
        <v>81 Process, plant and machine operatives</v>
      </c>
      <c r="B67" s="173">
        <f t="shared" si="73"/>
        <v>2.4338092338890873</v>
      </c>
      <c r="C67" s="173">
        <f t="shared" si="73"/>
        <v>2.2264614658574207</v>
      </c>
      <c r="D67" s="173">
        <f t="shared" si="73"/>
        <v>2.0218840802521623</v>
      </c>
      <c r="E67" s="173">
        <f t="shared" si="73"/>
        <v>2.1849241698991961</v>
      </c>
      <c r="F67" s="173">
        <f t="shared" si="73"/>
        <v>2.0349862119694615</v>
      </c>
      <c r="H67" s="68">
        <f t="shared" si="21"/>
        <v>9.913384533615357</v>
      </c>
      <c r="I67" s="69">
        <f t="shared" si="22"/>
        <v>43.451567787010383</v>
      </c>
      <c r="J67" s="69">
        <f t="shared" si="23"/>
        <v>53.364952320625733</v>
      </c>
      <c r="L67" t="str">
        <f t="shared" si="24"/>
        <v>81 Process, plant and machine operatives</v>
      </c>
      <c r="M67" s="173">
        <f t="shared" ref="M67:Q67" si="78">M30/M$35*100</f>
        <v>3.5955135904980131</v>
      </c>
      <c r="N67" s="173">
        <f t="shared" si="78"/>
        <v>3.31144151155641</v>
      </c>
      <c r="O67" s="173">
        <f t="shared" si="78"/>
        <v>3.0689062180958233</v>
      </c>
      <c r="P67" s="173">
        <f t="shared" si="78"/>
        <v>3.165346763173809</v>
      </c>
      <c r="Q67" s="173">
        <f t="shared" si="78"/>
        <v>2.9847822477165078</v>
      </c>
      <c r="S67" s="68">
        <f t="shared" si="26"/>
        <v>6.3417317221192357</v>
      </c>
      <c r="T67" s="69">
        <f t="shared" si="27"/>
        <v>38.284691887987343</v>
      </c>
      <c r="U67" s="69">
        <f t="shared" si="28"/>
        <v>44.626423610106578</v>
      </c>
      <c r="W67" t="str">
        <f t="shared" si="29"/>
        <v>81 Process, plant and machine operatives</v>
      </c>
      <c r="X67" s="173">
        <f t="shared" ref="X67:AB67" si="79">X30/X$35*100</f>
        <v>1.1099462748629283</v>
      </c>
      <c r="Y67" s="173">
        <f t="shared" si="79"/>
        <v>1.0666872201771231</v>
      </c>
      <c r="Z67" s="173">
        <f t="shared" si="79"/>
        <v>0.90297417089965293</v>
      </c>
      <c r="AA67" s="173">
        <f t="shared" si="79"/>
        <v>1.1293967646359799</v>
      </c>
      <c r="AB67" s="173">
        <f t="shared" si="79"/>
        <v>1.0174137984222875</v>
      </c>
      <c r="AD67" s="68">
        <f t="shared" si="31"/>
        <v>22.885678482463284</v>
      </c>
      <c r="AE67" s="69">
        <f t="shared" si="32"/>
        <v>62.217734740194899</v>
      </c>
      <c r="AF67" s="69">
        <f t="shared" si="33"/>
        <v>85.103413222658176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3.9342653692260399</v>
      </c>
      <c r="C68" s="173">
        <f t="shared" si="73"/>
        <v>4.3336927559802199</v>
      </c>
      <c r="D68" s="173">
        <f t="shared" si="73"/>
        <v>3.8578079250018953</v>
      </c>
      <c r="E68" s="173">
        <f t="shared" si="73"/>
        <v>3.9724243789383391</v>
      </c>
      <c r="F68" s="173">
        <f t="shared" si="73"/>
        <v>3.8276617802918134</v>
      </c>
      <c r="H68" s="68">
        <f t="shared" si="21"/>
        <v>8.3523456975938419</v>
      </c>
      <c r="I68" s="69">
        <f t="shared" si="22"/>
        <v>56.262466295658484</v>
      </c>
      <c r="J68" s="69">
        <f t="shared" si="23"/>
        <v>64.614811993252331</v>
      </c>
      <c r="L68" t="str">
        <f t="shared" si="24"/>
        <v>82 Transport and mobile machine drivers and operatives</v>
      </c>
      <c r="M68" s="173">
        <f t="shared" ref="M68:Q68" si="80">M31/M$35*100</f>
        <v>6.7874249894530143</v>
      </c>
      <c r="N68" s="173">
        <f t="shared" si="80"/>
        <v>7.7668149915668057</v>
      </c>
      <c r="O68" s="173">
        <f t="shared" si="80"/>
        <v>6.8560421367240583</v>
      </c>
      <c r="P68" s="173">
        <f t="shared" si="80"/>
        <v>6.8742877344257654</v>
      </c>
      <c r="Q68" s="173">
        <f t="shared" si="80"/>
        <v>6.5516426107288304</v>
      </c>
      <c r="S68" s="68">
        <f t="shared" si="26"/>
        <v>4.4843903871974931</v>
      </c>
      <c r="T68" s="69">
        <f t="shared" si="27"/>
        <v>53.683344976495974</v>
      </c>
      <c r="U68" s="69">
        <f t="shared" si="28"/>
        <v>58.16773536369346</v>
      </c>
      <c r="W68" t="str">
        <f t="shared" si="29"/>
        <v>82 Transport and mobile machine drivers and operatives</v>
      </c>
      <c r="X68" s="173">
        <f t="shared" ref="X68:AB68" si="81">X31/X$35*100</f>
        <v>0.68284230627616993</v>
      </c>
      <c r="Y68" s="173">
        <f t="shared" si="81"/>
        <v>0.66390475675432103</v>
      </c>
      <c r="Z68" s="173">
        <f t="shared" si="81"/>
        <v>0.65371715289582211</v>
      </c>
      <c r="AA68" s="173">
        <f t="shared" si="81"/>
        <v>0.8482651448925127</v>
      </c>
      <c r="AB68" s="173">
        <f t="shared" si="81"/>
        <v>0.90930073880369833</v>
      </c>
      <c r="AD68" s="68">
        <f t="shared" si="31"/>
        <v>51.703862855220997</v>
      </c>
      <c r="AE68" s="69">
        <f t="shared" si="32"/>
        <v>85.168907334095039</v>
      </c>
      <c r="AF68" s="69">
        <f t="shared" si="33"/>
        <v>136.87277018931604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1.8075534225295624</v>
      </c>
      <c r="C69" s="173">
        <f t="shared" si="73"/>
        <v>1.5462659832197068</v>
      </c>
      <c r="D69" s="173">
        <f t="shared" si="73"/>
        <v>1.4265358284551397</v>
      </c>
      <c r="E69" s="173">
        <f t="shared" si="73"/>
        <v>2.4468669022500178</v>
      </c>
      <c r="F69" s="173">
        <f t="shared" si="73"/>
        <v>2.7268975555465929</v>
      </c>
      <c r="H69" s="68">
        <f t="shared" si="21"/>
        <v>108.75241182285727</v>
      </c>
      <c r="I69" s="69">
        <f t="shared" si="22"/>
        <v>80.138300161543413</v>
      </c>
      <c r="J69" s="69">
        <f t="shared" si="23"/>
        <v>188.89071198440067</v>
      </c>
      <c r="L69" t="str">
        <f t="shared" si="24"/>
        <v>91 Elementary trades and related occupations</v>
      </c>
      <c r="M69" s="173">
        <f t="shared" ref="M69:Q70" si="82">M32/M$35*100</f>
        <v>2.7330041242644092</v>
      </c>
      <c r="N69" s="173">
        <f t="shared" si="82"/>
        <v>2.3970012117369373</v>
      </c>
      <c r="O69" s="173">
        <f t="shared" si="82"/>
        <v>2.2906130083924685</v>
      </c>
      <c r="P69" s="173">
        <f t="shared" si="82"/>
        <v>3.0498717469428729</v>
      </c>
      <c r="Q69" s="173">
        <f t="shared" si="82"/>
        <v>3.3159545877545824</v>
      </c>
      <c r="S69" s="68">
        <f t="shared" si="26"/>
        <v>58.282005342424036</v>
      </c>
      <c r="T69" s="69">
        <f t="shared" si="27"/>
        <v>46.83348260298115</v>
      </c>
      <c r="U69" s="69">
        <f t="shared" si="28"/>
        <v>105.11548794540518</v>
      </c>
      <c r="W69" t="str">
        <f t="shared" si="29"/>
        <v>91 Elementary trades and related occupations</v>
      </c>
      <c r="X69" s="173">
        <f t="shared" ref="X69:AB70" si="83">X32/X$35*100</f>
        <v>0.75292201182550478</v>
      </c>
      <c r="Y69" s="173">
        <f t="shared" si="83"/>
        <v>0.63688445879583033</v>
      </c>
      <c r="Z69" s="173">
        <f t="shared" si="83"/>
        <v>0.50313174354398293</v>
      </c>
      <c r="AA69" s="173">
        <f t="shared" si="83"/>
        <v>1.7976691548236536</v>
      </c>
      <c r="AB69" s="173">
        <f t="shared" si="83"/>
        <v>2.0958060754591226</v>
      </c>
      <c r="AD69" s="68">
        <f t="shared" si="31"/>
        <v>354.30587427563773</v>
      </c>
      <c r="AE69" s="69">
        <f t="shared" si="32"/>
        <v>242.17609296263083</v>
      </c>
      <c r="AF69" s="69">
        <f t="shared" si="33"/>
        <v>596.48196723826857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10.575097646095427</v>
      </c>
      <c r="C70" s="173">
        <f t="shared" si="73"/>
        <v>10.016190085279513</v>
      </c>
      <c r="D70" s="173">
        <f t="shared" si="73"/>
        <v>9.3005119468865018</v>
      </c>
      <c r="E70" s="173">
        <f t="shared" si="73"/>
        <v>8.0703691935395803</v>
      </c>
      <c r="F70" s="173">
        <f t="shared" si="73"/>
        <v>6.950631598166507</v>
      </c>
      <c r="H70" s="68">
        <f t="shared" si="21"/>
        <v>-18.386354296299853</v>
      </c>
      <c r="I70" s="69">
        <f t="shared" si="22"/>
        <v>43.31977889764164</v>
      </c>
      <c r="J70" s="69">
        <f t="shared" si="23"/>
        <v>24.933424601341788</v>
      </c>
      <c r="L70" t="str">
        <f t="shared" si="24"/>
        <v>92 Elementary administration and service occupations</v>
      </c>
      <c r="M70" s="173">
        <f t="shared" si="82"/>
        <v>9.4939836372345123</v>
      </c>
      <c r="N70" s="173">
        <f t="shared" si="82"/>
        <v>8.7327011106539754</v>
      </c>
      <c r="O70" s="173">
        <f t="shared" si="82"/>
        <v>8.438675266634263</v>
      </c>
      <c r="P70" s="173">
        <f t="shared" si="82"/>
        <v>7.8284004385261383</v>
      </c>
      <c r="Q70" s="173">
        <f t="shared" si="82"/>
        <v>6.8336625961007229</v>
      </c>
      <c r="S70" s="68">
        <f t="shared" si="26"/>
        <v>-11.457057662542354</v>
      </c>
      <c r="T70" s="69">
        <f t="shared" si="27"/>
        <v>37.457447773745933</v>
      </c>
      <c r="U70" s="69">
        <f t="shared" si="28"/>
        <v>26.000390111203579</v>
      </c>
      <c r="W70" t="str">
        <f t="shared" si="29"/>
        <v>92 Elementary administration and service occupations</v>
      </c>
      <c r="X70" s="173">
        <f t="shared" si="83"/>
        <v>11.807120908014774</v>
      </c>
      <c r="Y70" s="173">
        <f t="shared" si="83"/>
        <v>11.388157674256099</v>
      </c>
      <c r="Z70" s="173">
        <f t="shared" si="83"/>
        <v>10.221521701048641</v>
      </c>
      <c r="AA70" s="173">
        <f t="shared" si="83"/>
        <v>8.330873851312786</v>
      </c>
      <c r="AB70" s="173">
        <f t="shared" si="83"/>
        <v>7.0759473767785659</v>
      </c>
      <c r="AD70" s="68">
        <f t="shared" si="31"/>
        <v>-24.499815055260065</v>
      </c>
      <c r="AE70" s="69">
        <f t="shared" si="32"/>
        <v>48.491895661610151</v>
      </c>
      <c r="AF70" s="69">
        <f t="shared" si="33"/>
        <v>23.992080606350086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9.2057140672587945</v>
      </c>
      <c r="I72" s="67">
        <f>IF(D35&gt;0,I35/D35*100,0)</f>
        <v>50.640848102659952</v>
      </c>
      <c r="J72" s="67">
        <f>IF(D35&gt;0,(J35/D35)*100,0)</f>
        <v>59.846562169918762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9.3388979965838832</v>
      </c>
      <c r="T72" s="67">
        <f t="shared" ref="T72" si="85">IF(O35&gt;0,T35/O35*100,0)</f>
        <v>42.17675283944272</v>
      </c>
      <c r="U72" s="67">
        <f t="shared" ref="U72" si="86">IF(O35&gt;0,(U35/O35)*100,0)</f>
        <v>51.515650836026609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9.063385827098358</v>
      </c>
      <c r="AE72" s="67">
        <f t="shared" ref="AE72" si="88">IF(Z35&gt;0,AE35/Z35*100,0)</f>
        <v>59.686081934317002</v>
      </c>
      <c r="AF72" s="67">
        <f t="shared" ref="AF72" si="89">IF(Z35&gt;0,(AF35/Z35)*100,0)</f>
        <v>68.749467761415374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Essex Southend-on-Sea and Thurrock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Essex Southend-on-Sea and Thurrock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Essex Southend-on-Sea and Thurrock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3.8972495879791236</v>
      </c>
      <c r="C82" s="18">
        <f t="shared" ref="B82:E107" si="96">IF(AND(D$6-C$6 &lt;&gt; 0,C8&lt;&gt;0,D8&lt;&gt;0),(EXP(LN(D8/C8)/(D$6-C$6))-1)*100,0)</f>
        <v>3.8214073610055799</v>
      </c>
      <c r="D82" s="18">
        <f t="shared" si="96"/>
        <v>-1.6071287944240731</v>
      </c>
      <c r="E82" s="18">
        <f t="shared" si="96"/>
        <v>1.052299501379772</v>
      </c>
      <c r="F82" s="18">
        <f t="shared" ref="F82:F107" si="97">IF(AND(F$6-D$6 &lt;&gt; 0,D8&lt;&gt;0,F8&lt;&gt;0),(EXP(LN(F8/D8)/(F$6-D$6))-1)*100,0)</f>
        <v>0.15793110345603267</v>
      </c>
      <c r="H82" s="18">
        <f t="shared" ref="H82:H107" si="98">IF($F$6-$D$6 &lt;&gt; 0,(EXP(LN(1+(H45/100))/($F$6-$D$6))-1)*100,0)</f>
        <v>0.15793110345603267</v>
      </c>
      <c r="I82" s="18">
        <f t="shared" ref="I82:I107" si="99">IF(D8&gt;0,((1+(I8/D8))^(1/($F$6-$D$6))-1)*100,0)</f>
        <v>2.7020804091159034</v>
      </c>
      <c r="J82" s="18">
        <f t="shared" ref="J82:J107" si="100">IF($F$6-$D$6 &lt;&gt; 0,(EXP(LN(1+(J45/100))/($F$6-$D$6))-1)*100,0)</f>
        <v>2.811207530628046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2.6986470319755318</v>
      </c>
      <c r="N82" s="18">
        <f t="shared" si="102"/>
        <v>3.5481257917132414</v>
      </c>
      <c r="O82" s="18">
        <f t="shared" si="102"/>
        <v>-2.47591802506123</v>
      </c>
      <c r="P82" s="18">
        <f t="shared" si="102"/>
        <v>0.58947964547966247</v>
      </c>
      <c r="Q82" s="18">
        <f t="shared" ref="Q82:Q107" si="103">IF(AND(Q$6-O$6 &lt;&gt; 0,O8&lt;&gt;0,Q8&lt;&gt;0),(EXP(LN(Q8/O8)/(Q$6-O$6))-1)*100,0)</f>
        <v>-0.44287850881511437</v>
      </c>
      <c r="S82" s="18">
        <f t="shared" ref="S82:S107" si="104">IF($F$6-$D$6 &lt;&gt; 0,(EXP(LN(1+(S45/100))/($F$6-$D$6))-1)*100,0)</f>
        <v>-0.44287850881511437</v>
      </c>
      <c r="T82" s="18">
        <f t="shared" ref="T82:T107" si="105">IF(O8&gt;0,((1+(T8/O8))^(1/($F$6-$D$6))-1)*100,0)</f>
        <v>2.3799704422821533</v>
      </c>
      <c r="U82" s="18">
        <f t="shared" ref="U82:U107" si="106">IF($F$6-$D$6 &lt;&gt; 0,(EXP(LN(1+(U45/100))/($F$6-$D$6))-1)*100,0)</f>
        <v>2.0643176936312013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6.6672712237559439</v>
      </c>
      <c r="Y82" s="18">
        <f t="shared" si="108"/>
        <v>4.3960574819626341</v>
      </c>
      <c r="Z82" s="18">
        <f t="shared" si="108"/>
        <v>0.11204840521450432</v>
      </c>
      <c r="AA82" s="18">
        <f t="shared" si="108"/>
        <v>1.8527353555177983</v>
      </c>
      <c r="AB82" s="18">
        <f t="shared" ref="AB82:AB107" si="109">IF(AND(AB$6-Z$6 &lt;&gt; 0,Z8&lt;&gt;0,AB8&lt;&gt;0),(EXP(LN(AB8/Z8)/(AB$6-Z$6))-1)*100,0)</f>
        <v>1.2691692103377283</v>
      </c>
      <c r="AD82" s="18">
        <f t="shared" ref="AD82:AD107" si="110">IF($F$6-$D$6 &lt;&gt; 0,(EXP(LN(1+(AD45/100))/($F$6-$D$6))-1)*100,0)</f>
        <v>1.2691692103377283</v>
      </c>
      <c r="AE82" s="18">
        <f t="shared" ref="AE82:AE107" si="111">IF(Z8&gt;0,((1+(AE8/Z8))^(1/($F$6-$D$6))-1)*100,0)</f>
        <v>3.3316108087038332</v>
      </c>
      <c r="AF82" s="18">
        <f t="shared" ref="AF82:AF107" si="112">IF($F$6-$D$6 &lt;&gt; 0,(EXP(LN(1+(AF45/100))/($F$6-$D$6))-1)*100,0)</f>
        <v>4.160853679549037</v>
      </c>
    </row>
    <row r="83" spans="1:32" x14ac:dyDescent="0.2">
      <c r="A83" t="str">
        <f t="shared" si="95"/>
        <v>12 Other managers and proprietors</v>
      </c>
      <c r="B83" s="18">
        <f t="shared" si="96"/>
        <v>1.1821441992866832</v>
      </c>
      <c r="C83" s="18">
        <f t="shared" si="96"/>
        <v>2.097459411971947</v>
      </c>
      <c r="D83" s="18">
        <f t="shared" si="96"/>
        <v>0.92888156696826485</v>
      </c>
      <c r="E83" s="18">
        <f t="shared" si="96"/>
        <v>1.2605313592817913</v>
      </c>
      <c r="F83" s="18">
        <f t="shared" si="97"/>
        <v>1.1498605169066645</v>
      </c>
      <c r="H83" s="18">
        <f t="shared" si="98"/>
        <v>1.1498605169066645</v>
      </c>
      <c r="I83" s="18">
        <f t="shared" si="99"/>
        <v>3.2189497395407995</v>
      </c>
      <c r="J83" s="18">
        <f t="shared" si="100"/>
        <v>3.9788934188990543</v>
      </c>
      <c r="L83" t="str">
        <f t="shared" si="101"/>
        <v>12 Other managers and proprietors</v>
      </c>
      <c r="M83" s="18">
        <f t="shared" si="102"/>
        <v>-0.30892423783319689</v>
      </c>
      <c r="N83" s="18">
        <f t="shared" si="102"/>
        <v>2.353946771076898</v>
      </c>
      <c r="O83" s="18">
        <f t="shared" si="102"/>
        <v>2.6093052013685059</v>
      </c>
      <c r="P83" s="18">
        <f t="shared" si="102"/>
        <v>1.2269109379834164</v>
      </c>
      <c r="Q83" s="18">
        <f t="shared" si="103"/>
        <v>1.6856271837368819</v>
      </c>
      <c r="S83" s="18">
        <f t="shared" si="104"/>
        <v>1.6856271837368819</v>
      </c>
      <c r="T83" s="18">
        <f t="shared" si="105"/>
        <v>3.1461252396419059</v>
      </c>
      <c r="U83" s="18">
        <f t="shared" si="106"/>
        <v>4.2850548637556773</v>
      </c>
      <c r="W83" t="str">
        <f t="shared" si="107"/>
        <v>12 Other managers and proprietors</v>
      </c>
      <c r="X83" s="18">
        <f t="shared" si="108"/>
        <v>3.3224746007736838</v>
      </c>
      <c r="Y83" s="18">
        <f t="shared" si="108"/>
        <v>1.7607447550700872</v>
      </c>
      <c r="Z83" s="18">
        <f t="shared" si="108"/>
        <v>-1.4771675283026253</v>
      </c>
      <c r="AA83" s="18">
        <f t="shared" si="108"/>
        <v>1.3147162285815472</v>
      </c>
      <c r="AB83" s="18">
        <f t="shared" si="109"/>
        <v>0.37540669088378387</v>
      </c>
      <c r="AD83" s="18">
        <f t="shared" si="110"/>
        <v>0.37540669088378387</v>
      </c>
      <c r="AE83" s="18">
        <f t="shared" si="111"/>
        <v>3.3140216064572181</v>
      </c>
      <c r="AF83" s="18">
        <f t="shared" si="112"/>
        <v>3.5542573902463515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2.9892446858967636</v>
      </c>
      <c r="C84" s="18">
        <f t="shared" si="96"/>
        <v>5.2057310789243028</v>
      </c>
      <c r="D84" s="18">
        <f t="shared" si="96"/>
        <v>4.2977253657122905</v>
      </c>
      <c r="E84" s="18">
        <f t="shared" si="96"/>
        <v>1.4373741308980392</v>
      </c>
      <c r="F84" s="18">
        <f t="shared" si="97"/>
        <v>2.3820004888090995</v>
      </c>
      <c r="H84" s="18">
        <f t="shared" si="98"/>
        <v>2.3820004888090995</v>
      </c>
      <c r="I84" s="18">
        <f t="shared" si="99"/>
        <v>2.6144301434293249</v>
      </c>
      <c r="J84" s="18">
        <f t="shared" si="100"/>
        <v>4.3580799078468013</v>
      </c>
      <c r="L84" t="str">
        <f t="shared" si="101"/>
        <v>21 Science, research, engineering and technology professionals</v>
      </c>
      <c r="M84" s="18">
        <f t="shared" si="102"/>
        <v>3.2113937861226738</v>
      </c>
      <c r="N84" s="18">
        <f t="shared" si="102"/>
        <v>0.90251246224344328</v>
      </c>
      <c r="O84" s="18">
        <f t="shared" si="102"/>
        <v>3.6864940092465215</v>
      </c>
      <c r="P84" s="18">
        <f t="shared" si="102"/>
        <v>1.1990852968066124</v>
      </c>
      <c r="Q84" s="18">
        <f t="shared" si="103"/>
        <v>2.0215195912254291</v>
      </c>
      <c r="S84" s="18">
        <f t="shared" si="104"/>
        <v>2.0215195912254291</v>
      </c>
      <c r="T84" s="18">
        <f t="shared" si="105"/>
        <v>2.2671851620041927</v>
      </c>
      <c r="U84" s="18">
        <f t="shared" si="106"/>
        <v>3.800703712913589</v>
      </c>
      <c r="W84" t="str">
        <f t="shared" si="107"/>
        <v>21 Science, research, engineering and technology professionals</v>
      </c>
      <c r="X84" s="18">
        <f t="shared" si="108"/>
        <v>2.0683351046507426</v>
      </c>
      <c r="Y84" s="18">
        <f t="shared" si="108"/>
        <v>23.549053984501533</v>
      </c>
      <c r="Z84" s="18">
        <f t="shared" si="108"/>
        <v>6.3208157577658186</v>
      </c>
      <c r="AA84" s="18">
        <f t="shared" si="108"/>
        <v>2.1391910346820087</v>
      </c>
      <c r="AB84" s="18">
        <f t="shared" si="109"/>
        <v>3.5144651694503537</v>
      </c>
      <c r="AD84" s="18">
        <f t="shared" si="110"/>
        <v>3.5144651694503537</v>
      </c>
      <c r="AE84" s="18">
        <f t="shared" si="111"/>
        <v>3.7093958869768073</v>
      </c>
      <c r="AF84" s="18">
        <f t="shared" si="112"/>
        <v>6.0271489085855778</v>
      </c>
    </row>
    <row r="85" spans="1:32" x14ac:dyDescent="0.2">
      <c r="A85" t="str">
        <f t="shared" si="95"/>
        <v>22 Health professionals</v>
      </c>
      <c r="B85" s="18">
        <f t="shared" si="96"/>
        <v>4.7592838357177092</v>
      </c>
      <c r="C85" s="18">
        <f t="shared" si="96"/>
        <v>-2.7079927062216291</v>
      </c>
      <c r="D85" s="18">
        <f t="shared" si="96"/>
        <v>0.15361160134439444</v>
      </c>
      <c r="E85" s="18">
        <f t="shared" si="96"/>
        <v>1.07626716151068</v>
      </c>
      <c r="F85" s="18">
        <f t="shared" si="97"/>
        <v>0.76777472367706157</v>
      </c>
      <c r="H85" s="18">
        <f t="shared" si="98"/>
        <v>0.76777472367706157</v>
      </c>
      <c r="I85" s="18">
        <f t="shared" si="99"/>
        <v>2.9956070341299545</v>
      </c>
      <c r="J85" s="18">
        <f t="shared" si="100"/>
        <v>3.5131209453548085</v>
      </c>
      <c r="L85" t="str">
        <f t="shared" si="101"/>
        <v>22 Health professionals</v>
      </c>
      <c r="M85" s="18">
        <f t="shared" si="102"/>
        <v>2.7735724537119255</v>
      </c>
      <c r="N85" s="18">
        <f t="shared" si="102"/>
        <v>-0.78985650168693633</v>
      </c>
      <c r="O85" s="18">
        <f t="shared" si="102"/>
        <v>0.58133435952867352</v>
      </c>
      <c r="P85" s="18">
        <f t="shared" si="102"/>
        <v>1.1724013524034405</v>
      </c>
      <c r="Q85" s="18">
        <f t="shared" si="103"/>
        <v>0.97499409156005523</v>
      </c>
      <c r="S85" s="18">
        <f t="shared" si="104"/>
        <v>0.97499409156005523</v>
      </c>
      <c r="T85" s="18">
        <f t="shared" si="105"/>
        <v>2.3006107475675108</v>
      </c>
      <c r="U85" s="18">
        <f t="shared" si="106"/>
        <v>3.0233509401200065</v>
      </c>
      <c r="W85" t="str">
        <f t="shared" si="107"/>
        <v>22 Health professionals</v>
      </c>
      <c r="X85" s="18">
        <f t="shared" si="108"/>
        <v>5.5093626430746889</v>
      </c>
      <c r="Y85" s="18">
        <f t="shared" si="108"/>
        <v>-3.3863535355318719</v>
      </c>
      <c r="Z85" s="18">
        <f t="shared" si="108"/>
        <v>-3.5453804872798145E-3</v>
      </c>
      <c r="AA85" s="18">
        <f t="shared" si="108"/>
        <v>1.0401095890817169</v>
      </c>
      <c r="AB85" s="18">
        <f t="shared" si="109"/>
        <v>0.69101989676536579</v>
      </c>
      <c r="AD85" s="18">
        <f t="shared" si="110"/>
        <v>0.69101989676536579</v>
      </c>
      <c r="AE85" s="18">
        <f t="shared" si="111"/>
        <v>3.2325677107895912</v>
      </c>
      <c r="AF85" s="18">
        <f t="shared" si="112"/>
        <v>3.6832431636043994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3.1198167423451384</v>
      </c>
      <c r="C86" s="18">
        <f t="shared" si="96"/>
        <v>4.4095583054988952</v>
      </c>
      <c r="D86" s="18">
        <f t="shared" si="96"/>
        <v>-0.66348216488547607</v>
      </c>
      <c r="E86" s="18">
        <f t="shared" si="96"/>
        <v>0.73882077726703521</v>
      </c>
      <c r="F86" s="18">
        <f t="shared" si="97"/>
        <v>0.26920060879958019</v>
      </c>
      <c r="H86" s="18">
        <f t="shared" si="98"/>
        <v>0.26920060879958019</v>
      </c>
      <c r="I86" s="18">
        <f t="shared" si="99"/>
        <v>2.7638866691817032</v>
      </c>
      <c r="J86" s="18">
        <f t="shared" si="100"/>
        <v>2.9488269989411897</v>
      </c>
      <c r="L86" t="str">
        <f t="shared" si="101"/>
        <v>23 Teaching and other educational professionals</v>
      </c>
      <c r="M86" s="18">
        <f t="shared" si="102"/>
        <v>-0.20153086254115493</v>
      </c>
      <c r="N86" s="18">
        <f t="shared" si="102"/>
        <v>6.957467375633386</v>
      </c>
      <c r="O86" s="18">
        <f t="shared" si="102"/>
        <v>-2.4242959816400678E-2</v>
      </c>
      <c r="P86" s="18">
        <f t="shared" si="102"/>
        <v>0.64255760417384344</v>
      </c>
      <c r="Q86" s="18">
        <f t="shared" si="103"/>
        <v>0.41979806327798741</v>
      </c>
      <c r="S86" s="18">
        <f t="shared" si="104"/>
        <v>0.41979806327798741</v>
      </c>
      <c r="T86" s="18">
        <f t="shared" si="105"/>
        <v>2.4115661023342172</v>
      </c>
      <c r="U86" s="18">
        <f t="shared" si="106"/>
        <v>2.7149091563401173</v>
      </c>
      <c r="W86" t="str">
        <f t="shared" si="107"/>
        <v>23 Teaching and other educational professionals</v>
      </c>
      <c r="X86" s="18">
        <f t="shared" si="108"/>
        <v>4.816594327093382</v>
      </c>
      <c r="Y86" s="18">
        <f t="shared" si="108"/>
        <v>3.258730064985893</v>
      </c>
      <c r="Z86" s="18">
        <f t="shared" si="108"/>
        <v>-0.96829198253403082</v>
      </c>
      <c r="AA86" s="18">
        <f t="shared" si="108"/>
        <v>0.78574488204992132</v>
      </c>
      <c r="AB86" s="18">
        <f t="shared" si="109"/>
        <v>0.19764090355978148</v>
      </c>
      <c r="AD86" s="18">
        <f t="shared" si="110"/>
        <v>0.19764090355978148</v>
      </c>
      <c r="AE86" s="18">
        <f t="shared" si="111"/>
        <v>2.9230857195760462</v>
      </c>
      <c r="AF86" s="18">
        <f t="shared" si="112"/>
        <v>3.0557618648622942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4.1764192724811355</v>
      </c>
      <c r="C87" s="18">
        <f t="shared" si="96"/>
        <v>9.0359733478740054</v>
      </c>
      <c r="D87" s="18">
        <f t="shared" si="96"/>
        <v>1.1839700557406907</v>
      </c>
      <c r="E87" s="18">
        <f t="shared" si="96"/>
        <v>1.2571117010609534</v>
      </c>
      <c r="F87" s="18">
        <f t="shared" si="97"/>
        <v>1.2327252799489985</v>
      </c>
      <c r="H87" s="18">
        <f t="shared" si="98"/>
        <v>1.2327252799489985</v>
      </c>
      <c r="I87" s="18">
        <f t="shared" si="99"/>
        <v>2.8419128667233728</v>
      </c>
      <c r="J87" s="18">
        <f t="shared" si="100"/>
        <v>3.6986347481546611</v>
      </c>
      <c r="L87" t="str">
        <f t="shared" si="101"/>
        <v>24 Business, media and public service professionals</v>
      </c>
      <c r="M87" s="18">
        <f t="shared" si="102"/>
        <v>3.0686185111753694</v>
      </c>
      <c r="N87" s="18">
        <f t="shared" si="102"/>
        <v>7.4051154204059388</v>
      </c>
      <c r="O87" s="18">
        <f t="shared" si="102"/>
        <v>1.4235584456969264</v>
      </c>
      <c r="P87" s="18">
        <f t="shared" si="102"/>
        <v>0.97294644499721361</v>
      </c>
      <c r="Q87" s="18">
        <f t="shared" si="103"/>
        <v>1.1229275590736831</v>
      </c>
      <c r="S87" s="18">
        <f t="shared" si="104"/>
        <v>1.1229275590736831</v>
      </c>
      <c r="T87" s="18">
        <f t="shared" si="105"/>
        <v>2.5662241622851356</v>
      </c>
      <c r="U87" s="18">
        <f t="shared" si="106"/>
        <v>3.3728634633665822</v>
      </c>
      <c r="W87" t="str">
        <f t="shared" si="107"/>
        <v>24 Business, media and public service professionals</v>
      </c>
      <c r="X87" s="18">
        <f t="shared" si="108"/>
        <v>5.7977909512584525</v>
      </c>
      <c r="Y87" s="18">
        <f t="shared" si="108"/>
        <v>11.272094892132234</v>
      </c>
      <c r="Z87" s="18">
        <f t="shared" si="108"/>
        <v>0.86334849346565434</v>
      </c>
      <c r="AA87" s="18">
        <f t="shared" si="108"/>
        <v>1.6325859116014696</v>
      </c>
      <c r="AB87" s="18">
        <f t="shared" si="109"/>
        <v>1.3755237927261188</v>
      </c>
      <c r="AD87" s="18">
        <f t="shared" si="110"/>
        <v>1.3755237927261188</v>
      </c>
      <c r="AE87" s="18">
        <f t="shared" si="111"/>
        <v>3.1915685085783352</v>
      </c>
      <c r="AF87" s="18">
        <f t="shared" si="112"/>
        <v>4.1088759216532544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4.0090870968664483</v>
      </c>
      <c r="C88" s="18">
        <f t="shared" si="96"/>
        <v>10.650209357840069</v>
      </c>
      <c r="D88" s="18">
        <f t="shared" si="96"/>
        <v>-1.0041648808652659</v>
      </c>
      <c r="E88" s="18">
        <f t="shared" si="96"/>
        <v>1.0299275015934084</v>
      </c>
      <c r="F88" s="18">
        <f t="shared" si="97"/>
        <v>0.34729472463068678</v>
      </c>
      <c r="H88" s="18">
        <f t="shared" si="98"/>
        <v>0.34729472463068678</v>
      </c>
      <c r="I88" s="18">
        <f t="shared" si="99"/>
        <v>2.2947061910924438</v>
      </c>
      <c r="J88" s="18">
        <f t="shared" si="100"/>
        <v>2.5492496998277048</v>
      </c>
      <c r="L88" t="str">
        <f t="shared" si="101"/>
        <v>31 Science, engineering and technology associate professionals</v>
      </c>
      <c r="M88" s="18">
        <f t="shared" si="102"/>
        <v>4.9831083543504073</v>
      </c>
      <c r="N88" s="18">
        <f t="shared" si="102"/>
        <v>6.66628346908964</v>
      </c>
      <c r="O88" s="18">
        <f t="shared" si="102"/>
        <v>-1.9869666602519431</v>
      </c>
      <c r="P88" s="18">
        <f t="shared" si="102"/>
        <v>0.6552641976150575</v>
      </c>
      <c r="Q88" s="18">
        <f t="shared" si="103"/>
        <v>-0.23330041095365184</v>
      </c>
      <c r="S88" s="18">
        <f t="shared" si="104"/>
        <v>-0.23330041095365184</v>
      </c>
      <c r="T88" s="18">
        <f t="shared" si="105"/>
        <v>1.9804200259963656</v>
      </c>
      <c r="U88" s="18">
        <f t="shared" si="106"/>
        <v>1.80387439808809</v>
      </c>
      <c r="W88" t="str">
        <f t="shared" si="107"/>
        <v>31 Science, engineering and technology associate professionals</v>
      </c>
      <c r="X88" s="18">
        <f t="shared" si="108"/>
        <v>1.3874860779802489</v>
      </c>
      <c r="Y88" s="18">
        <f t="shared" si="108"/>
        <v>22.353295201518918</v>
      </c>
      <c r="Z88" s="18">
        <f t="shared" si="108"/>
        <v>1.3487233532794463</v>
      </c>
      <c r="AA88" s="18">
        <f t="shared" si="108"/>
        <v>1.8011295965906893</v>
      </c>
      <c r="AB88" s="18">
        <f t="shared" si="109"/>
        <v>1.6501035731735669</v>
      </c>
      <c r="AD88" s="18">
        <f t="shared" si="110"/>
        <v>1.6501035731735669</v>
      </c>
      <c r="AE88" s="18">
        <f t="shared" si="111"/>
        <v>3.0429425633065277</v>
      </c>
      <c r="AF88" s="18">
        <f t="shared" si="112"/>
        <v>4.1714433075272783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4.3057774515210756</v>
      </c>
      <c r="C89" s="18">
        <f t="shared" si="96"/>
        <v>0.57974864254022318</v>
      </c>
      <c r="D89" s="18">
        <f t="shared" si="96"/>
        <v>9.7469721167758436</v>
      </c>
      <c r="E89" s="18">
        <f t="shared" si="96"/>
        <v>1.9938905744946389</v>
      </c>
      <c r="F89" s="18">
        <f t="shared" si="97"/>
        <v>4.5154002118380276</v>
      </c>
      <c r="H89" s="18">
        <f t="shared" si="98"/>
        <v>4.5154002118380276</v>
      </c>
      <c r="I89" s="18">
        <f t="shared" si="99"/>
        <v>4.6603736692927056</v>
      </c>
      <c r="J89" s="18">
        <f t="shared" si="100"/>
        <v>7.4049580566351247</v>
      </c>
      <c r="L89" t="str">
        <f t="shared" si="101"/>
        <v>32 Health and social care associate professionals</v>
      </c>
      <c r="M89" s="18">
        <f t="shared" si="102"/>
        <v>-0.4320143149947997</v>
      </c>
      <c r="N89" s="18">
        <f t="shared" si="102"/>
        <v>3.6127484443204239</v>
      </c>
      <c r="O89" s="18">
        <f t="shared" si="102"/>
        <v>6.1986588016691879</v>
      </c>
      <c r="P89" s="18">
        <f t="shared" si="102"/>
        <v>1.4153861008874502</v>
      </c>
      <c r="Q89" s="18">
        <f>IF(AND(Q$6-O$6 &lt;&gt; 0,O15&lt;&gt;0,Q15&lt;&gt;0),(EXP(LN(Q15/O15)/(Q$6-O$6))-1)*100,0)</f>
        <v>2.9853801099383181</v>
      </c>
      <c r="S89" s="18">
        <f t="shared" si="104"/>
        <v>2.9853801099383181</v>
      </c>
      <c r="T89" s="18">
        <f t="shared" si="105"/>
        <v>3.4279980122530418</v>
      </c>
      <c r="U89" s="18">
        <f t="shared" si="106"/>
        <v>5.4371339045233835</v>
      </c>
      <c r="W89" t="str">
        <f t="shared" si="107"/>
        <v>32 Health and social care associate professionals</v>
      </c>
      <c r="X89" s="18">
        <f t="shared" si="108"/>
        <v>5.427917172329999</v>
      </c>
      <c r="Y89" s="18">
        <f t="shared" si="108"/>
        <v>-4.2119469496559869E-2</v>
      </c>
      <c r="Z89" s="18">
        <f t="shared" si="108"/>
        <v>10.444950391719775</v>
      </c>
      <c r="AA89" s="18">
        <f t="shared" si="108"/>
        <v>2.0919875861174164</v>
      </c>
      <c r="AB89" s="18">
        <f t="shared" si="109"/>
        <v>4.803646634051395</v>
      </c>
      <c r="AD89" s="18">
        <f t="shared" si="110"/>
        <v>4.803646634051395</v>
      </c>
      <c r="AE89" s="18">
        <f t="shared" si="111"/>
        <v>4.8979540561745694</v>
      </c>
      <c r="AF89" s="18">
        <f t="shared" si="112"/>
        <v>7.7650048389963366</v>
      </c>
    </row>
    <row r="90" spans="1:32" x14ac:dyDescent="0.2">
      <c r="A90" t="str">
        <f t="shared" si="95"/>
        <v>33 Protective service occupations</v>
      </c>
      <c r="B90" s="18">
        <f t="shared" si="96"/>
        <v>-0.65568730355993754</v>
      </c>
      <c r="C90" s="18">
        <f t="shared" si="96"/>
        <v>8.2779521961985338</v>
      </c>
      <c r="D90" s="18">
        <f t="shared" si="96"/>
        <v>-2.4678848193227299</v>
      </c>
      <c r="E90" s="18">
        <f t="shared" si="96"/>
        <v>1.0992392185140032</v>
      </c>
      <c r="F90" s="18">
        <f t="shared" si="97"/>
        <v>-0.10406733936099144</v>
      </c>
      <c r="H90" s="18">
        <f t="shared" si="98"/>
        <v>-0.10406733936099144</v>
      </c>
      <c r="I90" s="18">
        <f t="shared" si="99"/>
        <v>1.9081085381788654</v>
      </c>
      <c r="J90" s="18">
        <f t="shared" si="100"/>
        <v>1.8283810753673135</v>
      </c>
      <c r="L90" t="str">
        <f t="shared" si="101"/>
        <v>33 Protective service occupations</v>
      </c>
      <c r="M90" s="18">
        <f t="shared" si="102"/>
        <v>-1.44249388961043</v>
      </c>
      <c r="N90" s="18">
        <f t="shared" si="102"/>
        <v>6.2319503679218125</v>
      </c>
      <c r="O90" s="18">
        <f t="shared" si="102"/>
        <v>-3.00797372775089</v>
      </c>
      <c r="P90" s="18">
        <f t="shared" si="102"/>
        <v>1.4006416393885779E-2</v>
      </c>
      <c r="Q90" s="18">
        <f t="shared" si="103"/>
        <v>-1.003639766107145</v>
      </c>
      <c r="S90" s="18">
        <f t="shared" si="104"/>
        <v>-1.003639766107145</v>
      </c>
      <c r="T90" s="18">
        <f t="shared" si="105"/>
        <v>1.4578800288171267</v>
      </c>
      <c r="U90" s="18">
        <f t="shared" si="106"/>
        <v>0.64995677358066217</v>
      </c>
      <c r="W90" t="str">
        <f t="shared" si="107"/>
        <v>33 Protective service occupations</v>
      </c>
      <c r="X90" s="18">
        <f t="shared" si="108"/>
        <v>1.4271015785294772</v>
      </c>
      <c r="Y90" s="18">
        <f t="shared" si="108"/>
        <v>13.320176863500045</v>
      </c>
      <c r="Z90" s="18">
        <f t="shared" si="108"/>
        <v>-1.2639636273533372</v>
      </c>
      <c r="AA90" s="18">
        <f t="shared" si="108"/>
        <v>3.0975685212694781</v>
      </c>
      <c r="AB90" s="18">
        <f t="shared" si="109"/>
        <v>1.6227270285532613</v>
      </c>
      <c r="AD90" s="18">
        <f t="shared" si="110"/>
        <v>1.6227270285532613</v>
      </c>
      <c r="AE90" s="18">
        <f t="shared" si="111"/>
        <v>2.8528594630391702</v>
      </c>
      <c r="AF90" s="18">
        <f t="shared" si="112"/>
        <v>3.9887178174627946</v>
      </c>
    </row>
    <row r="91" spans="1:32" x14ac:dyDescent="0.2">
      <c r="A91" t="str">
        <f t="shared" si="95"/>
        <v>34 Culture, media and sports occupations</v>
      </c>
      <c r="B91" s="18">
        <f t="shared" si="96"/>
        <v>-0.9334461622357404</v>
      </c>
      <c r="C91" s="18">
        <f t="shared" si="96"/>
        <v>24.036829250880686</v>
      </c>
      <c r="D91" s="18">
        <f t="shared" si="96"/>
        <v>-2.8933250284400636</v>
      </c>
      <c r="E91" s="18">
        <f t="shared" si="96"/>
        <v>0.77632951937713912</v>
      </c>
      <c r="F91" s="18">
        <f t="shared" si="97"/>
        <v>-0.46204387886007448</v>
      </c>
      <c r="H91" s="18">
        <f t="shared" si="98"/>
        <v>-0.46204387886007448</v>
      </c>
      <c r="I91" s="18">
        <f t="shared" si="99"/>
        <v>2.3437240725434627</v>
      </c>
      <c r="J91" s="18">
        <f t="shared" si="100"/>
        <v>2.0128708354294478</v>
      </c>
      <c r="L91" t="str">
        <f t="shared" si="101"/>
        <v>34 Culture, media and sports occupations</v>
      </c>
      <c r="M91" s="18">
        <f t="shared" si="102"/>
        <v>0.53530532523213825</v>
      </c>
      <c r="N91" s="18">
        <f t="shared" si="102"/>
        <v>12.856047608323284</v>
      </c>
      <c r="O91" s="18">
        <f t="shared" si="102"/>
        <v>-2.9830691948501631</v>
      </c>
      <c r="P91" s="18">
        <f t="shared" si="102"/>
        <v>0.78730316810950995</v>
      </c>
      <c r="Q91" s="18">
        <f t="shared" si="103"/>
        <v>-0.48549352414017921</v>
      </c>
      <c r="S91" s="18">
        <f t="shared" si="104"/>
        <v>-0.48549352414017921</v>
      </c>
      <c r="T91" s="18">
        <f t="shared" si="105"/>
        <v>2.0749589469080787</v>
      </c>
      <c r="U91" s="18">
        <f t="shared" si="106"/>
        <v>1.7141057404740589</v>
      </c>
      <c r="W91" t="str">
        <f t="shared" si="107"/>
        <v>34 Culture, media and sports occupations</v>
      </c>
      <c r="X91" s="18">
        <f t="shared" si="108"/>
        <v>-2.796083318936371</v>
      </c>
      <c r="Y91" s="18">
        <f t="shared" si="108"/>
        <v>39.463712659898611</v>
      </c>
      <c r="Z91" s="18">
        <f>IF(AND(AA$6-Z$6 &lt;&gt; 0,Z17&lt;&gt;0,AA17&lt;&gt;0),(EXP(LN(AA17/Z17)/(AA$6-Z$6))-1)*100,0)</f>
        <v>-2.7935135800358335</v>
      </c>
      <c r="AA91" s="18">
        <f t="shared" si="108"/>
        <v>0.76418359767691513</v>
      </c>
      <c r="AB91" s="18">
        <f t="shared" si="109"/>
        <v>-0.43595275245175147</v>
      </c>
      <c r="AD91" s="18">
        <f t="shared" si="110"/>
        <v>-0.43595275245175147</v>
      </c>
      <c r="AE91" s="18">
        <f t="shared" si="111"/>
        <v>2.6325766597616429</v>
      </c>
      <c r="AF91" s="18">
        <f t="shared" si="112"/>
        <v>2.3325875117280903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1.6192053802034145</v>
      </c>
      <c r="C92" s="18">
        <f t="shared" si="96"/>
        <v>3.7137193580539352</v>
      </c>
      <c r="D92" s="18">
        <f t="shared" si="96"/>
        <v>0.42985903539052295</v>
      </c>
      <c r="E92" s="18">
        <f t="shared" si="96"/>
        <v>0.70067029482212551</v>
      </c>
      <c r="F92" s="18">
        <f t="shared" si="97"/>
        <v>0.61031883339504045</v>
      </c>
      <c r="H92" s="18">
        <f t="shared" si="98"/>
        <v>0.61031883339504045</v>
      </c>
      <c r="I92" s="18">
        <f t="shared" si="99"/>
        <v>2.6466278249984931</v>
      </c>
      <c r="J92" s="18">
        <f t="shared" si="100"/>
        <v>3.0757928819844293</v>
      </c>
      <c r="L92" t="str">
        <f t="shared" si="101"/>
        <v>35 Business and public service associate professionals</v>
      </c>
      <c r="M92" s="18">
        <f t="shared" si="102"/>
        <v>0.67631456643733046</v>
      </c>
      <c r="N92" s="18">
        <f t="shared" si="102"/>
        <v>4.8763450280770115</v>
      </c>
      <c r="O92" s="18">
        <f t="shared" si="102"/>
        <v>0.19803362971049232</v>
      </c>
      <c r="P92" s="18">
        <f t="shared" si="102"/>
        <v>0.29816263894399953</v>
      </c>
      <c r="Q92" s="18">
        <f t="shared" si="103"/>
        <v>0.264775189686417</v>
      </c>
      <c r="S92" s="18">
        <f t="shared" si="104"/>
        <v>0.264775189686417</v>
      </c>
      <c r="T92" s="18">
        <f t="shared" si="105"/>
        <v>2.2312905757018386</v>
      </c>
      <c r="U92" s="18">
        <f t="shared" si="106"/>
        <v>2.4267021596834581</v>
      </c>
      <c r="W92" t="str">
        <f t="shared" si="107"/>
        <v>35 Business and public service associate professionals</v>
      </c>
      <c r="X92" s="18">
        <f t="shared" si="108"/>
        <v>2.7178786048293935</v>
      </c>
      <c r="Y92" s="18">
        <f t="shared" si="108"/>
        <v>2.4252977083567773</v>
      </c>
      <c r="Z92" s="18">
        <f t="shared" si="108"/>
        <v>0.69034933224478845</v>
      </c>
      <c r="AA92" s="18">
        <f t="shared" si="108"/>
        <v>1.1300805609496756</v>
      </c>
      <c r="AB92" s="18">
        <f t="shared" si="109"/>
        <v>0.98329052245866855</v>
      </c>
      <c r="AD92" s="18">
        <f t="shared" si="110"/>
        <v>0.98329052245866855</v>
      </c>
      <c r="AE92" s="18">
        <f t="shared" si="111"/>
        <v>3.0910745449933774</v>
      </c>
      <c r="AF92" s="18">
        <f t="shared" si="112"/>
        <v>3.7490592493620634</v>
      </c>
    </row>
    <row r="93" spans="1:32" x14ac:dyDescent="0.2">
      <c r="A93" t="str">
        <f t="shared" si="95"/>
        <v>41 Administrative occupations</v>
      </c>
      <c r="B93" s="18">
        <f t="shared" si="96"/>
        <v>-0.42972065775607193</v>
      </c>
      <c r="C93" s="18">
        <f t="shared" si="96"/>
        <v>2.9187075072899082</v>
      </c>
      <c r="D93" s="18">
        <f t="shared" si="96"/>
        <v>0.83767019023526235</v>
      </c>
      <c r="E93" s="18">
        <f t="shared" si="96"/>
        <v>-0.2430463798379523</v>
      </c>
      <c r="F93" s="18">
        <f t="shared" si="97"/>
        <v>0.11589936816642776</v>
      </c>
      <c r="H93" s="18">
        <f t="shared" si="98"/>
        <v>0.11589936816642776</v>
      </c>
      <c r="I93" s="18">
        <f t="shared" si="99"/>
        <v>2.8309510350697398</v>
      </c>
      <c r="J93" s="18">
        <f t="shared" si="100"/>
        <v>2.9095737593642479</v>
      </c>
      <c r="L93" t="str">
        <f t="shared" si="101"/>
        <v>41 Administrative occupations</v>
      </c>
      <c r="M93" s="18">
        <f t="shared" si="102"/>
        <v>-2.0723242473464576</v>
      </c>
      <c r="N93" s="18">
        <f t="shared" si="102"/>
        <v>19.595534986186181</v>
      </c>
      <c r="O93" s="18">
        <f t="shared" si="102"/>
        <v>1.5437593495025048</v>
      </c>
      <c r="P93" s="18">
        <f t="shared" si="102"/>
        <v>1.0793806923846905</v>
      </c>
      <c r="Q93" s="18">
        <f t="shared" si="103"/>
        <v>1.2339371315674308</v>
      </c>
      <c r="S93" s="18">
        <f t="shared" si="104"/>
        <v>1.2339371315674308</v>
      </c>
      <c r="T93" s="18">
        <f t="shared" si="105"/>
        <v>2.3305461943176509</v>
      </c>
      <c r="U93" s="18">
        <f t="shared" si="106"/>
        <v>3.2461542012092837</v>
      </c>
      <c r="W93" t="str">
        <f t="shared" si="107"/>
        <v>41 Administrative occupations</v>
      </c>
      <c r="X93" s="18">
        <f t="shared" si="108"/>
        <v>0.13839655675900175</v>
      </c>
      <c r="Y93" s="18">
        <f t="shared" si="108"/>
        <v>-2.5352824469707769</v>
      </c>
      <c r="Z93" s="18">
        <f t="shared" si="108"/>
        <v>0.54866917472748966</v>
      </c>
      <c r="AA93" s="18">
        <f t="shared" si="108"/>
        <v>-0.8514060262213019</v>
      </c>
      <c r="AB93" s="18">
        <f t="shared" si="109"/>
        <v>-0.38689393464593769</v>
      </c>
      <c r="AD93" s="18">
        <f t="shared" si="110"/>
        <v>-0.38689393464593769</v>
      </c>
      <c r="AE93" s="18">
        <f t="shared" si="111"/>
        <v>3.0225457167255998</v>
      </c>
      <c r="AF93" s="18">
        <f t="shared" si="112"/>
        <v>2.7700512619209139</v>
      </c>
    </row>
    <row r="94" spans="1:32" x14ac:dyDescent="0.2">
      <c r="A94" t="str">
        <f t="shared" si="95"/>
        <v>42 Secretarial and related occupations</v>
      </c>
      <c r="B94" s="18">
        <f t="shared" si="96"/>
        <v>-1.3227615987183139</v>
      </c>
      <c r="C94" s="18">
        <f t="shared" si="96"/>
        <v>-3.1069518648694228</v>
      </c>
      <c r="D94" s="18">
        <f t="shared" si="96"/>
        <v>-1.484570603697799</v>
      </c>
      <c r="E94" s="18">
        <f t="shared" si="96"/>
        <v>-3.4570739009642026</v>
      </c>
      <c r="F94" s="18">
        <f t="shared" si="97"/>
        <v>-2.8040005372447774</v>
      </c>
      <c r="H94" s="18">
        <f t="shared" si="98"/>
        <v>-2.8040005372447774</v>
      </c>
      <c r="I94" s="18">
        <f t="shared" si="99"/>
        <v>2.5033831131842987</v>
      </c>
      <c r="J94" s="18">
        <f t="shared" si="100"/>
        <v>0.64799100165171541</v>
      </c>
      <c r="L94" t="str">
        <f t="shared" si="101"/>
        <v>42 Secretarial and related occupations</v>
      </c>
      <c r="M94" s="18">
        <f t="shared" si="102"/>
        <v>-6.9964078648348753</v>
      </c>
      <c r="N94" s="18">
        <f t="shared" si="102"/>
        <v>0.71997473590095229</v>
      </c>
      <c r="O94" s="18">
        <f t="shared" si="102"/>
        <v>-1.5647482359652409</v>
      </c>
      <c r="P94" s="18">
        <f t="shared" si="102"/>
        <v>1.5850908177884371</v>
      </c>
      <c r="Q94" s="18">
        <f t="shared" si="103"/>
        <v>0.52410171598729072</v>
      </c>
      <c r="S94" s="18">
        <f t="shared" si="104"/>
        <v>0.52410171598729072</v>
      </c>
      <c r="T94" s="18">
        <f t="shared" si="105"/>
        <v>1.8559065287391485</v>
      </c>
      <c r="U94" s="18">
        <f t="shared" si="106"/>
        <v>2.2645764335915475</v>
      </c>
      <c r="W94" t="str">
        <f t="shared" si="107"/>
        <v>42 Secretarial and related occupations</v>
      </c>
      <c r="X94" s="18">
        <f t="shared" si="108"/>
        <v>-1.0036941121042697</v>
      </c>
      <c r="Y94" s="18">
        <f t="shared" si="108"/>
        <v>-3.2906580445151823</v>
      </c>
      <c r="Z94" s="18">
        <f t="shared" si="108"/>
        <v>-1.4805690205054511</v>
      </c>
      <c r="AA94" s="18">
        <f t="shared" si="108"/>
        <v>-3.7809314629592694</v>
      </c>
      <c r="AB94" s="18">
        <f t="shared" si="109"/>
        <v>-3.020174762372374</v>
      </c>
      <c r="AD94" s="18">
        <f t="shared" si="110"/>
        <v>-3.020174762372374</v>
      </c>
      <c r="AE94" s="18">
        <f t="shared" si="111"/>
        <v>2.5342950869464254</v>
      </c>
      <c r="AF94" s="18">
        <f t="shared" si="112"/>
        <v>0.55684451860305018</v>
      </c>
    </row>
    <row r="95" spans="1:32" x14ac:dyDescent="0.2">
      <c r="A95" t="str">
        <f t="shared" si="95"/>
        <v>51 Skilled agricultural and related trades</v>
      </c>
      <c r="B95" s="18">
        <f t="shared" si="96"/>
        <v>3.0134208820906228</v>
      </c>
      <c r="C95" s="18">
        <f t="shared" si="96"/>
        <v>-30.642405884697542</v>
      </c>
      <c r="D95" s="18">
        <f t="shared" si="96"/>
        <v>0.30996976594561687</v>
      </c>
      <c r="E95" s="18">
        <f t="shared" si="96"/>
        <v>1.6707728207561612</v>
      </c>
      <c r="F95" s="18">
        <f t="shared" si="97"/>
        <v>1.2151328919317139</v>
      </c>
      <c r="H95" s="18">
        <f t="shared" si="98"/>
        <v>1.2151328919317139</v>
      </c>
      <c r="I95" s="18">
        <f t="shared" si="99"/>
        <v>3.1510416920816908</v>
      </c>
      <c r="J95" s="18">
        <f t="shared" si="100"/>
        <v>3.9624392623968996</v>
      </c>
      <c r="L95" t="str">
        <f t="shared" si="101"/>
        <v>51 Skilled agricultural and related trades</v>
      </c>
      <c r="M95" s="18">
        <f t="shared" si="102"/>
        <v>2.4054579816723543</v>
      </c>
      <c r="N95" s="18">
        <f t="shared" si="102"/>
        <v>-36.416177612336128</v>
      </c>
      <c r="O95" s="18">
        <f t="shared" si="102"/>
        <v>5.7658712864827599E-2</v>
      </c>
      <c r="P95" s="18">
        <f t="shared" si="102"/>
        <v>1.4672995066603578</v>
      </c>
      <c r="Q95" s="18">
        <f t="shared" si="103"/>
        <v>0.99522634379081154</v>
      </c>
      <c r="S95" s="18">
        <f t="shared" si="104"/>
        <v>0.99522634379081154</v>
      </c>
      <c r="T95" s="18">
        <f t="shared" si="105"/>
        <v>2.9049148466854025</v>
      </c>
      <c r="U95" s="18">
        <f t="shared" si="106"/>
        <v>3.5873303192376804</v>
      </c>
      <c r="W95" t="str">
        <f t="shared" si="107"/>
        <v>51 Skilled agricultural and related trades</v>
      </c>
      <c r="X95" s="18">
        <f t="shared" si="108"/>
        <v>6.3001251895943966</v>
      </c>
      <c r="Y95" s="18">
        <f t="shared" si="108"/>
        <v>-2.1929029023395108</v>
      </c>
      <c r="Z95" s="18">
        <f t="shared" si="108"/>
        <v>1.1015385863382132</v>
      </c>
      <c r="AA95" s="18">
        <f t="shared" si="108"/>
        <v>2.2680085117324111</v>
      </c>
      <c r="AB95" s="18">
        <f t="shared" si="109"/>
        <v>1.8776974563736504</v>
      </c>
      <c r="AD95" s="18">
        <f t="shared" si="110"/>
        <v>1.8776974563736504</v>
      </c>
      <c r="AE95" s="18">
        <f t="shared" si="111"/>
        <v>3.8883558241493033</v>
      </c>
      <c r="AF95" s="18">
        <f t="shared" si="112"/>
        <v>5.0506606429100431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-0.74727132304751587</v>
      </c>
      <c r="C96" s="18">
        <f t="shared" si="96"/>
        <v>-10.10757486912086</v>
      </c>
      <c r="D96" s="18">
        <f t="shared" si="96"/>
        <v>0.73055209270576071</v>
      </c>
      <c r="E96" s="18">
        <f t="shared" si="96"/>
        <v>-0.1008310217708086</v>
      </c>
      <c r="F96" s="18">
        <f t="shared" si="97"/>
        <v>0.17553144503272833</v>
      </c>
      <c r="H96" s="18">
        <f t="shared" si="98"/>
        <v>0.17553144503272833</v>
      </c>
      <c r="I96" s="18">
        <f t="shared" si="99"/>
        <v>2.221106272662654</v>
      </c>
      <c r="J96" s="18">
        <f t="shared" si="100"/>
        <v>2.3506079695840398</v>
      </c>
      <c r="L96" t="str">
        <f t="shared" si="101"/>
        <v>52 Skilled metal, electrical and electronic trades</v>
      </c>
      <c r="M96" s="18">
        <f t="shared" si="102"/>
        <v>-1.0332786387049708</v>
      </c>
      <c r="N96" s="18">
        <f t="shared" si="102"/>
        <v>-9.7273161121720797</v>
      </c>
      <c r="O96" s="18">
        <f t="shared" si="102"/>
        <v>0.34100871981690428</v>
      </c>
      <c r="P96" s="18">
        <f t="shared" si="102"/>
        <v>-0.19339526730897116</v>
      </c>
      <c r="Q96" s="18">
        <f t="shared" si="103"/>
        <v>-1.5577596997862209E-2</v>
      </c>
      <c r="S96" s="18">
        <f t="shared" si="104"/>
        <v>-1.5577596997862209E-2</v>
      </c>
      <c r="T96" s="18">
        <f t="shared" si="105"/>
        <v>2.1379413635261413</v>
      </c>
      <c r="U96" s="18">
        <f t="shared" si="106"/>
        <v>2.1263601991274639</v>
      </c>
      <c r="W96" t="str">
        <f t="shared" si="107"/>
        <v>52 Skilled metal, electrical and electronic trades</v>
      </c>
      <c r="X96" s="18">
        <f t="shared" si="108"/>
        <v>12.162440957272302</v>
      </c>
      <c r="Y96" s="18">
        <f t="shared" si="108"/>
        <v>-22.77740104131556</v>
      </c>
      <c r="Z96" s="18">
        <f t="shared" si="108"/>
        <v>12.625286492863941</v>
      </c>
      <c r="AA96" s="18">
        <f t="shared" si="108"/>
        <v>1.7519754944900434</v>
      </c>
      <c r="AB96" s="18">
        <f t="shared" si="109"/>
        <v>5.2544669272975186</v>
      </c>
      <c r="AD96" s="18">
        <f t="shared" si="110"/>
        <v>5.2544669272975186</v>
      </c>
      <c r="AE96" s="18">
        <f t="shared" si="111"/>
        <v>4.8930819856766172</v>
      </c>
      <c r="AF96" s="18">
        <f t="shared" si="112"/>
        <v>8.0701076970969954</v>
      </c>
    </row>
    <row r="97" spans="1:32" x14ac:dyDescent="0.2">
      <c r="A97" t="str">
        <f t="shared" si="95"/>
        <v>53 Skilled construction and building trades</v>
      </c>
      <c r="B97" s="18">
        <f t="shared" si="96"/>
        <v>-2.7658533026283627</v>
      </c>
      <c r="C97" s="18">
        <f t="shared" si="96"/>
        <v>4.0168536051552239</v>
      </c>
      <c r="D97" s="18">
        <f t="shared" si="96"/>
        <v>0.89855097491606806</v>
      </c>
      <c r="E97" s="18">
        <f t="shared" si="96"/>
        <v>-0.75759531933875524</v>
      </c>
      <c r="F97" s="18">
        <f t="shared" si="97"/>
        <v>-0.20858924050732863</v>
      </c>
      <c r="H97" s="18">
        <f t="shared" si="98"/>
        <v>-0.20858924050732863</v>
      </c>
      <c r="I97" s="18">
        <f t="shared" si="99"/>
        <v>2.4011740722843955</v>
      </c>
      <c r="J97" s="18">
        <f t="shared" si="100"/>
        <v>2.2522002588425849</v>
      </c>
      <c r="L97" t="str">
        <f t="shared" si="101"/>
        <v>53 Skilled construction and building trades</v>
      </c>
      <c r="M97" s="18">
        <f t="shared" si="102"/>
        <v>-2.9434913448527444</v>
      </c>
      <c r="N97" s="18">
        <f t="shared" si="102"/>
        <v>3.3075942291812988</v>
      </c>
      <c r="O97" s="18">
        <f t="shared" si="102"/>
        <v>1.0754506488541704</v>
      </c>
      <c r="P97" s="18">
        <f t="shared" si="102"/>
        <v>-0.81306570019366031</v>
      </c>
      <c r="Q97" s="18">
        <f t="shared" si="103"/>
        <v>-0.18751377386496682</v>
      </c>
      <c r="S97" s="18">
        <f t="shared" si="104"/>
        <v>-0.18751377386496682</v>
      </c>
      <c r="T97" s="18">
        <f t="shared" si="105"/>
        <v>2.4050097384564095</v>
      </c>
      <c r="U97" s="18">
        <f t="shared" si="106"/>
        <v>2.2710988940481736</v>
      </c>
      <c r="W97" t="str">
        <f t="shared" si="107"/>
        <v>53 Skilled construction and building trades</v>
      </c>
      <c r="X97" s="18">
        <f t="shared" si="108"/>
        <v>10.181966608106574</v>
      </c>
      <c r="Y97" s="18">
        <f t="shared" si="108"/>
        <v>42.034285929860715</v>
      </c>
      <c r="Z97" s="18">
        <f t="shared" si="108"/>
        <v>-7.2310947697250434</v>
      </c>
      <c r="AA97" s="18">
        <f t="shared" si="108"/>
        <v>2.1419888428986456</v>
      </c>
      <c r="AB97" s="18">
        <f t="shared" si="109"/>
        <v>-1.0831334635767464</v>
      </c>
      <c r="AD97" s="18">
        <f t="shared" si="110"/>
        <v>-1.0831334635767464</v>
      </c>
      <c r="AE97" s="18">
        <f t="shared" si="111"/>
        <v>2.2500433933986264</v>
      </c>
      <c r="AF97" s="18">
        <f t="shared" si="112"/>
        <v>1.474366061847876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-3.8446129341179081</v>
      </c>
      <c r="C98" s="18">
        <f t="shared" si="96"/>
        <v>-2.1161623336279245</v>
      </c>
      <c r="D98" s="18">
        <f t="shared" si="96"/>
        <v>1.533410685692993</v>
      </c>
      <c r="E98" s="18">
        <f t="shared" si="96"/>
        <v>0.42422217437414478</v>
      </c>
      <c r="F98" s="18">
        <f t="shared" si="97"/>
        <v>0.79259874534072239</v>
      </c>
      <c r="H98" s="18">
        <f t="shared" si="98"/>
        <v>0.79259874534072239</v>
      </c>
      <c r="I98" s="18">
        <f t="shared" si="99"/>
        <v>2.6176183841161604</v>
      </c>
      <c r="J98" s="18">
        <f t="shared" si="100"/>
        <v>3.1792924665805522</v>
      </c>
      <c r="L98" t="str">
        <f t="shared" si="101"/>
        <v>54 Textiles, printing and other skilled trades</v>
      </c>
      <c r="M98" s="18">
        <f t="shared" si="102"/>
        <v>-5.4220856993237199</v>
      </c>
      <c r="N98" s="18">
        <f t="shared" si="102"/>
        <v>-6.7151939508875884</v>
      </c>
      <c r="O98" s="18">
        <f t="shared" si="102"/>
        <v>1.7750230275529022</v>
      </c>
      <c r="P98" s="18">
        <f t="shared" si="102"/>
        <v>0.17103408162115752</v>
      </c>
      <c r="Q98" s="18">
        <f t="shared" si="103"/>
        <v>0.7028684182199374</v>
      </c>
      <c r="S98" s="18">
        <f t="shared" si="104"/>
        <v>0.7028684182199374</v>
      </c>
      <c r="T98" s="18">
        <f t="shared" si="105"/>
        <v>2.0315683964046594</v>
      </c>
      <c r="U98" s="18">
        <f t="shared" si="106"/>
        <v>2.5686134427969298</v>
      </c>
      <c r="W98" t="str">
        <f t="shared" si="107"/>
        <v>54 Textiles, printing and other skilled trades</v>
      </c>
      <c r="X98" s="18">
        <f t="shared" si="108"/>
        <v>-1.3413077495988857</v>
      </c>
      <c r="Y98" s="18">
        <f t="shared" si="108"/>
        <v>4.4522328819889045</v>
      </c>
      <c r="Z98" s="18">
        <f t="shared" si="108"/>
        <v>1.2218537835240628</v>
      </c>
      <c r="AA98" s="18">
        <f t="shared" si="108"/>
        <v>0.74762211747263496</v>
      </c>
      <c r="AB98" s="18">
        <f t="shared" si="109"/>
        <v>0.90545195632052433</v>
      </c>
      <c r="AD98" s="18">
        <f t="shared" si="110"/>
        <v>0.90545195632052433</v>
      </c>
      <c r="AE98" s="18">
        <f t="shared" si="111"/>
        <v>3.3029894939127447</v>
      </c>
      <c r="AF98" s="18">
        <f t="shared" si="112"/>
        <v>3.8913199348678873</v>
      </c>
    </row>
    <row r="99" spans="1:32" x14ac:dyDescent="0.2">
      <c r="A99" t="str">
        <f t="shared" si="95"/>
        <v>61 Caring personal service occupations</v>
      </c>
      <c r="B99" s="18">
        <f t="shared" si="96"/>
        <v>2.1340499138665869</v>
      </c>
      <c r="C99" s="18">
        <f t="shared" si="96"/>
        <v>-3.7155589790800359</v>
      </c>
      <c r="D99" s="18">
        <f t="shared" si="96"/>
        <v>1.0626542074979373</v>
      </c>
      <c r="E99" s="18">
        <f t="shared" si="96"/>
        <v>1.1454330325072037</v>
      </c>
      <c r="F99" s="18">
        <f t="shared" si="97"/>
        <v>1.1178325599309868</v>
      </c>
      <c r="H99" s="18">
        <f t="shared" si="98"/>
        <v>1.1178325599309868</v>
      </c>
      <c r="I99" s="18">
        <f t="shared" si="99"/>
        <v>3.280452494964381</v>
      </c>
      <c r="J99" s="18">
        <f t="shared" si="100"/>
        <v>4.0128285766904304</v>
      </c>
      <c r="L99" t="str">
        <f t="shared" si="101"/>
        <v>61 Caring personal service occupations</v>
      </c>
      <c r="M99" s="18">
        <f t="shared" si="102"/>
        <v>-0.38264235231565413</v>
      </c>
      <c r="N99" s="18">
        <f t="shared" si="102"/>
        <v>-5.2433965799758226</v>
      </c>
      <c r="O99" s="18">
        <f t="shared" si="102"/>
        <v>4.1303633658133609</v>
      </c>
      <c r="P99" s="18">
        <f t="shared" si="102"/>
        <v>1.9342819276552792</v>
      </c>
      <c r="Q99" s="18">
        <f t="shared" si="103"/>
        <v>2.6611141510677117</v>
      </c>
      <c r="S99" s="18">
        <f t="shared" si="104"/>
        <v>2.6611141510677117</v>
      </c>
      <c r="T99" s="18">
        <f t="shared" si="105"/>
        <v>3.0853192743409918</v>
      </c>
      <c r="U99" s="18">
        <f t="shared" si="106"/>
        <v>4.9368838401685045</v>
      </c>
      <c r="W99" t="str">
        <f t="shared" si="107"/>
        <v>61 Caring personal service occupations</v>
      </c>
      <c r="X99" s="18">
        <f t="shared" si="108"/>
        <v>2.5792667300962524</v>
      </c>
      <c r="Y99" s="18">
        <f t="shared" si="108"/>
        <v>-3.4644608980921476</v>
      </c>
      <c r="Z99" s="18">
        <f t="shared" si="108"/>
        <v>0.53124202501122486</v>
      </c>
      <c r="AA99" s="18">
        <f t="shared" si="108"/>
        <v>0.98715843960806016</v>
      </c>
      <c r="AB99" s="18">
        <f t="shared" si="109"/>
        <v>0.83495702837876884</v>
      </c>
      <c r="AD99" s="18">
        <f t="shared" si="110"/>
        <v>0.83495702837876884</v>
      </c>
      <c r="AE99" s="18">
        <f t="shared" si="111"/>
        <v>3.3114532484814108</v>
      </c>
      <c r="AF99" s="18">
        <f t="shared" si="112"/>
        <v>3.8524024449136052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2.6893363769718626</v>
      </c>
      <c r="C100" s="18">
        <f t="shared" si="96"/>
        <v>0.60940475079196421</v>
      </c>
      <c r="D100" s="18">
        <f t="shared" si="96"/>
        <v>-0.83457435567355631</v>
      </c>
      <c r="E100" s="18">
        <f t="shared" si="96"/>
        <v>6.505993534955401E-3</v>
      </c>
      <c r="F100" s="18">
        <f t="shared" si="97"/>
        <v>-0.27464378272310519</v>
      </c>
      <c r="H100" s="18">
        <f t="shared" si="98"/>
        <v>-0.27464378272310519</v>
      </c>
      <c r="I100" s="18">
        <f t="shared" si="99"/>
        <v>2.6930772466230213</v>
      </c>
      <c r="J100" s="18">
        <f t="shared" si="100"/>
        <v>2.5049621826724655</v>
      </c>
      <c r="L100" t="str">
        <f t="shared" si="101"/>
        <v>62 Leisure, travel and related personal service occupations</v>
      </c>
      <c r="M100" s="18">
        <f t="shared" si="102"/>
        <v>3.1662016868891918</v>
      </c>
      <c r="N100" s="18">
        <f t="shared" si="102"/>
        <v>-5.461673158264901</v>
      </c>
      <c r="O100" s="18">
        <f t="shared" si="102"/>
        <v>-0.30297802413321584</v>
      </c>
      <c r="P100" s="18">
        <f t="shared" si="102"/>
        <v>0.77623283917127583</v>
      </c>
      <c r="Q100" s="18">
        <f t="shared" si="103"/>
        <v>0.41520405100450297</v>
      </c>
      <c r="S100" s="18">
        <f t="shared" si="104"/>
        <v>0.41520405100450297</v>
      </c>
      <c r="T100" s="18">
        <f t="shared" si="105"/>
        <v>2.437802196246297</v>
      </c>
      <c r="U100" s="18">
        <f t="shared" si="106"/>
        <v>2.7367467499360254</v>
      </c>
      <c r="W100" t="str">
        <f t="shared" si="107"/>
        <v>62 Leisure, travel and related personal service occupations</v>
      </c>
      <c r="X100" s="18">
        <f t="shared" si="108"/>
        <v>2.5055508704123319</v>
      </c>
      <c r="Y100" s="18">
        <f t="shared" si="108"/>
        <v>2.9870744515207104</v>
      </c>
      <c r="Z100" s="18">
        <f t="shared" si="108"/>
        <v>-1.0285055840749235</v>
      </c>
      <c r="AA100" s="18">
        <f t="shared" si="108"/>
        <v>-0.29470890816933881</v>
      </c>
      <c r="AB100" s="18">
        <f t="shared" si="109"/>
        <v>-0.53991032027672636</v>
      </c>
      <c r="AD100" s="18">
        <f t="shared" si="110"/>
        <v>-0.53991032027672636</v>
      </c>
      <c r="AE100" s="18">
        <f t="shared" si="111"/>
        <v>2.782721463461324</v>
      </c>
      <c r="AF100" s="18">
        <f t="shared" si="112"/>
        <v>2.4198079444931908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-4.5717735435002904</v>
      </c>
      <c r="C101" s="18">
        <f t="shared" si="96"/>
        <v>25.633531787675846</v>
      </c>
      <c r="D101" s="18">
        <f t="shared" si="96"/>
        <v>-5.3636597238083228</v>
      </c>
      <c r="E101" s="18">
        <f t="shared" si="96"/>
        <v>0.88690741884092095</v>
      </c>
      <c r="F101" s="18">
        <f t="shared" si="97"/>
        <v>-1.2411891473381065</v>
      </c>
      <c r="H101" s="18">
        <f t="shared" si="98"/>
        <v>-1.2411891473381065</v>
      </c>
      <c r="I101" s="18">
        <f t="shared" si="99"/>
        <v>2.2658828205989634</v>
      </c>
      <c r="J101" s="18">
        <f t="shared" si="100"/>
        <v>1.3820874951675721</v>
      </c>
      <c r="L101" t="str">
        <f t="shared" si="101"/>
        <v>63 Community and civil enforcement occupations</v>
      </c>
      <c r="M101" s="18">
        <f t="shared" si="102"/>
        <v>-8.2099538669862859</v>
      </c>
      <c r="N101" s="18">
        <f t="shared" si="102"/>
        <v>49.104625787842714</v>
      </c>
      <c r="O101" s="18">
        <f t="shared" si="102"/>
        <v>-11.505697512993651</v>
      </c>
      <c r="P101" s="18">
        <f t="shared" si="102"/>
        <v>1.407847578656729</v>
      </c>
      <c r="Q101" s="18">
        <f t="shared" si="103"/>
        <v>-3.0935211951833241</v>
      </c>
      <c r="S101" s="18">
        <f t="shared" si="104"/>
        <v>-3.0935211951833241</v>
      </c>
      <c r="T101" s="18">
        <f t="shared" si="105"/>
        <v>1.4616001443441995</v>
      </c>
      <c r="U101" s="18">
        <f t="shared" si="106"/>
        <v>-0.94456502556489186</v>
      </c>
      <c r="W101" t="str">
        <f t="shared" si="107"/>
        <v>63 Community and civil enforcement occupations</v>
      </c>
      <c r="X101" s="18">
        <f t="shared" si="108"/>
        <v>3.9592844143833128</v>
      </c>
      <c r="Y101" s="18">
        <f t="shared" si="108"/>
        <v>-14.829715569292933</v>
      </c>
      <c r="Z101" s="18">
        <f t="shared" si="108"/>
        <v>7.1450420700225781</v>
      </c>
      <c r="AA101" s="18">
        <f t="shared" si="108"/>
        <v>0.25063940970704301</v>
      </c>
      <c r="AB101" s="18">
        <f t="shared" si="109"/>
        <v>2.4980163989225534</v>
      </c>
      <c r="AD101" s="18">
        <f t="shared" si="110"/>
        <v>2.4980163989225534</v>
      </c>
      <c r="AE101" s="18">
        <f t="shared" si="111"/>
        <v>4.2657162899552459</v>
      </c>
      <c r="AF101" s="18">
        <f t="shared" si="112"/>
        <v>5.7680513346755946</v>
      </c>
    </row>
    <row r="102" spans="1:32" x14ac:dyDescent="0.2">
      <c r="A102" t="str">
        <f t="shared" si="95"/>
        <v>71 Sales occupations</v>
      </c>
      <c r="B102" s="18">
        <f t="shared" si="96"/>
        <v>-2.9539843232336604</v>
      </c>
      <c r="C102" s="18">
        <f t="shared" si="96"/>
        <v>-0.93400054363398377</v>
      </c>
      <c r="D102" s="18">
        <f t="shared" si="96"/>
        <v>-0.21913796228724136</v>
      </c>
      <c r="E102" s="18">
        <f t="shared" si="96"/>
        <v>-0.33365685157560332</v>
      </c>
      <c r="F102" s="18">
        <f t="shared" si="97"/>
        <v>-0.29549849968719677</v>
      </c>
      <c r="H102" s="18">
        <f t="shared" si="98"/>
        <v>-0.29549849968719677</v>
      </c>
      <c r="I102" s="18">
        <f t="shared" si="99"/>
        <v>2.4974705373244532</v>
      </c>
      <c r="J102" s="18">
        <f t="shared" si="100"/>
        <v>2.2896135440825693</v>
      </c>
      <c r="L102" t="str">
        <f t="shared" si="101"/>
        <v>71 Sales occupations</v>
      </c>
      <c r="M102" s="18">
        <f t="shared" si="102"/>
        <v>-2.3465178699680789</v>
      </c>
      <c r="N102" s="18">
        <f t="shared" si="102"/>
        <v>0.3467630715861203</v>
      </c>
      <c r="O102" s="18">
        <f t="shared" si="102"/>
        <v>0.13350382558190432</v>
      </c>
      <c r="P102" s="18">
        <f t="shared" si="102"/>
        <v>-5.520967072991656E-3</v>
      </c>
      <c r="Q102" s="18">
        <f t="shared" si="103"/>
        <v>4.0799170429517417E-2</v>
      </c>
      <c r="S102" s="18">
        <f t="shared" si="104"/>
        <v>4.0799170429517417E-2</v>
      </c>
      <c r="T102" s="18">
        <f t="shared" si="105"/>
        <v>1.9591116292441146</v>
      </c>
      <c r="U102" s="18">
        <f t="shared" si="106"/>
        <v>1.9902287521998963</v>
      </c>
      <c r="W102" t="str">
        <f t="shared" si="107"/>
        <v>71 Sales occupations</v>
      </c>
      <c r="X102" s="18">
        <f t="shared" si="108"/>
        <v>-3.3764503662717327</v>
      </c>
      <c r="Y102" s="18">
        <f t="shared" si="108"/>
        <v>-1.8486295092929872</v>
      </c>
      <c r="Z102" s="18">
        <f t="shared" si="108"/>
        <v>-0.47978656850634627</v>
      </c>
      <c r="AA102" s="18">
        <f t="shared" si="108"/>
        <v>-0.58727964421060319</v>
      </c>
      <c r="AB102" s="18">
        <f t="shared" si="109"/>
        <v>-0.55146152569131024</v>
      </c>
      <c r="AD102" s="18">
        <f t="shared" si="110"/>
        <v>-0.55146152569131024</v>
      </c>
      <c r="AE102" s="18">
        <f t="shared" si="111"/>
        <v>2.8669298846324631</v>
      </c>
      <c r="AF102" s="18">
        <f t="shared" si="112"/>
        <v>2.5006962041281833</v>
      </c>
    </row>
    <row r="103" spans="1:32" x14ac:dyDescent="0.2">
      <c r="A103" t="str">
        <f t="shared" si="95"/>
        <v>72 Customer service occupations</v>
      </c>
      <c r="B103" s="18">
        <f t="shared" si="96"/>
        <v>1.9192461080123069</v>
      </c>
      <c r="C103" s="18">
        <f t="shared" si="96"/>
        <v>2.0910144766413286</v>
      </c>
      <c r="D103" s="18">
        <f t="shared" si="96"/>
        <v>2.2337094341660535</v>
      </c>
      <c r="E103" s="18">
        <f t="shared" si="96"/>
        <v>1.1093470617899115</v>
      </c>
      <c r="F103" s="18">
        <f t="shared" si="97"/>
        <v>1.4827537939472668</v>
      </c>
      <c r="H103" s="18">
        <f t="shared" si="98"/>
        <v>1.4827537939472668</v>
      </c>
      <c r="I103" s="18">
        <f t="shared" si="99"/>
        <v>2.8730542928541825</v>
      </c>
      <c r="J103" s="18">
        <f t="shared" si="100"/>
        <v>3.9051449621028134</v>
      </c>
      <c r="L103" t="str">
        <f t="shared" si="101"/>
        <v>72 Customer service occupations</v>
      </c>
      <c r="M103" s="18">
        <f t="shared" si="102"/>
        <v>-2.3737062059206226</v>
      </c>
      <c r="N103" s="18">
        <f t="shared" si="102"/>
        <v>20.240487892574109</v>
      </c>
      <c r="O103" s="18">
        <f t="shared" si="102"/>
        <v>4.7373124760479834</v>
      </c>
      <c r="P103" s="18">
        <f t="shared" si="102"/>
        <v>1.5479554060334966</v>
      </c>
      <c r="Q103" s="18">
        <f t="shared" si="103"/>
        <v>2.6001347216598969</v>
      </c>
      <c r="S103" s="18">
        <f t="shared" si="104"/>
        <v>2.6001347216598969</v>
      </c>
      <c r="T103" s="18">
        <f t="shared" si="105"/>
        <v>2.4672809435104082</v>
      </c>
      <c r="U103" s="18">
        <f t="shared" si="106"/>
        <v>4.4122392961898349</v>
      </c>
      <c r="W103" t="str">
        <f t="shared" si="107"/>
        <v>72 Customer service occupations</v>
      </c>
      <c r="X103" s="18">
        <f t="shared" si="108"/>
        <v>3.9893039484601545</v>
      </c>
      <c r="Y103" s="18">
        <f t="shared" si="108"/>
        <v>-5.3759307525674256</v>
      </c>
      <c r="Z103" s="18">
        <f t="shared" si="108"/>
        <v>0.82062655276660124</v>
      </c>
      <c r="AA103" s="18">
        <f t="shared" si="108"/>
        <v>0.82280386744462142</v>
      </c>
      <c r="AB103" s="18">
        <f t="shared" si="109"/>
        <v>0.82207809066074944</v>
      </c>
      <c r="AD103" s="18">
        <f t="shared" si="110"/>
        <v>0.82207809066074944</v>
      </c>
      <c r="AE103" s="18">
        <f t="shared" si="111"/>
        <v>3.0765875116818053</v>
      </c>
      <c r="AF103" s="18">
        <f t="shared" si="112"/>
        <v>3.625585404504017</v>
      </c>
    </row>
    <row r="104" spans="1:32" x14ac:dyDescent="0.2">
      <c r="A104" t="str">
        <f t="shared" si="95"/>
        <v>81 Process, plant and machine operatives</v>
      </c>
      <c r="B104" s="18">
        <f t="shared" si="96"/>
        <v>-1.1272878471938585</v>
      </c>
      <c r="C104" s="18">
        <f t="shared" si="96"/>
        <v>-9.2039161175957567</v>
      </c>
      <c r="D104" s="18">
        <f t="shared" si="96"/>
        <v>2.2921075350227582</v>
      </c>
      <c r="E104" s="18">
        <f t="shared" si="96"/>
        <v>-0.18771572013586146</v>
      </c>
      <c r="F104" s="18">
        <f t="shared" si="97"/>
        <v>0.63213932894894409</v>
      </c>
      <c r="H104" s="18">
        <f t="shared" si="98"/>
        <v>0.63213932894894409</v>
      </c>
      <c r="I104" s="18">
        <f t="shared" si="99"/>
        <v>2.4346811485899789</v>
      </c>
      <c r="J104" s="18">
        <f t="shared" si="100"/>
        <v>2.8920314003752612</v>
      </c>
      <c r="L104" t="str">
        <f t="shared" si="101"/>
        <v>81 Process, plant and machine operatives</v>
      </c>
      <c r="M104" s="18">
        <f t="shared" si="102"/>
        <v>-1.7109560327733031</v>
      </c>
      <c r="N104" s="18">
        <f t="shared" si="102"/>
        <v>-7.3515369698450623</v>
      </c>
      <c r="O104" s="18">
        <f t="shared" si="102"/>
        <v>1.4154357917054217</v>
      </c>
      <c r="P104" s="18">
        <f t="shared" si="102"/>
        <v>-8.7841345973649343E-2</v>
      </c>
      <c r="Q104" s="18">
        <f t="shared" si="103"/>
        <v>0.41075868860080966</v>
      </c>
      <c r="S104" s="18">
        <f t="shared" si="104"/>
        <v>0.41075868860080966</v>
      </c>
      <c r="T104" s="18">
        <f t="shared" si="105"/>
        <v>2.184480283286927</v>
      </c>
      <c r="U104" s="18">
        <f t="shared" si="106"/>
        <v>2.4903972527242635</v>
      </c>
      <c r="W104" t="str">
        <f t="shared" si="107"/>
        <v>81 Process, plant and machine operatives</v>
      </c>
      <c r="X104" s="18">
        <f t="shared" si="108"/>
        <v>0.94243611505635538</v>
      </c>
      <c r="Y104" s="18">
        <f t="shared" si="108"/>
        <v>-15.350893140613152</v>
      </c>
      <c r="Z104" s="18">
        <f t="shared" si="108"/>
        <v>5.2464313160764942</v>
      </c>
      <c r="AA104" s="18">
        <f t="shared" si="108"/>
        <v>-0.49464858821208768</v>
      </c>
      <c r="AB104" s="18">
        <f t="shared" si="109"/>
        <v>1.3833766057392838</v>
      </c>
      <c r="AD104" s="18">
        <f t="shared" si="110"/>
        <v>1.3833766057392838</v>
      </c>
      <c r="AE104" s="18">
        <f t="shared" si="111"/>
        <v>3.2776994992915309</v>
      </c>
      <c r="AF104" s="18">
        <f t="shared" si="112"/>
        <v>4.1903815567455371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3.5721286734968993</v>
      </c>
      <c r="C105" s="18">
        <f t="shared" si="96"/>
        <v>-10.996203818051576</v>
      </c>
      <c r="D105" s="18">
        <f t="shared" si="96"/>
        <v>1.3092524612737133</v>
      </c>
      <c r="E105" s="18">
        <f t="shared" si="96"/>
        <v>0.15191927459770049</v>
      </c>
      <c r="F105" s="18">
        <f t="shared" si="97"/>
        <v>0.53622048340538075</v>
      </c>
      <c r="H105" s="18">
        <f t="shared" si="98"/>
        <v>0.53622048340538075</v>
      </c>
      <c r="I105" s="18">
        <f t="shared" si="99"/>
        <v>3.0204980101707468</v>
      </c>
      <c r="J105" s="18">
        <f t="shared" si="100"/>
        <v>3.3787462102594201</v>
      </c>
      <c r="L105" t="str">
        <f t="shared" si="101"/>
        <v>82 Transport and mobile machine drivers and operatives</v>
      </c>
      <c r="M105" s="18">
        <f t="shared" si="102"/>
        <v>3.770892408164217</v>
      </c>
      <c r="N105" s="18">
        <f t="shared" si="102"/>
        <v>-11.752541132397031</v>
      </c>
      <c r="O105" s="18">
        <f t="shared" si="102"/>
        <v>0.84337486069436807</v>
      </c>
      <c r="P105" s="18">
        <f t="shared" si="102"/>
        <v>1.8757596172691571E-2</v>
      </c>
      <c r="Q105" s="18">
        <f t="shared" si="103"/>
        <v>0.29287805201738681</v>
      </c>
      <c r="S105" s="18">
        <f t="shared" si="104"/>
        <v>0.29287805201738681</v>
      </c>
      <c r="T105" s="18">
        <f t="shared" si="105"/>
        <v>2.9062581931317499</v>
      </c>
      <c r="U105" s="18">
        <f t="shared" si="106"/>
        <v>3.1037654500255307</v>
      </c>
      <c r="W105" t="str">
        <f t="shared" si="107"/>
        <v>82 Transport and mobile machine drivers and operatives</v>
      </c>
      <c r="X105" s="18">
        <f t="shared" si="108"/>
        <v>1.2363172537077638</v>
      </c>
      <c r="Y105" s="18">
        <f t="shared" si="108"/>
        <v>-1.5380926021957397</v>
      </c>
      <c r="Z105" s="18">
        <f t="shared" si="108"/>
        <v>6.0233408077029926</v>
      </c>
      <c r="AA105" s="18">
        <f t="shared" si="108"/>
        <v>1.2509068286077341</v>
      </c>
      <c r="AB105" s="18">
        <f t="shared" si="109"/>
        <v>2.8173586171361897</v>
      </c>
      <c r="AD105" s="18">
        <f t="shared" si="110"/>
        <v>2.8173586171361897</v>
      </c>
      <c r="AE105" s="18">
        <f t="shared" si="111"/>
        <v>4.1928388245888959</v>
      </c>
      <c r="AF105" s="18">
        <f t="shared" si="112"/>
        <v>5.9174889020364052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-2.771731820999157</v>
      </c>
      <c r="C106" s="18">
        <f t="shared" si="96"/>
        <v>-7.7588880579769759</v>
      </c>
      <c r="D106" s="18">
        <f t="shared" si="96"/>
        <v>12.194517664265181</v>
      </c>
      <c r="E106" s="18">
        <f t="shared" si="96"/>
        <v>1.619565177808413</v>
      </c>
      <c r="F106" s="18">
        <f t="shared" si="97"/>
        <v>5.0288878545591498</v>
      </c>
      <c r="H106" s="18">
        <f t="shared" si="98"/>
        <v>5.0288878545591498</v>
      </c>
      <c r="I106" s="18">
        <f t="shared" si="99"/>
        <v>4.0016917943515917</v>
      </c>
      <c r="J106" s="18">
        <f t="shared" si="100"/>
        <v>7.3286265697477315</v>
      </c>
      <c r="L106" t="str">
        <f t="shared" si="101"/>
        <v>91 Elementary trades and related occupations</v>
      </c>
      <c r="M106" s="18">
        <f t="shared" si="102"/>
        <v>-2.9047321954282834</v>
      </c>
      <c r="N106" s="18">
        <f t="shared" si="102"/>
        <v>-4.4666164062640128</v>
      </c>
      <c r="O106" s="18">
        <f t="shared" si="102"/>
        <v>6.7290138501730601</v>
      </c>
      <c r="P106" s="18">
        <f t="shared" si="102"/>
        <v>1.3449017651850248</v>
      </c>
      <c r="Q106" s="18">
        <f t="shared" si="103"/>
        <v>3.1087296713894208</v>
      </c>
      <c r="S106" s="18">
        <f t="shared" si="104"/>
        <v>3.1087296713894208</v>
      </c>
      <c r="T106" s="18">
        <f t="shared" si="105"/>
        <v>2.5939316362756148</v>
      </c>
      <c r="U106" s="18">
        <f t="shared" si="106"/>
        <v>4.905895889361811</v>
      </c>
      <c r="W106" t="str">
        <f t="shared" si="107"/>
        <v>91 Elementary trades and related occupations</v>
      </c>
      <c r="X106" s="18">
        <f t="shared" si="108"/>
        <v>-2.2272878201961555</v>
      </c>
      <c r="Y106" s="18">
        <f t="shared" si="108"/>
        <v>-21.003979902541225</v>
      </c>
      <c r="Z106" s="18">
        <f t="shared" si="108"/>
        <v>29.83110279535779</v>
      </c>
      <c r="AA106" s="18">
        <f t="shared" si="108"/>
        <v>2.1046361882646192</v>
      </c>
      <c r="AB106" s="18">
        <f t="shared" si="109"/>
        <v>10.617343222735132</v>
      </c>
      <c r="AD106" s="18">
        <f t="shared" si="110"/>
        <v>10.617343222735132</v>
      </c>
      <c r="AE106" s="18">
        <f t="shared" si="111"/>
        <v>8.5467048716499008</v>
      </c>
      <c r="AF106" s="18">
        <f t="shared" si="112"/>
        <v>13.813555758932061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-0.26471612417031665</v>
      </c>
      <c r="C107" s="18">
        <f t="shared" si="96"/>
        <v>-7.1610233272144219</v>
      </c>
      <c r="D107" s="18">
        <f t="shared" si="96"/>
        <v>-2.0998374606907344</v>
      </c>
      <c r="E107" s="18">
        <f t="shared" si="96"/>
        <v>-0.96594281343396204</v>
      </c>
      <c r="F107" s="18">
        <f t="shared" si="97"/>
        <v>-1.3453594504018396</v>
      </c>
      <c r="H107" s="18">
        <f t="shared" si="98"/>
        <v>-1.3453594504018396</v>
      </c>
      <c r="I107" s="18">
        <f t="shared" si="99"/>
        <v>2.4284046776296142</v>
      </c>
      <c r="J107" s="18">
        <f t="shared" si="100"/>
        <v>1.4951390705192802</v>
      </c>
      <c r="L107" t="str">
        <f t="shared" si="101"/>
        <v>92 Elementary administration and service occupations</v>
      </c>
      <c r="M107" s="18">
        <f t="shared" si="102"/>
        <v>-1.7424114102178812</v>
      </c>
      <c r="N107" s="18">
        <f t="shared" si="102"/>
        <v>-3.3954972360223379</v>
      </c>
      <c r="O107" s="18">
        <f t="shared" si="102"/>
        <v>-0.71211092668292952</v>
      </c>
      <c r="P107" s="18">
        <f t="shared" si="102"/>
        <v>-0.85581289859220089</v>
      </c>
      <c r="Q107" s="18">
        <f t="shared" si="103"/>
        <v>-0.80793536546037714</v>
      </c>
      <c r="S107" s="18">
        <f t="shared" si="104"/>
        <v>-0.80793536546037714</v>
      </c>
      <c r="T107" s="18">
        <f t="shared" si="105"/>
        <v>2.1436136682769336</v>
      </c>
      <c r="U107" s="18">
        <f t="shared" si="106"/>
        <v>1.5526964354352746</v>
      </c>
      <c r="W107" t="str">
        <f t="shared" si="107"/>
        <v>92 Elementary administration and service occupations</v>
      </c>
      <c r="X107" s="18">
        <f t="shared" si="108"/>
        <v>1.0339572172097133</v>
      </c>
      <c r="Y107" s="18">
        <f t="shared" si="108"/>
        <v>-10.247567488915909</v>
      </c>
      <c r="Z107" s="18">
        <f t="shared" si="108"/>
        <v>-3.3931020570481807</v>
      </c>
      <c r="AA107" s="18">
        <f t="shared" si="108"/>
        <v>-1.0784909300372569</v>
      </c>
      <c r="AB107" s="18">
        <f t="shared" si="109"/>
        <v>-1.8561250307515098</v>
      </c>
      <c r="AD107" s="18">
        <f t="shared" si="110"/>
        <v>-1.8561250307515098</v>
      </c>
      <c r="AE107" s="18">
        <f t="shared" si="111"/>
        <v>2.6707773260984835</v>
      </c>
      <c r="AF107" s="18">
        <f t="shared" si="112"/>
        <v>1.4439761268400853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1.0984006459009654</v>
      </c>
      <c r="C109" s="26">
        <f>IF(AND(D$6-C$6 &lt;&gt; 0,C35&lt;&gt;0,D35&lt;&gt;0),(EXP(LN(D35/C35)/(D$6-C$6))-1)*100,0)</f>
        <v>-1.7026698326261247E-2</v>
      </c>
      <c r="D109" s="26">
        <f>IF(AND(E$6-D$6 &lt;&gt; 0,D35&lt;&gt;0,E35&lt;&gt;0),(EXP(LN(E35/D35)/(E$6-D$6))-1)*100,0)</f>
        <v>0.71777042348430964</v>
      </c>
      <c r="E109" s="26">
        <f>IF(AND(F$6-E$6 &lt;&gt; 0,E35&lt;&gt;0,F35&lt;&gt;0),(EXP(LN(F35/E35)/(F$6-E$6))-1)*100,0)</f>
        <v>0.52439885250195051</v>
      </c>
      <c r="F109" s="26">
        <f t="shared" ref="F109" si="113">IF(AND(F$6-D$6 &lt;&gt; 0,D35&lt;&gt;0,F35&lt;&gt;0),(EXP(LN(F35/D35)/(F$6-D$6))-1)*100,0)</f>
        <v>0.58881475638519198</v>
      </c>
      <c r="H109" s="26">
        <f t="shared" ref="H109" si="114">IF($F$6-$D$6 &lt;&gt; 0,(EXP(LN(1+(H72/100))/($F$6-$D$6))-1)*100,0)</f>
        <v>0.58881475638519198</v>
      </c>
      <c r="I109" s="26">
        <f>IF(D35&gt;0,((1+(I35/D35))^(1/($F$6-$D$6))-1)*100,0)</f>
        <v>2.7691702630892712</v>
      </c>
      <c r="J109" s="26">
        <f t="shared" ref="J109" si="115">IF($F$6-$D$6 &lt;&gt; 0,(EXP(LN(1+(J72/100))/($F$6-$D$6))-1)*100,0)</f>
        <v>3.1763642433989325</v>
      </c>
      <c r="L109" s="24" t="str">
        <f>L35</f>
        <v>All occupations</v>
      </c>
      <c r="M109" s="26">
        <f>IF(AND(N$6-M$6 &lt;&gt; 0,M35&lt;&gt;0,N35&lt;&gt;0),(EXP(LN(N35/M35)/(N$6-M$6))-1)*100,0)</f>
        <v>0.33237028940780178</v>
      </c>
      <c r="N109" s="26">
        <f>IF(AND(O$6-N$6 &lt;&gt; 0,N35&lt;&gt;0,O35&lt;&gt;0),(EXP(LN(O35/N35)/(O$6-N$6))-1)*100,0)</f>
        <v>-2.9539954363344556E-2</v>
      </c>
      <c r="O109" s="26">
        <f>IF(AND(P$6-O$6 &lt;&gt; 0,O35&lt;&gt;0,P35&lt;&gt;0),(EXP(LN(P35/O35)/(P$6-O$6))-1)*100,0)</f>
        <v>0.78978664159874423</v>
      </c>
      <c r="P109" s="26">
        <f>IF(AND(Q$6-P$6 &lt;&gt; 0,P35&lt;&gt;0,Q35&lt;&gt;0),(EXP(LN(Q35/P35)/(Q$6-P$6))-1)*100,0)</f>
        <v>0.50072768348099483</v>
      </c>
      <c r="Q109" s="26">
        <f t="shared" ref="Q109" si="116">IF(AND(Q$6-O$6 &lt;&gt; 0,O35&lt;&gt;0,Q35&lt;&gt;0),(EXP(LN(Q35/O35)/(Q$6-O$6))-1)*100,0)</f>
        <v>0.59698844041959909</v>
      </c>
      <c r="S109" s="26">
        <f t="shared" ref="S109" si="117">IF($F$6-$D$6 &lt;&gt; 0,(EXP(LN(1+(S72/100))/($F$6-$D$6))-1)*100,0)</f>
        <v>0.59698844041959909</v>
      </c>
      <c r="T109" s="26">
        <f t="shared" ref="T109" si="118">IF(O35&gt;0,((1+(T35/O35))^(1/($F$6-$D$6))-1)*100,0)</f>
        <v>2.3737407481351669</v>
      </c>
      <c r="U109" s="26">
        <f t="shared" ref="U109" si="119">IF($F$6-$D$6 &lt;&gt; 0,(EXP(LN(1+(U72/100))/($F$6-$D$6))-1)*100,0)</f>
        <v>2.8088496377651984</v>
      </c>
      <c r="W109" s="24" t="str">
        <f>W35</f>
        <v>All occupations</v>
      </c>
      <c r="X109" s="26">
        <f>IF(AND(Y$6-X$6 &lt;&gt; 0,X35&lt;&gt;0,Y35&lt;&gt;0),(EXP(LN(Y35/X35)/(Y$6-X$6))-1)*100,0)</f>
        <v>1.9506498011737428</v>
      </c>
      <c r="Y109" s="26">
        <f>IF(AND(Z$6-Y$6 &lt;&gt; 0,Y35&lt;&gt;0,Z35&lt;&gt;0),(EXP(LN(Z35/Y35)/(Z$6-Y$6))-1)*100,0)</f>
        <v>-3.6508282915792556E-3</v>
      </c>
      <c r="Z109" s="26">
        <f>IF(AND(AA$6-Z$6 &lt;&gt; 0,Z35&lt;&gt;0,AA35&lt;&gt;0),(EXP(LN(AA35/Z35)/(AA$6-Z$6))-1)*100,0)</f>
        <v>0.64058126395909465</v>
      </c>
      <c r="AA109" s="26">
        <f>IF(AND(AB$6-AA$6 &lt;&gt; 0,AA35&lt;&gt;0,AB35&lt;&gt;0),(EXP(LN(AB35/AA35)/(AB$6-AA$6))-1)*100,0)</f>
        <v>0.54982738750879445</v>
      </c>
      <c r="AB109" s="26">
        <f t="shared" ref="AB109" si="120">IF(AND(AB$6-Z$6 &lt;&gt; 0,Z35&lt;&gt;0,AB35&lt;&gt;0),(EXP(LN(AB35/Z35)/(AB$6-Z$6))-1)*100,0)</f>
        <v>0.58006958285488075</v>
      </c>
      <c r="AD109" s="26">
        <f t="shared" ref="AD109" si="121">IF($F$6-$D$6 &lt;&gt; 0,(EXP(LN(1+(AD72/100))/($F$6-$D$6))-1)*100,0)</f>
        <v>0.58006958285488075</v>
      </c>
      <c r="AE109" s="26">
        <f t="shared" ref="AE109" si="122">IF(Z35&gt;0,((1+(AE35/Z35))^(1/($F$6-$D$6))-1)*100,0)</f>
        <v>3.1694553137228576</v>
      </c>
      <c r="AF109" s="26">
        <f t="shared" ref="AF109" si="123">IF($F$6-$D$6 &lt;&gt; 0,(EXP(LN(1+(AF72/100))/($F$6-$D$6))-1)*100,0)</f>
        <v>3.5498547674342795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Essex Southend-on-Sea and Thurrock (Continued)</v>
      </c>
      <c r="L112" s="19" t="str">
        <f>CONCATENATE(L$1," (Continued)")</f>
        <v>Occupation Table 2.1  Males: Employment Change by Occupation (SOC 2020) and Replacement Demand, 2015-2035, Essex Southend-on-Sea and Thurrock (Continued)</v>
      </c>
      <c r="W112" s="19" t="str">
        <f>CONCATENATE(W$1," (Continued)")</f>
        <v>Occupation Table 2.2  Females: Employment Change by Occupation (SOC 2020) and Replacement Demand, 2015-2035, Essex Southend-on-Sea and Thurrock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9.5912887166137111</v>
      </c>
      <c r="C119" s="27">
        <f t="shared" si="125"/>
        <v>2.5846131050574002</v>
      </c>
      <c r="D119" s="27">
        <f t="shared" si="125"/>
        <v>-5.4641305608700605</v>
      </c>
      <c r="E119" s="27">
        <f t="shared" si="125"/>
        <v>7.146128874518098</v>
      </c>
      <c r="F119" s="27">
        <f t="shared" ref="F119:F144" si="126">F8-D8</f>
        <v>1.6819983136480374</v>
      </c>
      <c r="L119" t="str">
        <f t="shared" ref="L119:L144" si="127">L8</f>
        <v>11 Corporate managers and directors</v>
      </c>
      <c r="M119" s="27">
        <f t="shared" ref="M119:P144" si="128">N8-M8</f>
        <v>4.6312856123602018</v>
      </c>
      <c r="N119" s="27">
        <f t="shared" si="128"/>
        <v>1.6263493873965942</v>
      </c>
      <c r="O119" s="27">
        <f t="shared" si="128"/>
        <v>-5.5919081542175775</v>
      </c>
      <c r="P119" s="27">
        <f t="shared" si="128"/>
        <v>2.5347414308604286</v>
      </c>
      <c r="Q119" s="27">
        <f t="shared" ref="Q119:Q144" si="129">Q8-O8</f>
        <v>-3.0571667233571489</v>
      </c>
      <c r="W119" t="str">
        <f t="shared" ref="W119:W144" si="130">W8</f>
        <v>11 Corporate managers and directors</v>
      </c>
      <c r="X119" s="27">
        <f t="shared" ref="X119:AA144" si="131">Y8-X8</f>
        <v>4.9600031042534916</v>
      </c>
      <c r="Y119" s="27">
        <f t="shared" si="131"/>
        <v>0.95826371766068874</v>
      </c>
      <c r="Z119" s="27">
        <f t="shared" si="131"/>
        <v>0.12777759334764482</v>
      </c>
      <c r="AA119" s="27">
        <f t="shared" si="131"/>
        <v>4.6113874436576374</v>
      </c>
      <c r="AB119" s="27">
        <f t="shared" ref="AB119:AB144" si="132">AB8-Z8</f>
        <v>4.7391650370052822</v>
      </c>
    </row>
    <row r="120" spans="1:28" x14ac:dyDescent="0.2">
      <c r="A120" t="str">
        <f t="shared" si="124"/>
        <v>12 Other managers and proprietors</v>
      </c>
      <c r="B120" s="27">
        <f t="shared" si="125"/>
        <v>1.3194231443047109</v>
      </c>
      <c r="C120" s="27">
        <f t="shared" si="125"/>
        <v>0.60265591743722169</v>
      </c>
      <c r="D120" s="27">
        <f t="shared" si="125"/>
        <v>1.3879991219171899</v>
      </c>
      <c r="E120" s="27">
        <f t="shared" si="125"/>
        <v>4.099998807838876</v>
      </c>
      <c r="F120" s="27">
        <f t="shared" si="126"/>
        <v>5.4879979297560659</v>
      </c>
      <c r="L120" t="str">
        <f t="shared" si="127"/>
        <v>12 Other managers and proprietors</v>
      </c>
      <c r="M120" s="27">
        <f t="shared" si="128"/>
        <v>-0.20309962900141443</v>
      </c>
      <c r="N120" s="27">
        <f t="shared" si="128"/>
        <v>0.38391218880579814</v>
      </c>
      <c r="O120" s="27">
        <f t="shared" si="128"/>
        <v>2.2945437678038125</v>
      </c>
      <c r="P120" s="27">
        <f t="shared" si="128"/>
        <v>2.4625492390727004</v>
      </c>
      <c r="Q120" s="27">
        <f t="shared" si="129"/>
        <v>4.7570930068765129</v>
      </c>
      <c r="W120" t="str">
        <f t="shared" si="130"/>
        <v>12 Other managers and proprietors</v>
      </c>
      <c r="X120" s="27">
        <f t="shared" si="131"/>
        <v>1.5225227733060986</v>
      </c>
      <c r="Y120" s="27">
        <f t="shared" si="131"/>
        <v>0.21874372863146974</v>
      </c>
      <c r="Z120" s="27">
        <f t="shared" si="131"/>
        <v>-0.90654464588667238</v>
      </c>
      <c r="AA120" s="27">
        <f t="shared" si="131"/>
        <v>1.6374495687661472</v>
      </c>
      <c r="AB120" s="27">
        <f t="shared" si="132"/>
        <v>0.73090492287947484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5.98670668028997</v>
      </c>
      <c r="C121" s="27">
        <f t="shared" si="125"/>
        <v>2.8040934223255363</v>
      </c>
      <c r="D121" s="27">
        <f t="shared" si="125"/>
        <v>13.270191334732075</v>
      </c>
      <c r="E121" s="27">
        <f t="shared" si="125"/>
        <v>10.728770631955982</v>
      </c>
      <c r="F121" s="27">
        <f t="shared" si="126"/>
        <v>23.998961966688057</v>
      </c>
      <c r="L121" t="str">
        <f t="shared" si="127"/>
        <v>21 Science, research, engineering and technology professionals</v>
      </c>
      <c r="M121" s="27">
        <f t="shared" si="128"/>
        <v>5.181941189814161</v>
      </c>
      <c r="N121" s="27">
        <f t="shared" si="128"/>
        <v>0.39376769208488582</v>
      </c>
      <c r="O121" s="27">
        <f t="shared" si="128"/>
        <v>8.735459960173749</v>
      </c>
      <c r="P121" s="27">
        <f t="shared" si="128"/>
        <v>6.6788088455927692</v>
      </c>
      <c r="Q121" s="27">
        <f t="shared" si="129"/>
        <v>15.414268805766518</v>
      </c>
      <c r="W121" t="str">
        <f t="shared" si="130"/>
        <v>21 Science, research, engineering and technology professionals</v>
      </c>
      <c r="X121" s="27">
        <f t="shared" si="131"/>
        <v>0.8047654904758339</v>
      </c>
      <c r="Y121" s="27">
        <f t="shared" si="131"/>
        <v>2.4103257302407304</v>
      </c>
      <c r="Z121" s="27">
        <f t="shared" si="131"/>
        <v>4.5347313745582412</v>
      </c>
      <c r="AA121" s="27">
        <f t="shared" si="131"/>
        <v>4.0499617863631272</v>
      </c>
      <c r="AB121" s="27">
        <f t="shared" si="132"/>
        <v>8.5846931609213684</v>
      </c>
    </row>
    <row r="122" spans="1:28" x14ac:dyDescent="0.2">
      <c r="A122" t="str">
        <f t="shared" si="124"/>
        <v>22 Health professionals</v>
      </c>
      <c r="B122" s="27">
        <f t="shared" si="125"/>
        <v>5.8779766712817185</v>
      </c>
      <c r="C122" s="27">
        <f t="shared" si="125"/>
        <v>-0.93792573111749533</v>
      </c>
      <c r="D122" s="27">
        <f t="shared" si="125"/>
        <v>0.25961297722813015</v>
      </c>
      <c r="E122" s="27">
        <f t="shared" si="125"/>
        <v>3.8368776146377073</v>
      </c>
      <c r="F122" s="27">
        <f t="shared" si="126"/>
        <v>4.0964905918658374</v>
      </c>
      <c r="L122" t="str">
        <f t="shared" si="127"/>
        <v>22 Health professionals</v>
      </c>
      <c r="M122" s="27">
        <f t="shared" si="128"/>
        <v>0.93797854115185686</v>
      </c>
      <c r="N122" s="27">
        <f t="shared" si="128"/>
        <v>-7.1473012790177037E-2</v>
      </c>
      <c r="O122" s="27">
        <f t="shared" si="128"/>
        <v>0.26399478282391087</v>
      </c>
      <c r="P122" s="27">
        <f t="shared" si="128"/>
        <v>1.1424464801085783</v>
      </c>
      <c r="Q122" s="27">
        <f t="shared" si="129"/>
        <v>1.4064412629324892</v>
      </c>
      <c r="W122" t="str">
        <f t="shared" si="130"/>
        <v>22 Health professionals</v>
      </c>
      <c r="X122" s="27">
        <f t="shared" si="131"/>
        <v>4.9399981301298332</v>
      </c>
      <c r="Y122" s="27">
        <f t="shared" si="131"/>
        <v>-0.86645271832729165</v>
      </c>
      <c r="Z122" s="27">
        <f t="shared" si="131"/>
        <v>-4.3818055957949298E-3</v>
      </c>
      <c r="AA122" s="27">
        <f t="shared" si="131"/>
        <v>2.6944311345291396</v>
      </c>
      <c r="AB122" s="27">
        <f t="shared" si="132"/>
        <v>2.6900493289333447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4.4493802705282377</v>
      </c>
      <c r="C123" s="27">
        <f t="shared" si="125"/>
        <v>1.6966986860325051</v>
      </c>
      <c r="D123" s="27">
        <f t="shared" si="125"/>
        <v>-1.3151832210985006</v>
      </c>
      <c r="E123" s="27">
        <f t="shared" si="125"/>
        <v>2.9683602143459922</v>
      </c>
      <c r="F123" s="27">
        <f t="shared" si="126"/>
        <v>1.6531769932474916</v>
      </c>
      <c r="L123" t="str">
        <f t="shared" si="127"/>
        <v>23 Teaching and other educational professionals</v>
      </c>
      <c r="M123" s="27">
        <f t="shared" si="128"/>
        <v>-9.6997293736082568E-2</v>
      </c>
      <c r="N123" s="27">
        <f t="shared" si="128"/>
        <v>0.83294789505424305</v>
      </c>
      <c r="O123" s="27">
        <f t="shared" si="128"/>
        <v>-1.5513966223021924E-2</v>
      </c>
      <c r="P123" s="27">
        <f t="shared" si="128"/>
        <v>0.84596875798960269</v>
      </c>
      <c r="Q123" s="27">
        <f t="shared" si="129"/>
        <v>0.83045479176658077</v>
      </c>
      <c r="W123" t="str">
        <f t="shared" si="130"/>
        <v>23 Teaching and other educational professionals</v>
      </c>
      <c r="X123" s="27">
        <f t="shared" si="131"/>
        <v>4.5463775642643505</v>
      </c>
      <c r="Y123" s="27">
        <f t="shared" si="131"/>
        <v>0.86375079097808438</v>
      </c>
      <c r="Z123" s="27">
        <f t="shared" si="131"/>
        <v>-1.2996692548753046</v>
      </c>
      <c r="AA123" s="27">
        <f t="shared" si="131"/>
        <v>2.1223914563563824</v>
      </c>
      <c r="AB123" s="27">
        <f t="shared" si="132"/>
        <v>0.82272220148107778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7.9879994559484544</v>
      </c>
      <c r="C124" s="27">
        <f t="shared" si="125"/>
        <v>4.7809935020969974</v>
      </c>
      <c r="D124" s="27">
        <f t="shared" si="125"/>
        <v>3.4970942298386589</v>
      </c>
      <c r="E124" s="27">
        <f t="shared" si="125"/>
        <v>8.1421655164484577</v>
      </c>
      <c r="F124" s="27">
        <f t="shared" si="126"/>
        <v>11.639259746287117</v>
      </c>
      <c r="L124" t="str">
        <f t="shared" si="127"/>
        <v>24 Business, media and public service professionals</v>
      </c>
      <c r="M124" s="27">
        <f t="shared" si="128"/>
        <v>3.4841868633277038</v>
      </c>
      <c r="N124" s="27">
        <f t="shared" si="128"/>
        <v>2.2656800655957454</v>
      </c>
      <c r="O124" s="27">
        <f t="shared" si="128"/>
        <v>2.4065865309683474</v>
      </c>
      <c r="P124" s="27">
        <f t="shared" si="128"/>
        <v>3.5856297275860811</v>
      </c>
      <c r="Q124" s="27">
        <f t="shared" si="129"/>
        <v>5.9922162585544285</v>
      </c>
      <c r="W124" t="str">
        <f t="shared" si="130"/>
        <v>24 Business, media and public service professionals</v>
      </c>
      <c r="X124" s="27">
        <f t="shared" si="131"/>
        <v>4.5038125926207222</v>
      </c>
      <c r="Y124" s="27">
        <f t="shared" si="131"/>
        <v>2.5153134365013798</v>
      </c>
      <c r="Z124" s="27">
        <f t="shared" si="131"/>
        <v>1.0905076988702085</v>
      </c>
      <c r="AA124" s="27">
        <f t="shared" si="131"/>
        <v>4.5565357888624689</v>
      </c>
      <c r="AB124" s="27">
        <f t="shared" si="132"/>
        <v>5.6470434877326774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2.2821782834970641</v>
      </c>
      <c r="C125" s="27">
        <f t="shared" si="125"/>
        <v>1.6705563680419466</v>
      </c>
      <c r="D125" s="27">
        <f t="shared" si="125"/>
        <v>-0.854099257118758</v>
      </c>
      <c r="E125" s="27">
        <f t="shared" si="125"/>
        <v>1.7805729146120619</v>
      </c>
      <c r="F125" s="27">
        <f t="shared" si="126"/>
        <v>0.9264736574933039</v>
      </c>
      <c r="L125" t="str">
        <f t="shared" si="127"/>
        <v>31 Science, engineering and technology associate professionals</v>
      </c>
      <c r="M125" s="27">
        <f t="shared" si="128"/>
        <v>2.0685526841988029</v>
      </c>
      <c r="N125" s="27">
        <f t="shared" si="128"/>
        <v>0.78009399640535015</v>
      </c>
      <c r="O125" s="27">
        <f t="shared" si="128"/>
        <v>-1.1917728357785791</v>
      </c>
      <c r="P125" s="27">
        <f t="shared" si="128"/>
        <v>0.76202031135337656</v>
      </c>
      <c r="Q125" s="27">
        <f t="shared" si="129"/>
        <v>-0.42975252442520251</v>
      </c>
      <c r="W125" t="str">
        <f t="shared" si="130"/>
        <v>31 Science, engineering and technology associate professionals</v>
      </c>
      <c r="X125" s="27">
        <f t="shared" si="131"/>
        <v>0.21362559929826519</v>
      </c>
      <c r="Y125" s="27">
        <f t="shared" si="131"/>
        <v>0.89046237163663777</v>
      </c>
      <c r="Z125" s="27">
        <f t="shared" si="131"/>
        <v>0.33767357865979353</v>
      </c>
      <c r="AA125" s="27">
        <f t="shared" si="131"/>
        <v>1.0185526032586818</v>
      </c>
      <c r="AB125" s="27">
        <f t="shared" si="132"/>
        <v>1.3562261819184753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2.2582167434307259</v>
      </c>
      <c r="C126" s="27">
        <f t="shared" si="125"/>
        <v>8.4368910248000972E-2</v>
      </c>
      <c r="D126" s="27">
        <f t="shared" si="125"/>
        <v>8.6661829067345018</v>
      </c>
      <c r="E126" s="27">
        <f t="shared" si="125"/>
        <v>5.0862658127047879</v>
      </c>
      <c r="F126" s="27">
        <f t="shared" si="126"/>
        <v>13.75244871943929</v>
      </c>
      <c r="L126" t="str">
        <f t="shared" si="127"/>
        <v>32 Health and social care associate professionals</v>
      </c>
      <c r="M126" s="27">
        <f t="shared" si="128"/>
        <v>-4.3254691059806838E-2</v>
      </c>
      <c r="N126" s="27">
        <f t="shared" si="128"/>
        <v>8.9455495026697474E-2</v>
      </c>
      <c r="O126" s="27">
        <f t="shared" si="128"/>
        <v>0.90003189043450149</v>
      </c>
      <c r="P126" s="27">
        <f t="shared" si="128"/>
        <v>0.52296631108011971</v>
      </c>
      <c r="Q126" s="27">
        <f t="shared" si="129"/>
        <v>1.4229982015146212</v>
      </c>
      <c r="W126" t="str">
        <f t="shared" si="130"/>
        <v>32 Health and social care associate professionals</v>
      </c>
      <c r="X126" s="27">
        <f t="shared" si="131"/>
        <v>2.30147143449053</v>
      </c>
      <c r="Y126" s="27">
        <f t="shared" si="131"/>
        <v>-5.0865847786933926E-3</v>
      </c>
      <c r="Z126" s="27">
        <f t="shared" si="131"/>
        <v>7.7661510162999967</v>
      </c>
      <c r="AA126" s="27">
        <f t="shared" si="131"/>
        <v>4.563299501624666</v>
      </c>
      <c r="AB126" s="27">
        <f t="shared" si="132"/>
        <v>12.329450517924663</v>
      </c>
    </row>
    <row r="127" spans="1:28" x14ac:dyDescent="0.2">
      <c r="A127" t="str">
        <f t="shared" si="124"/>
        <v>33 Protective service occupations</v>
      </c>
      <c r="B127" s="27">
        <f t="shared" si="125"/>
        <v>-0.22091512337221175</v>
      </c>
      <c r="C127" s="27">
        <f t="shared" si="125"/>
        <v>0.68586299788210958</v>
      </c>
      <c r="D127" s="27">
        <f t="shared" si="125"/>
        <v>-1.0536971774502533</v>
      </c>
      <c r="E127" s="27">
        <f t="shared" si="125"/>
        <v>0.91467014929263968</v>
      </c>
      <c r="F127" s="27">
        <f t="shared" si="126"/>
        <v>-0.13902702815761359</v>
      </c>
      <c r="L127" t="str">
        <f t="shared" si="127"/>
        <v>33 Protective service occupations</v>
      </c>
      <c r="M127" s="27">
        <f t="shared" si="128"/>
        <v>-0.35270050269419162</v>
      </c>
      <c r="N127" s="27">
        <f t="shared" si="128"/>
        <v>0.36730179563203791</v>
      </c>
      <c r="O127" s="27">
        <f t="shared" si="128"/>
        <v>-0.88669721984534</v>
      </c>
      <c r="P127" s="27">
        <f t="shared" si="128"/>
        <v>7.5324310051536614E-3</v>
      </c>
      <c r="Q127" s="27">
        <f t="shared" si="129"/>
        <v>-0.87916478884018634</v>
      </c>
      <c r="W127" t="str">
        <f t="shared" si="130"/>
        <v>33 Protective service occupations</v>
      </c>
      <c r="X127" s="27">
        <f t="shared" si="131"/>
        <v>0.13178537932198076</v>
      </c>
      <c r="Y127" s="27">
        <f t="shared" si="131"/>
        <v>0.31856120225007167</v>
      </c>
      <c r="Z127" s="27">
        <f t="shared" si="131"/>
        <v>-0.1669999576049146</v>
      </c>
      <c r="AA127" s="27">
        <f t="shared" si="131"/>
        <v>0.90713771828748158</v>
      </c>
      <c r="AB127" s="27">
        <f t="shared" si="132"/>
        <v>0.74013776068256698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-0.58329825732268681</v>
      </c>
      <c r="C128" s="27">
        <f t="shared" si="125"/>
        <v>3.6678566833937474</v>
      </c>
      <c r="D128" s="27">
        <f t="shared" si="125"/>
        <v>-2.5841964695036701</v>
      </c>
      <c r="E128" s="27">
        <f t="shared" si="125"/>
        <v>1.3140076679430628</v>
      </c>
      <c r="F128" s="27">
        <f t="shared" si="126"/>
        <v>-1.2701888015606073</v>
      </c>
      <c r="L128" t="str">
        <f t="shared" si="127"/>
        <v>34 Culture, media and sports occupations</v>
      </c>
      <c r="M128" s="27">
        <f t="shared" si="128"/>
        <v>0.18693016981751853</v>
      </c>
      <c r="N128" s="27">
        <f t="shared" si="128"/>
        <v>1.1374022523722829</v>
      </c>
      <c r="O128" s="27">
        <f t="shared" si="128"/>
        <v>-1.4030013272898731</v>
      </c>
      <c r="P128" s="27">
        <f t="shared" si="128"/>
        <v>0.70007969980799345</v>
      </c>
      <c r="Q128" s="27">
        <f t="shared" si="129"/>
        <v>-0.7029216274818797</v>
      </c>
      <c r="W128" t="str">
        <f t="shared" si="130"/>
        <v>34 Culture, media and sports occupations</v>
      </c>
      <c r="X128" s="27">
        <f t="shared" si="131"/>
        <v>-0.77022842714021333</v>
      </c>
      <c r="Y128" s="27">
        <f t="shared" si="131"/>
        <v>2.5304544310214618</v>
      </c>
      <c r="Z128" s="27">
        <f t="shared" si="131"/>
        <v>-1.1811951422137854</v>
      </c>
      <c r="AA128" s="27">
        <f t="shared" si="131"/>
        <v>0.613927968135072</v>
      </c>
      <c r="AB128" s="27">
        <f t="shared" si="132"/>
        <v>-0.56726717407871341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3.2436488947873059</v>
      </c>
      <c r="C129" s="27">
        <f t="shared" si="125"/>
        <v>1.9357552663587327</v>
      </c>
      <c r="D129" s="27">
        <f t="shared" si="125"/>
        <v>1.1719452899022116</v>
      </c>
      <c r="E129" s="27">
        <f t="shared" si="125"/>
        <v>3.9942800270466989</v>
      </c>
      <c r="F129" s="27">
        <f t="shared" si="126"/>
        <v>5.1662253169489105</v>
      </c>
      <c r="L129" t="str">
        <f t="shared" si="127"/>
        <v>35 Business and public service associate professionals</v>
      </c>
      <c r="M129" s="27">
        <f t="shared" si="128"/>
        <v>0.72887067589529408</v>
      </c>
      <c r="N129" s="27">
        <f t="shared" si="128"/>
        <v>1.3361096871028515</v>
      </c>
      <c r="O129" s="27">
        <f t="shared" si="128"/>
        <v>0.28566318808553248</v>
      </c>
      <c r="P129" s="27">
        <f t="shared" si="128"/>
        <v>0.87701843621750797</v>
      </c>
      <c r="Q129" s="27">
        <f t="shared" si="129"/>
        <v>1.1626816243030405</v>
      </c>
      <c r="W129" t="str">
        <f t="shared" si="130"/>
        <v>35 Business and public service associate professionals</v>
      </c>
      <c r="X129" s="27">
        <f t="shared" si="131"/>
        <v>2.5147782188919159</v>
      </c>
      <c r="Y129" s="27">
        <f t="shared" si="131"/>
        <v>0.59964557925593809</v>
      </c>
      <c r="Z129" s="27">
        <f t="shared" si="131"/>
        <v>0.8862821018166791</v>
      </c>
      <c r="AA129" s="27">
        <f t="shared" si="131"/>
        <v>3.1172615908291803</v>
      </c>
      <c r="AB129" s="27">
        <f t="shared" si="132"/>
        <v>4.0035436926458594</v>
      </c>
    </row>
    <row r="130" spans="1:28" x14ac:dyDescent="0.2">
      <c r="A130" t="str">
        <f t="shared" si="124"/>
        <v>41 Administrative occupations</v>
      </c>
      <c r="B130" s="27">
        <f t="shared" si="125"/>
        <v>-1.2124448763598252</v>
      </c>
      <c r="C130" s="27">
        <f t="shared" si="125"/>
        <v>2.0366932991506843</v>
      </c>
      <c r="D130" s="27">
        <f t="shared" si="125"/>
        <v>3.0587802269322992</v>
      </c>
      <c r="E130" s="27">
        <f t="shared" si="125"/>
        <v>-1.8000620015462943</v>
      </c>
      <c r="F130" s="27">
        <f t="shared" si="126"/>
        <v>1.258718225386005</v>
      </c>
      <c r="L130" t="str">
        <f t="shared" si="127"/>
        <v>41 Administrative occupations</v>
      </c>
      <c r="M130" s="27">
        <f t="shared" si="128"/>
        <v>-1.5025365428302777</v>
      </c>
      <c r="N130" s="27">
        <f t="shared" si="128"/>
        <v>3.3698383031378398</v>
      </c>
      <c r="O130" s="27">
        <f t="shared" si="128"/>
        <v>1.6372873419595813</v>
      </c>
      <c r="P130" s="27">
        <f t="shared" si="128"/>
        <v>2.5164933053741123</v>
      </c>
      <c r="Q130" s="27">
        <f t="shared" si="129"/>
        <v>4.1537806473336936</v>
      </c>
      <c r="W130" t="str">
        <f t="shared" si="130"/>
        <v>41 Administrative occupations</v>
      </c>
      <c r="X130" s="27">
        <f t="shared" si="131"/>
        <v>0.29009166647043827</v>
      </c>
      <c r="Y130" s="27">
        <f t="shared" si="131"/>
        <v>-1.333145003987191</v>
      </c>
      <c r="Z130" s="27">
        <f t="shared" si="131"/>
        <v>1.4214928849729702</v>
      </c>
      <c r="AA130" s="27">
        <f t="shared" si="131"/>
        <v>-4.3165553069205131</v>
      </c>
      <c r="AB130" s="27">
        <f t="shared" si="132"/>
        <v>-2.8950624219475429</v>
      </c>
    </row>
    <row r="131" spans="1:28" x14ac:dyDescent="0.2">
      <c r="A131" t="str">
        <f t="shared" si="124"/>
        <v>42 Secretarial and related occupations</v>
      </c>
      <c r="B131" s="27">
        <f t="shared" si="125"/>
        <v>-1.0622958004357166</v>
      </c>
      <c r="C131" s="27">
        <f t="shared" si="125"/>
        <v>-0.60329921355798888</v>
      </c>
      <c r="D131" s="27">
        <f t="shared" si="125"/>
        <v>-1.3557117974070998</v>
      </c>
      <c r="E131" s="27">
        <f t="shared" si="125"/>
        <v>-5.178190530218707</v>
      </c>
      <c r="F131" s="27">
        <f t="shared" si="126"/>
        <v>-6.5339023276258068</v>
      </c>
      <c r="L131" t="str">
        <f t="shared" si="127"/>
        <v>42 Secretarial and related occupations</v>
      </c>
      <c r="M131" s="27">
        <f t="shared" si="128"/>
        <v>-0.29937934164563962</v>
      </c>
      <c r="N131" s="27">
        <f t="shared" si="128"/>
        <v>6.403631879188354E-3</v>
      </c>
      <c r="O131" s="27">
        <f t="shared" si="128"/>
        <v>-6.7927950792366243E-2</v>
      </c>
      <c r="P131" s="27">
        <f t="shared" si="128"/>
        <v>0.14099704270122793</v>
      </c>
      <c r="Q131" s="27">
        <f t="shared" si="129"/>
        <v>7.3069091908861683E-2</v>
      </c>
      <c r="W131" t="str">
        <f t="shared" si="130"/>
        <v>42 Secretarial and related occupations</v>
      </c>
      <c r="X131" s="27">
        <f t="shared" si="131"/>
        <v>-0.7629164587900803</v>
      </c>
      <c r="Y131" s="27">
        <f t="shared" si="131"/>
        <v>-0.60970284543718378</v>
      </c>
      <c r="Z131" s="27">
        <f t="shared" si="131"/>
        <v>-1.2877838466147402</v>
      </c>
      <c r="AA131" s="27">
        <f t="shared" si="131"/>
        <v>-5.3191875729199243</v>
      </c>
      <c r="AB131" s="27">
        <f t="shared" si="132"/>
        <v>-6.6069714195346645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1.1908764322353509</v>
      </c>
      <c r="C132" s="27">
        <f t="shared" si="125"/>
        <v>-3.2588552963465256</v>
      </c>
      <c r="D132" s="27">
        <f t="shared" si="125"/>
        <v>0.11503180497405374</v>
      </c>
      <c r="E132" s="27">
        <f t="shared" si="125"/>
        <v>1.3500455999927956</v>
      </c>
      <c r="F132" s="27">
        <f t="shared" si="126"/>
        <v>1.4650774049668494</v>
      </c>
      <c r="L132" t="str">
        <f t="shared" si="127"/>
        <v>51 Skilled agricultural and related trades</v>
      </c>
      <c r="M132" s="27">
        <f t="shared" si="128"/>
        <v>0.80186026161761959</v>
      </c>
      <c r="N132" s="27">
        <f t="shared" si="128"/>
        <v>-3.2195093799781542</v>
      </c>
      <c r="O132" s="27">
        <f t="shared" si="128"/>
        <v>1.6224739523597265E-2</v>
      </c>
      <c r="P132" s="27">
        <f t="shared" si="128"/>
        <v>0.88401559373517369</v>
      </c>
      <c r="Q132" s="27">
        <f t="shared" si="129"/>
        <v>0.90024033325877095</v>
      </c>
      <c r="W132" t="str">
        <f t="shared" si="130"/>
        <v>51 Skilled agricultural and related trades</v>
      </c>
      <c r="X132" s="27">
        <f t="shared" si="131"/>
        <v>0.38901617061773974</v>
      </c>
      <c r="Y132" s="27">
        <f t="shared" si="131"/>
        <v>-3.9345916368362266E-2</v>
      </c>
      <c r="Z132" s="27">
        <f t="shared" si="131"/>
        <v>9.8807065450458698E-2</v>
      </c>
      <c r="AA132" s="27">
        <f t="shared" si="131"/>
        <v>0.46603000625762347</v>
      </c>
      <c r="AB132" s="27">
        <f t="shared" si="132"/>
        <v>0.56483707170808217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-0.94851784225048874</v>
      </c>
      <c r="C133" s="27">
        <f t="shared" si="125"/>
        <v>-3.1477122998267255</v>
      </c>
      <c r="D133" s="27">
        <f t="shared" si="125"/>
        <v>1.0376187079367831</v>
      </c>
      <c r="E133" s="27">
        <f t="shared" si="125"/>
        <v>-0.29140812982647546</v>
      </c>
      <c r="F133" s="27">
        <f t="shared" si="126"/>
        <v>0.74621057811030767</v>
      </c>
      <c r="L133" t="str">
        <f t="shared" si="127"/>
        <v>52 Skilled metal, electrical and electronic trades</v>
      </c>
      <c r="M133" s="27">
        <f t="shared" si="128"/>
        <v>-1.2825938400104917</v>
      </c>
      <c r="N133" s="27">
        <f t="shared" si="128"/>
        <v>-2.9410229406547579</v>
      </c>
      <c r="O133" s="27">
        <f t="shared" si="128"/>
        <v>0.4685534977601904</v>
      </c>
      <c r="P133" s="27">
        <f t="shared" si="128"/>
        <v>-0.53225944145336257</v>
      </c>
      <c r="Q133" s="27">
        <f t="shared" si="129"/>
        <v>-6.3705943693172173E-2</v>
      </c>
      <c r="W133" t="str">
        <f t="shared" si="130"/>
        <v>52 Skilled metal, electrical and electronic trades</v>
      </c>
      <c r="X133" s="27">
        <f t="shared" si="131"/>
        <v>0.33407599775997721</v>
      </c>
      <c r="Y133" s="27">
        <f t="shared" si="131"/>
        <v>-0.20668935917195208</v>
      </c>
      <c r="Z133" s="27">
        <f t="shared" si="131"/>
        <v>0.56906521017658018</v>
      </c>
      <c r="AA133" s="27">
        <f t="shared" si="131"/>
        <v>0.24085131162688755</v>
      </c>
      <c r="AB133" s="27">
        <f t="shared" si="132"/>
        <v>0.80991652180346774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-3.022680683610421</v>
      </c>
      <c r="C134" s="27">
        <f t="shared" si="125"/>
        <v>1.0226396927514294</v>
      </c>
      <c r="D134" s="27">
        <f t="shared" si="125"/>
        <v>1.2113166540522151</v>
      </c>
      <c r="E134" s="27">
        <f t="shared" si="125"/>
        <v>-2.0278864750226226</v>
      </c>
      <c r="F134" s="27">
        <f t="shared" si="126"/>
        <v>-0.81656982097040753</v>
      </c>
      <c r="L134" t="str">
        <f t="shared" si="127"/>
        <v>53 Skilled construction and building trades</v>
      </c>
      <c r="M134" s="27">
        <f t="shared" si="128"/>
        <v>-3.172578489596706</v>
      </c>
      <c r="N134" s="27">
        <f t="shared" si="128"/>
        <v>0.82664920085704452</v>
      </c>
      <c r="O134" s="27">
        <f t="shared" si="128"/>
        <v>1.418544060718169</v>
      </c>
      <c r="P134" s="27">
        <f t="shared" si="128"/>
        <v>-2.1353046207951678</v>
      </c>
      <c r="Q134" s="27">
        <f t="shared" si="129"/>
        <v>-0.71676056007699884</v>
      </c>
      <c r="W134" t="str">
        <f t="shared" si="130"/>
        <v>53 Skilled construction and building trades</v>
      </c>
      <c r="X134" s="27">
        <f t="shared" si="131"/>
        <v>0.14989780598626301</v>
      </c>
      <c r="Y134" s="27">
        <f t="shared" si="131"/>
        <v>0.19599049189441459</v>
      </c>
      <c r="Z134" s="27">
        <f t="shared" si="131"/>
        <v>-0.20722740666599787</v>
      </c>
      <c r="AA134" s="27">
        <f t="shared" si="131"/>
        <v>0.10741814577258785</v>
      </c>
      <c r="AB134" s="27">
        <f t="shared" si="132"/>
        <v>-9.9809260893410023E-2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-2.7890138858062912</v>
      </c>
      <c r="C135" s="27">
        <f t="shared" si="125"/>
        <v>-0.34761938600809472</v>
      </c>
      <c r="D135" s="27">
        <f t="shared" si="125"/>
        <v>1.271197426008893</v>
      </c>
      <c r="E135" s="27">
        <f t="shared" si="125"/>
        <v>0.75025601468984249</v>
      </c>
      <c r="F135" s="27">
        <f t="shared" si="126"/>
        <v>2.0214534406987354</v>
      </c>
      <c r="L135" t="str">
        <f t="shared" si="127"/>
        <v>54 Textiles, printing and other skilled trades</v>
      </c>
      <c r="M135" s="27">
        <f t="shared" si="128"/>
        <v>-2.4135503009029815</v>
      </c>
      <c r="N135" s="27">
        <f t="shared" si="128"/>
        <v>-0.64881327807935563</v>
      </c>
      <c r="O135" s="27">
        <f t="shared" si="128"/>
        <v>0.82882516835588582</v>
      </c>
      <c r="P135" s="27">
        <f t="shared" si="128"/>
        <v>0.16963119692949746</v>
      </c>
      <c r="Q135" s="27">
        <f t="shared" si="129"/>
        <v>0.99845636528538328</v>
      </c>
      <c r="W135" t="str">
        <f t="shared" si="130"/>
        <v>54 Textiles, printing and other skilled trades</v>
      </c>
      <c r="X135" s="27">
        <f t="shared" si="131"/>
        <v>-0.37546358490330434</v>
      </c>
      <c r="Y135" s="27">
        <f t="shared" si="131"/>
        <v>0.30119389207125824</v>
      </c>
      <c r="Z135" s="27">
        <f t="shared" si="131"/>
        <v>0.44237225765300359</v>
      </c>
      <c r="AA135" s="27">
        <f t="shared" si="131"/>
        <v>0.58062481776034236</v>
      </c>
      <c r="AB135" s="27">
        <f t="shared" si="132"/>
        <v>1.0229970754133459</v>
      </c>
    </row>
    <row r="136" spans="1:28" x14ac:dyDescent="0.2">
      <c r="A136" t="str">
        <f t="shared" si="124"/>
        <v>61 Caring personal service occupations</v>
      </c>
      <c r="B136" s="27">
        <f t="shared" si="125"/>
        <v>5.1921040584599325</v>
      </c>
      <c r="C136" s="27">
        <f t="shared" si="125"/>
        <v>-2.3818167528970449</v>
      </c>
      <c r="D136" s="27">
        <f t="shared" si="125"/>
        <v>3.3499027133120407</v>
      </c>
      <c r="E136" s="27">
        <f t="shared" si="125"/>
        <v>7.8497189462428736</v>
      </c>
      <c r="F136" s="27">
        <f t="shared" si="126"/>
        <v>11.199621659554914</v>
      </c>
      <c r="L136" t="str">
        <f t="shared" si="127"/>
        <v>61 Caring personal service occupations</v>
      </c>
      <c r="M136" s="27">
        <f t="shared" si="128"/>
        <v>-0.13982563725317299</v>
      </c>
      <c r="N136" s="27">
        <f t="shared" si="128"/>
        <v>-0.47443862649274138</v>
      </c>
      <c r="O136" s="27">
        <f t="shared" si="128"/>
        <v>1.9230962239344915</v>
      </c>
      <c r="P136" s="27">
        <f t="shared" si="128"/>
        <v>2.2165730186123369</v>
      </c>
      <c r="Q136" s="27">
        <f t="shared" si="129"/>
        <v>4.1396692425468284</v>
      </c>
      <c r="W136" t="str">
        <f t="shared" si="130"/>
        <v>61 Caring personal service occupations</v>
      </c>
      <c r="X136" s="27">
        <f t="shared" si="131"/>
        <v>5.3319296957130575</v>
      </c>
      <c r="Y136" s="27">
        <f t="shared" si="131"/>
        <v>-1.9073781264042751</v>
      </c>
      <c r="Z136" s="27">
        <f t="shared" si="131"/>
        <v>1.4268064893775403</v>
      </c>
      <c r="AA136" s="27">
        <f t="shared" si="131"/>
        <v>5.6331459276305793</v>
      </c>
      <c r="AB136" s="27">
        <f t="shared" si="132"/>
        <v>7.0599524170081196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1.9882449515243614</v>
      </c>
      <c r="C137" s="27">
        <f t="shared" si="125"/>
        <v>0.12030753555750806</v>
      </c>
      <c r="D137" s="27">
        <f t="shared" si="125"/>
        <v>-0.81510147403497868</v>
      </c>
      <c r="E137" s="27">
        <f t="shared" si="125"/>
        <v>1.239560576409815E-2</v>
      </c>
      <c r="F137" s="27">
        <f t="shared" si="126"/>
        <v>-0.80270586827088053</v>
      </c>
      <c r="L137" t="str">
        <f t="shared" si="127"/>
        <v>62 Leisure, travel and related personal service occupations</v>
      </c>
      <c r="M137" s="27">
        <f t="shared" si="128"/>
        <v>0.65127565669200482</v>
      </c>
      <c r="N137" s="27">
        <f t="shared" si="128"/>
        <v>-0.30343934280625096</v>
      </c>
      <c r="O137" s="27">
        <f t="shared" si="128"/>
        <v>-7.9086726045086486E-2</v>
      </c>
      <c r="P137" s="27">
        <f t="shared" si="128"/>
        <v>0.41588731945655244</v>
      </c>
      <c r="Q137" s="27">
        <f t="shared" si="129"/>
        <v>0.33680059341146595</v>
      </c>
      <c r="W137" t="str">
        <f t="shared" si="130"/>
        <v>62 Leisure, travel and related personal service occupations</v>
      </c>
      <c r="X137" s="27">
        <f t="shared" si="131"/>
        <v>1.3369692948323664</v>
      </c>
      <c r="Y137" s="27">
        <f t="shared" si="131"/>
        <v>0.42374687836375458</v>
      </c>
      <c r="Z137" s="27">
        <f t="shared" si="131"/>
        <v>-0.73601474798987709</v>
      </c>
      <c r="AA137" s="27">
        <f t="shared" si="131"/>
        <v>-0.40349171369246939</v>
      </c>
      <c r="AB137" s="27">
        <f t="shared" si="132"/>
        <v>-1.1395064616823465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-0.14778918913557981</v>
      </c>
      <c r="C138" s="27">
        <f t="shared" si="125"/>
        <v>0.18403665431566363</v>
      </c>
      <c r="D138" s="27">
        <f t="shared" si="125"/>
        <v>-0.21730392593201975</v>
      </c>
      <c r="E138" s="27">
        <f t="shared" si="125"/>
        <v>6.3207081107853447E-2</v>
      </c>
      <c r="F138" s="27">
        <f t="shared" si="126"/>
        <v>-0.1540968448241663</v>
      </c>
      <c r="L138" t="str">
        <f t="shared" si="127"/>
        <v>63 Community and civil enforcement occupations</v>
      </c>
      <c r="M138" s="27">
        <f t="shared" si="128"/>
        <v>-0.1857052019758903</v>
      </c>
      <c r="N138" s="27">
        <f t="shared" si="128"/>
        <v>0.2231232494875573</v>
      </c>
      <c r="O138" s="27">
        <f t="shared" si="128"/>
        <v>-0.30980960837971822</v>
      </c>
      <c r="P138" s="27">
        <f t="shared" si="128"/>
        <v>5.5171888693555271E-2</v>
      </c>
      <c r="Q138" s="27">
        <f t="shared" si="129"/>
        <v>-0.25463771968616294</v>
      </c>
      <c r="W138" t="str">
        <f t="shared" si="130"/>
        <v>63 Community and civil enforcement occupations</v>
      </c>
      <c r="X138" s="27">
        <f t="shared" si="131"/>
        <v>3.7916012840309515E-2</v>
      </c>
      <c r="Y138" s="27">
        <f t="shared" si="131"/>
        <v>-3.9086595171894056E-2</v>
      </c>
      <c r="Z138" s="27">
        <f t="shared" si="131"/>
        <v>9.2505682447698634E-2</v>
      </c>
      <c r="AA138" s="27">
        <f t="shared" si="131"/>
        <v>8.0351924142991193E-3</v>
      </c>
      <c r="AB138" s="27">
        <f t="shared" si="132"/>
        <v>0.10054087486199775</v>
      </c>
    </row>
    <row r="139" spans="1:28" x14ac:dyDescent="0.2">
      <c r="A139" t="str">
        <f t="shared" si="124"/>
        <v>71 Sales occupations</v>
      </c>
      <c r="B139" s="27">
        <f t="shared" si="125"/>
        <v>-6.9188457331463837</v>
      </c>
      <c r="C139" s="27">
        <f t="shared" si="125"/>
        <v>-0.50712247566601576</v>
      </c>
      <c r="D139" s="27">
        <f t="shared" si="125"/>
        <v>-0.58677901252798392</v>
      </c>
      <c r="E139" s="27">
        <f t="shared" si="125"/>
        <v>-1.74869886713212</v>
      </c>
      <c r="F139" s="27">
        <f t="shared" si="126"/>
        <v>-2.3354778796601039</v>
      </c>
      <c r="L139" t="str">
        <f t="shared" si="127"/>
        <v>71 Sales occupations</v>
      </c>
      <c r="M139" s="27">
        <f t="shared" si="128"/>
        <v>-2.2538034454367057</v>
      </c>
      <c r="N139" s="27">
        <f t="shared" si="128"/>
        <v>7.8438870257638627E-2</v>
      </c>
      <c r="O139" s="27">
        <f t="shared" si="128"/>
        <v>0.15192357474138163</v>
      </c>
      <c r="P139" s="27">
        <f t="shared" si="128"/>
        <v>-1.2612645338236916E-2</v>
      </c>
      <c r="Q139" s="27">
        <f t="shared" si="129"/>
        <v>0.13931092940314471</v>
      </c>
      <c r="W139" t="str">
        <f t="shared" si="130"/>
        <v>71 Sales occupations</v>
      </c>
      <c r="X139" s="27">
        <f t="shared" si="131"/>
        <v>-4.6650422877096887</v>
      </c>
      <c r="Y139" s="27">
        <f t="shared" si="131"/>
        <v>-0.58556134592361886</v>
      </c>
      <c r="Z139" s="27">
        <f t="shared" si="131"/>
        <v>-0.73870258726933358</v>
      </c>
      <c r="AA139" s="27">
        <f t="shared" si="131"/>
        <v>-1.7360862217939577</v>
      </c>
      <c r="AB139" s="27">
        <f t="shared" si="132"/>
        <v>-2.4747888090632912</v>
      </c>
    </row>
    <row r="140" spans="1:28" x14ac:dyDescent="0.2">
      <c r="A140" t="str">
        <f t="shared" si="124"/>
        <v>72 Customer service occupations</v>
      </c>
      <c r="B140" s="27">
        <f t="shared" si="125"/>
        <v>0.95213586667365391</v>
      </c>
      <c r="C140" s="27">
        <f t="shared" si="125"/>
        <v>0.27189906809862485</v>
      </c>
      <c r="D140" s="27">
        <f t="shared" si="125"/>
        <v>1.550368884441145</v>
      </c>
      <c r="E140" s="27">
        <f t="shared" si="125"/>
        <v>1.7292394341907293</v>
      </c>
      <c r="F140" s="27">
        <f t="shared" si="126"/>
        <v>3.2796083186318743</v>
      </c>
      <c r="L140" t="str">
        <f t="shared" si="127"/>
        <v>72 Customer service occupations</v>
      </c>
      <c r="M140" s="27">
        <f t="shared" si="128"/>
        <v>-0.38229781937444907</v>
      </c>
      <c r="N140" s="27">
        <f t="shared" si="128"/>
        <v>0.76717812299310539</v>
      </c>
      <c r="O140" s="27">
        <f t="shared" si="128"/>
        <v>1.186754313125431</v>
      </c>
      <c r="P140" s="27">
        <f t="shared" si="128"/>
        <v>0.95374987183540583</v>
      </c>
      <c r="Q140" s="27">
        <f t="shared" si="129"/>
        <v>2.1405041849608368</v>
      </c>
      <c r="W140" t="str">
        <f t="shared" si="130"/>
        <v>72 Customer service occupations</v>
      </c>
      <c r="X140" s="27">
        <f t="shared" si="131"/>
        <v>1.3344336860480821</v>
      </c>
      <c r="Y140" s="27">
        <f t="shared" si="131"/>
        <v>-0.49527905489447477</v>
      </c>
      <c r="Z140" s="27">
        <f t="shared" si="131"/>
        <v>0.3636145713157326</v>
      </c>
      <c r="AA140" s="27">
        <f t="shared" si="131"/>
        <v>0.77548956235530397</v>
      </c>
      <c r="AB140" s="27">
        <f t="shared" si="132"/>
        <v>1.1391041336710366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-0.89174495279590715</v>
      </c>
      <c r="C141" s="27">
        <f t="shared" si="125"/>
        <v>-1.7691910282209662</v>
      </c>
      <c r="D141" s="27">
        <f t="shared" si="125"/>
        <v>2.0940230639100861</v>
      </c>
      <c r="E141" s="27">
        <f t="shared" si="125"/>
        <v>-0.3638436263829945</v>
      </c>
      <c r="F141" s="27">
        <f t="shared" si="126"/>
        <v>1.7301794375270916</v>
      </c>
      <c r="L141" t="str">
        <f t="shared" si="127"/>
        <v>81 Process, plant and machine operatives</v>
      </c>
      <c r="M141" s="27">
        <f t="shared" si="128"/>
        <v>-1.055663564084913</v>
      </c>
      <c r="N141" s="27">
        <f t="shared" si="128"/>
        <v>-1.0858923600072767</v>
      </c>
      <c r="O141" s="27">
        <f t="shared" si="128"/>
        <v>0.99632480015523406</v>
      </c>
      <c r="P141" s="27">
        <f t="shared" si="128"/>
        <v>-0.12845471869753489</v>
      </c>
      <c r="Q141" s="27">
        <f t="shared" si="129"/>
        <v>0.86787008145769917</v>
      </c>
      <c r="W141" t="str">
        <f t="shared" si="130"/>
        <v>81 Process, plant and machine operatives</v>
      </c>
      <c r="X141" s="27">
        <f t="shared" si="131"/>
        <v>0.16391861128906093</v>
      </c>
      <c r="Y141" s="27">
        <f t="shared" si="131"/>
        <v>-0.68329866821371921</v>
      </c>
      <c r="Z141" s="27">
        <f t="shared" si="131"/>
        <v>1.0976982637548223</v>
      </c>
      <c r="AA141" s="27">
        <f t="shared" si="131"/>
        <v>-0.23538890768544896</v>
      </c>
      <c r="AB141" s="27">
        <f t="shared" si="132"/>
        <v>0.86230935606937331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4.9007117192846295</v>
      </c>
      <c r="C142" s="27">
        <f t="shared" si="125"/>
        <v>-4.1142226659011101</v>
      </c>
      <c r="D142" s="27">
        <f t="shared" si="125"/>
        <v>2.2377864784419188</v>
      </c>
      <c r="E142" s="27">
        <f t="shared" si="125"/>
        <v>0.54360425312739835</v>
      </c>
      <c r="F142" s="27">
        <f t="shared" si="126"/>
        <v>2.7813907315693172</v>
      </c>
      <c r="L142" t="str">
        <f t="shared" si="127"/>
        <v>82 Transport and mobile machine drivers and operatives</v>
      </c>
      <c r="M142" s="27">
        <f t="shared" si="128"/>
        <v>4.7678390467062357</v>
      </c>
      <c r="N142" s="27">
        <f t="shared" si="128"/>
        <v>-4.0716110407971264</v>
      </c>
      <c r="O142" s="27">
        <f t="shared" si="128"/>
        <v>1.311151096049592</v>
      </c>
      <c r="P142" s="27">
        <f t="shared" si="128"/>
        <v>5.9857333258186429E-2</v>
      </c>
      <c r="Q142" s="27">
        <f t="shared" si="129"/>
        <v>1.3710084293077784</v>
      </c>
      <c r="W142" t="str">
        <f t="shared" si="130"/>
        <v>82 Transport and mobile machine drivers and operatives</v>
      </c>
      <c r="X142" s="27">
        <f t="shared" si="131"/>
        <v>0.13287267257835689</v>
      </c>
      <c r="Y142" s="27">
        <f t="shared" si="131"/>
        <v>-4.2611625104023165E-2</v>
      </c>
      <c r="Z142" s="27">
        <f t="shared" si="131"/>
        <v>0.92663538239234455</v>
      </c>
      <c r="AA142" s="27">
        <f t="shared" si="131"/>
        <v>0.4837469198691724</v>
      </c>
      <c r="AB142" s="27">
        <f t="shared" si="132"/>
        <v>1.410382302261517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-1.5886029124232959</v>
      </c>
      <c r="C143" s="27">
        <f t="shared" si="125"/>
        <v>-1.0357872988277155</v>
      </c>
      <c r="D143" s="27">
        <f t="shared" si="125"/>
        <v>9.5765053002996918</v>
      </c>
      <c r="E143" s="27">
        <f t="shared" si="125"/>
        <v>3.8151580123450906</v>
      </c>
      <c r="F143" s="27">
        <f t="shared" si="126"/>
        <v>13.391663312644782</v>
      </c>
      <c r="L143" t="str">
        <f t="shared" si="127"/>
        <v>91 Elementary trades and related occupations</v>
      </c>
      <c r="M143" s="27">
        <f t="shared" si="128"/>
        <v>-1.3380321655875029</v>
      </c>
      <c r="N143" s="27">
        <f t="shared" si="128"/>
        <v>-0.47757155732397294</v>
      </c>
      <c r="O143" s="27">
        <f t="shared" si="128"/>
        <v>3.9313483166833194</v>
      </c>
      <c r="P143" s="27">
        <f t="shared" si="128"/>
        <v>2.0218375641645121</v>
      </c>
      <c r="Q143" s="27">
        <f t="shared" si="129"/>
        <v>5.9531858808478315</v>
      </c>
      <c r="W143" t="str">
        <f t="shared" si="130"/>
        <v>91 Elementary trades and related occupations</v>
      </c>
      <c r="X143" s="27">
        <f t="shared" si="131"/>
        <v>-0.25057074683580316</v>
      </c>
      <c r="Y143" s="27">
        <f t="shared" si="131"/>
        <v>-0.55821574150374342</v>
      </c>
      <c r="Z143" s="27">
        <f t="shared" si="131"/>
        <v>5.6451569836163857</v>
      </c>
      <c r="AA143" s="27">
        <f t="shared" si="131"/>
        <v>1.7933204481805793</v>
      </c>
      <c r="AB143" s="27">
        <f t="shared" si="132"/>
        <v>7.4384774317969651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-0.92174263220096009</v>
      </c>
      <c r="C144" s="27">
        <f t="shared" si="125"/>
        <v>-6.1924789603779544</v>
      </c>
      <c r="D144" s="27">
        <f t="shared" si="125"/>
        <v>-8.0823542247196229</v>
      </c>
      <c r="E144" s="27">
        <f t="shared" si="125"/>
        <v>-6.6786335486748243</v>
      </c>
      <c r="F144" s="27">
        <f t="shared" si="126"/>
        <v>-14.760987773394447</v>
      </c>
      <c r="L144" t="str">
        <f t="shared" si="127"/>
        <v>92 Elementary administration and service occupations</v>
      </c>
      <c r="M144" s="27">
        <f t="shared" si="128"/>
        <v>-2.8373926925166941</v>
      </c>
      <c r="N144" s="27">
        <f t="shared" si="128"/>
        <v>-1.3226456886568911</v>
      </c>
      <c r="O144" s="27">
        <f t="shared" si="128"/>
        <v>-1.3208998729589965</v>
      </c>
      <c r="P144" s="27">
        <f t="shared" si="128"/>
        <v>-2.9904235908037222</v>
      </c>
      <c r="Q144" s="27">
        <f t="shared" si="129"/>
        <v>-4.3113234637627187</v>
      </c>
      <c r="W144" t="str">
        <f t="shared" si="130"/>
        <v>92 Elementary administration and service occupations</v>
      </c>
      <c r="X144" s="27">
        <f t="shared" si="131"/>
        <v>1.9156500603157411</v>
      </c>
      <c r="Y144" s="27">
        <f t="shared" si="131"/>
        <v>-4.869833271721113</v>
      </c>
      <c r="Z144" s="27">
        <f t="shared" si="131"/>
        <v>-6.7614543517605554</v>
      </c>
      <c r="AA144" s="27">
        <f t="shared" si="131"/>
        <v>-3.6882099578711589</v>
      </c>
      <c r="AB144" s="27">
        <f t="shared" si="132"/>
        <v>-10.449664309631714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36.913000000000352</v>
      </c>
      <c r="C146" s="29">
        <f t="shared" ref="C146" si="133">D35-C35</f>
        <v>-0.14699999999982083</v>
      </c>
      <c r="D146" s="29">
        <f>E35-D35</f>
        <v>31.426999999998998</v>
      </c>
      <c r="E146" s="29">
        <f>F35-E35</f>
        <v>48.037000000000944</v>
      </c>
      <c r="F146" s="29">
        <f t="shared" ref="F146" si="134">F35-D35</f>
        <v>79.463999999999942</v>
      </c>
      <c r="L146" s="24" t="str">
        <f>L35</f>
        <v>All occupations</v>
      </c>
      <c r="M146" s="29">
        <f>N35-M35</f>
        <v>5.8813095438744085</v>
      </c>
      <c r="N146" s="29">
        <f t="shared" ref="N146" si="135">O35-N35</f>
        <v>-0.13176539349785799</v>
      </c>
      <c r="O146" s="29">
        <f>P35-O35</f>
        <v>17.889695591766269</v>
      </c>
      <c r="P146" s="29">
        <f>Q35-P35</f>
        <v>23.754920788346737</v>
      </c>
      <c r="Q146" s="29">
        <f t="shared" ref="Q146" si="136">Q35-O35</f>
        <v>41.644616380113007</v>
      </c>
      <c r="W146" s="24" t="str">
        <f>W35</f>
        <v>All occupations</v>
      </c>
      <c r="X146" s="29">
        <f>Y35-X35</f>
        <v>31.031690456125318</v>
      </c>
      <c r="Y146" s="29">
        <f t="shared" ref="Y146" si="137">Z35-Y35</f>
        <v>-1.5234606501621784E-2</v>
      </c>
      <c r="Z146" s="29">
        <f>AA35-Z35</f>
        <v>13.537304408233183</v>
      </c>
      <c r="AA146" s="29">
        <f>AB35-AA35</f>
        <v>24.282079211653922</v>
      </c>
      <c r="AB146" s="29">
        <f t="shared" ref="AB146" si="138">AB35-Z35</f>
        <v>37.819383619887105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58.043822144147306</v>
      </c>
      <c r="C153" s="11">
        <f t="shared" ref="C153:F153" si="143">C8</f>
        <v>67.635110860761017</v>
      </c>
      <c r="D153" s="11">
        <f t="shared" si="143"/>
        <v>70.219723965818417</v>
      </c>
      <c r="E153" s="11">
        <f t="shared" si="143"/>
        <v>64.755593404948357</v>
      </c>
      <c r="F153" s="11">
        <f t="shared" si="143"/>
        <v>71.901722279466455</v>
      </c>
      <c r="H153" s="40">
        <f>IF(D$151-B$151 &lt;&gt; 0,(EXP(LN(D153/B153)/(D$151-B$151))-1)*100,0)</f>
        <v>3.882076711618998</v>
      </c>
      <c r="I153" s="40">
        <f>IF(F$151-D$151 &lt;&gt; 0,(EXP(LN(F153/D153)/(F$151-D$151))-1)*100,0)</f>
        <v>0.15793110345603267</v>
      </c>
      <c r="L153" s="10" t="str">
        <f>L8</f>
        <v>11 Corporate managers and directors</v>
      </c>
      <c r="M153" s="11">
        <f>M8</f>
        <v>41.2055725733046</v>
      </c>
      <c r="N153" s="11">
        <f t="shared" ref="N153:Q153" si="144">N8</f>
        <v>45.836858185664802</v>
      </c>
      <c r="O153" s="11">
        <f t="shared" si="144"/>
        <v>47.463207573061396</v>
      </c>
      <c r="P153" s="11">
        <f t="shared" si="144"/>
        <v>41.871299418843819</v>
      </c>
      <c r="Q153" s="11">
        <f t="shared" si="144"/>
        <v>44.406040849704247</v>
      </c>
      <c r="S153" s="40">
        <f>IF(O$151-M$151 &lt;&gt; 0,(EXP(LN(O153/M153)/(O$151-M$151))-1)*100,0)</f>
        <v>2.8679834359957468</v>
      </c>
      <c r="T153" s="40">
        <f>IF(Q$151-O$151 &lt;&gt; 0,(EXP(LN(Q153/O153)/(Q$151-O$151))-1)*100,0)</f>
        <v>-0.44287850881511437</v>
      </c>
      <c r="W153" s="10" t="str">
        <f>W8</f>
        <v>11 Corporate managers and directors</v>
      </c>
      <c r="X153" s="11">
        <f>X8</f>
        <v>16.838249570842756</v>
      </c>
      <c r="Y153" s="11">
        <f t="shared" ref="Y153:AB153" si="145">Y8</f>
        <v>21.798252675096247</v>
      </c>
      <c r="Z153" s="11">
        <f t="shared" si="145"/>
        <v>22.756516392756936</v>
      </c>
      <c r="AA153" s="11">
        <f t="shared" si="145"/>
        <v>22.884293986104581</v>
      </c>
      <c r="AB153" s="11">
        <f t="shared" si="145"/>
        <v>27.495681429762218</v>
      </c>
      <c r="AD153" s="40">
        <f>IF(Z$151-X$151 &lt;&gt; 0,(EXP(LN(Z153/X153)/(Z$151-X$151))-1)*100,0)</f>
        <v>6.2091095139160224</v>
      </c>
      <c r="AE153" s="40">
        <f>IF(AB$151-Z$151 &lt;&gt; 0,(EXP(LN(AB153/Z153)/(AB$151-Z$151))-1)*100,0)</f>
        <v>1.2691692103377283</v>
      </c>
    </row>
    <row r="154" spans="1:31" x14ac:dyDescent="0.2">
      <c r="A154" s="10" t="str">
        <f t="shared" si="142"/>
        <v>12 Other managers and proprietors</v>
      </c>
      <c r="B154" s="11">
        <f t="shared" si="142"/>
        <v>27.413238570022838</v>
      </c>
      <c r="C154" s="11">
        <f t="shared" ref="C154:F178" si="146">C9</f>
        <v>28.732661714327548</v>
      </c>
      <c r="D154" s="11">
        <f t="shared" si="146"/>
        <v>29.33531763176477</v>
      </c>
      <c r="E154" s="11">
        <f t="shared" si="146"/>
        <v>30.72331675368196</v>
      </c>
      <c r="F154" s="11">
        <f t="shared" si="146"/>
        <v>34.823315561520836</v>
      </c>
      <c r="H154" s="40">
        <f t="shared" ref="H154:H177" si="147">IF(D$151-B$151 &lt;&gt; 0,(EXP(LN(D154/B154)/(D$151-B$151))-1)*100,0)</f>
        <v>1.3645484036990618</v>
      </c>
      <c r="I154" s="40">
        <f t="shared" ref="I154:I180" si="148">IF(F$151-D$151 &lt;&gt; 0,(EXP(LN(F154/D154)/(F$151-D$151))-1)*100,0)</f>
        <v>1.1498605169066645</v>
      </c>
      <c r="L154" s="10" t="str">
        <f t="shared" ref="L154:Q154" si="149">L9</f>
        <v>12 Other managers and proprietors</v>
      </c>
      <c r="M154" s="11">
        <f t="shared" si="149"/>
        <v>16.512397422942694</v>
      </c>
      <c r="N154" s="11">
        <f t="shared" si="149"/>
        <v>16.30929779394128</v>
      </c>
      <c r="O154" s="11">
        <f t="shared" si="149"/>
        <v>16.693209982747078</v>
      </c>
      <c r="P154" s="11">
        <f t="shared" si="149"/>
        <v>18.98775375055089</v>
      </c>
      <c r="Q154" s="11">
        <f t="shared" si="149"/>
        <v>21.450302989623591</v>
      </c>
      <c r="S154" s="40">
        <f t="shared" ref="S154:S177" si="150">IF(O$151-M$151 &lt;&gt; 0,(EXP(LN(O154/M154)/(O$151-M$151))-1)*100,0)</f>
        <v>0.21804920506987013</v>
      </c>
      <c r="T154" s="40">
        <f t="shared" ref="T154:T177" si="151">IF(Q$151-O$151 &lt;&gt; 0,(EXP(LN(Q154/O154)/(Q$151-O$151))-1)*100,0)</f>
        <v>1.6856271837368819</v>
      </c>
      <c r="W154" s="10" t="str">
        <f t="shared" ref="W154:AB154" si="152">W9</f>
        <v>12 Other managers and proprietors</v>
      </c>
      <c r="X154" s="11">
        <f t="shared" si="152"/>
        <v>10.900841147080165</v>
      </c>
      <c r="Y154" s="11">
        <f t="shared" si="152"/>
        <v>12.423363920386263</v>
      </c>
      <c r="Z154" s="11">
        <f t="shared" si="152"/>
        <v>12.642107649017733</v>
      </c>
      <c r="AA154" s="11">
        <f t="shared" si="152"/>
        <v>11.735563003131061</v>
      </c>
      <c r="AB154" s="11">
        <f t="shared" si="152"/>
        <v>13.373012571897208</v>
      </c>
      <c r="AD154" s="40">
        <f t="shared" ref="AD154:AD177" si="153">IF(Z$151-X$151 &lt;&gt; 0,(EXP(LN(Z154/X154)/(Z$151-X$151))-1)*100,0)</f>
        <v>3.0082228651898246</v>
      </c>
      <c r="AE154" s="40">
        <f t="shared" ref="AE154:AE177" si="154">IF(AB$151-Z$151 &lt;&gt; 0,(EXP(LN(AB154/Z154)/(AB$151-Z$151))-1)*100,0)</f>
        <v>0.37540669088378387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47.878800004795309</v>
      </c>
      <c r="C155" s="11">
        <f t="shared" si="146"/>
        <v>53.865506685085279</v>
      </c>
      <c r="D155" s="11">
        <f t="shared" si="146"/>
        <v>56.669600107410815</v>
      </c>
      <c r="E155" s="11">
        <f t="shared" si="146"/>
        <v>69.939791442142891</v>
      </c>
      <c r="F155" s="11">
        <f t="shared" si="146"/>
        <v>80.668562074098872</v>
      </c>
      <c r="H155" s="40">
        <f t="shared" si="147"/>
        <v>3.428774337277396</v>
      </c>
      <c r="I155" s="40">
        <f t="shared" si="148"/>
        <v>2.3820004888090995</v>
      </c>
      <c r="L155" s="10" t="str">
        <f t="shared" ref="L155:Q155" si="155">L10</f>
        <v>21 Science, research, engineering and technology professionals</v>
      </c>
      <c r="M155" s="11">
        <f t="shared" si="155"/>
        <v>38.44822554561943</v>
      </c>
      <c r="N155" s="11">
        <f t="shared" si="155"/>
        <v>43.63016673543359</v>
      </c>
      <c r="O155" s="11">
        <f t="shared" si="155"/>
        <v>44.023934427518476</v>
      </c>
      <c r="P155" s="11">
        <f t="shared" si="155"/>
        <v>52.759394387692225</v>
      </c>
      <c r="Q155" s="11">
        <f t="shared" si="155"/>
        <v>59.438203233284995</v>
      </c>
      <c r="S155" s="40">
        <f t="shared" si="150"/>
        <v>2.7454291264537245</v>
      </c>
      <c r="T155" s="40">
        <f t="shared" si="151"/>
        <v>2.0215195912254291</v>
      </c>
      <c r="W155" s="10" t="str">
        <f t="shared" ref="W155:AB155" si="156">W10</f>
        <v>21 Science, research, engineering and technology professionals</v>
      </c>
      <c r="X155" s="11">
        <f t="shared" si="156"/>
        <v>9.43057445917586</v>
      </c>
      <c r="Y155" s="11">
        <f t="shared" si="156"/>
        <v>10.235339949651694</v>
      </c>
      <c r="Z155" s="11">
        <f t="shared" si="156"/>
        <v>12.645665679892424</v>
      </c>
      <c r="AA155" s="11">
        <f t="shared" si="156"/>
        <v>17.180397054450665</v>
      </c>
      <c r="AB155" s="11">
        <f t="shared" si="156"/>
        <v>21.230358840813793</v>
      </c>
      <c r="AD155" s="40">
        <f t="shared" si="153"/>
        <v>6.0426835298832193</v>
      </c>
      <c r="AE155" s="40">
        <f t="shared" si="154"/>
        <v>3.5144651694503537</v>
      </c>
    </row>
    <row r="156" spans="1:31" x14ac:dyDescent="0.2">
      <c r="A156" s="10" t="str">
        <f t="shared" si="142"/>
        <v>22 Health professionals</v>
      </c>
      <c r="B156" s="11">
        <f t="shared" si="142"/>
        <v>28.757483349072363</v>
      </c>
      <c r="C156" s="11">
        <f t="shared" si="146"/>
        <v>34.635460020354081</v>
      </c>
      <c r="D156" s="11">
        <f t="shared" si="146"/>
        <v>33.697534289236586</v>
      </c>
      <c r="E156" s="11">
        <f t="shared" si="146"/>
        <v>33.957147266464716</v>
      </c>
      <c r="F156" s="11">
        <f t="shared" si="146"/>
        <v>37.794024881102423</v>
      </c>
      <c r="H156" s="40">
        <f t="shared" si="147"/>
        <v>3.221329704115905</v>
      </c>
      <c r="I156" s="40">
        <f t="shared" si="148"/>
        <v>0.76777472367706157</v>
      </c>
      <c r="L156" s="10" t="str">
        <f t="shared" ref="L156:Q156" si="157">L11</f>
        <v>22 Health professionals</v>
      </c>
      <c r="M156" s="11">
        <f t="shared" si="157"/>
        <v>8.1108819338241496</v>
      </c>
      <c r="N156" s="11">
        <f t="shared" si="157"/>
        <v>9.0488604749760064</v>
      </c>
      <c r="O156" s="11">
        <f t="shared" si="157"/>
        <v>8.9773874621858294</v>
      </c>
      <c r="P156" s="11">
        <f t="shared" si="157"/>
        <v>9.2413822450097403</v>
      </c>
      <c r="Q156" s="11">
        <f t="shared" si="157"/>
        <v>10.383828725118319</v>
      </c>
      <c r="S156" s="40">
        <f t="shared" si="150"/>
        <v>2.050791635153848</v>
      </c>
      <c r="T156" s="40">
        <f t="shared" si="151"/>
        <v>0.97499409156005523</v>
      </c>
      <c r="W156" s="10" t="str">
        <f t="shared" ref="W156:AB156" si="158">W11</f>
        <v>22 Health professionals</v>
      </c>
      <c r="X156" s="11">
        <f t="shared" si="158"/>
        <v>20.646601415248231</v>
      </c>
      <c r="Y156" s="11">
        <f t="shared" si="158"/>
        <v>25.586599545378064</v>
      </c>
      <c r="Z156" s="11">
        <f t="shared" si="158"/>
        <v>24.720146827050772</v>
      </c>
      <c r="AA156" s="11">
        <f t="shared" si="158"/>
        <v>24.715765021454978</v>
      </c>
      <c r="AB156" s="11">
        <f t="shared" si="158"/>
        <v>27.410196155984117</v>
      </c>
      <c r="AD156" s="40">
        <f t="shared" si="153"/>
        <v>3.6669913320067193</v>
      </c>
      <c r="AE156" s="40">
        <f t="shared" si="154"/>
        <v>0.69101989676536579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34.02836667107934</v>
      </c>
      <c r="C157" s="11">
        <f t="shared" si="146"/>
        <v>38.477746941607577</v>
      </c>
      <c r="D157" s="11">
        <f t="shared" si="146"/>
        <v>40.174445627640083</v>
      </c>
      <c r="E157" s="11">
        <f t="shared" si="146"/>
        <v>38.859262406541582</v>
      </c>
      <c r="F157" s="11">
        <f t="shared" si="146"/>
        <v>41.827622620887574</v>
      </c>
      <c r="H157" s="40">
        <f t="shared" si="147"/>
        <v>3.3764841693708414</v>
      </c>
      <c r="I157" s="40">
        <f t="shared" si="148"/>
        <v>0.26920060879958019</v>
      </c>
      <c r="L157" s="10" t="str">
        <f t="shared" ref="L157:Q157" si="159">L12</f>
        <v>23 Teaching and other educational professionals</v>
      </c>
      <c r="M157" s="11">
        <f t="shared" si="159"/>
        <v>12.068995868553873</v>
      </c>
      <c r="N157" s="11">
        <f t="shared" si="159"/>
        <v>11.971998574817791</v>
      </c>
      <c r="O157" s="11">
        <f t="shared" si="159"/>
        <v>12.804946469872034</v>
      </c>
      <c r="P157" s="11">
        <f t="shared" si="159"/>
        <v>12.789432503649012</v>
      </c>
      <c r="Q157" s="11">
        <f t="shared" si="159"/>
        <v>13.635401261638615</v>
      </c>
      <c r="S157" s="40">
        <f t="shared" si="150"/>
        <v>1.1908690467200334</v>
      </c>
      <c r="T157" s="40">
        <f t="shared" si="151"/>
        <v>0.41979806327798741</v>
      </c>
      <c r="W157" s="10" t="str">
        <f t="shared" ref="W157:AB157" si="160">W12</f>
        <v>23 Teaching and other educational professionals</v>
      </c>
      <c r="X157" s="11">
        <f t="shared" si="160"/>
        <v>21.959370802525456</v>
      </c>
      <c r="Y157" s="11">
        <f t="shared" si="160"/>
        <v>26.505748366789806</v>
      </c>
      <c r="Z157" s="11">
        <f t="shared" si="160"/>
        <v>27.369499157767891</v>
      </c>
      <c r="AA157" s="11">
        <f t="shared" si="160"/>
        <v>26.069829902892586</v>
      </c>
      <c r="AB157" s="11">
        <f t="shared" si="160"/>
        <v>28.192221359248968</v>
      </c>
      <c r="AD157" s="40">
        <f t="shared" si="153"/>
        <v>4.5031524489145269</v>
      </c>
      <c r="AE157" s="40">
        <f t="shared" si="154"/>
        <v>0.19764090355978148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44.92266459798968</v>
      </c>
      <c r="C158" s="11">
        <f t="shared" si="146"/>
        <v>52.910664053938135</v>
      </c>
      <c r="D158" s="11">
        <f t="shared" si="146"/>
        <v>57.691657556035132</v>
      </c>
      <c r="E158" s="11">
        <f t="shared" si="146"/>
        <v>61.188751785873791</v>
      </c>
      <c r="F158" s="11">
        <f t="shared" si="146"/>
        <v>69.330917302322248</v>
      </c>
      <c r="H158" s="40">
        <f t="shared" si="147"/>
        <v>5.130686819123853</v>
      </c>
      <c r="I158" s="40">
        <f t="shared" si="148"/>
        <v>1.2327252799489985</v>
      </c>
      <c r="L158" s="10" t="str">
        <f t="shared" ref="L158:Q158" si="161">L13</f>
        <v>24 Business, media and public service professionals</v>
      </c>
      <c r="M158" s="11">
        <f t="shared" si="161"/>
        <v>27.111961028605396</v>
      </c>
      <c r="N158" s="11">
        <f t="shared" si="161"/>
        <v>30.5961478919331</v>
      </c>
      <c r="O158" s="11">
        <f t="shared" si="161"/>
        <v>32.861827957528845</v>
      </c>
      <c r="P158" s="11">
        <f t="shared" si="161"/>
        <v>35.268414488497193</v>
      </c>
      <c r="Q158" s="11">
        <f t="shared" si="161"/>
        <v>38.854044216083274</v>
      </c>
      <c r="S158" s="40">
        <f t="shared" si="150"/>
        <v>3.9216795886071631</v>
      </c>
      <c r="T158" s="40">
        <f t="shared" si="151"/>
        <v>1.1229275590736831</v>
      </c>
      <c r="W158" s="10" t="str">
        <f t="shared" ref="W158:AB158" si="162">W13</f>
        <v>24 Business, media and public service professionals</v>
      </c>
      <c r="X158" s="11">
        <f t="shared" si="162"/>
        <v>17.810703569384227</v>
      </c>
      <c r="Y158" s="11">
        <f t="shared" si="162"/>
        <v>22.314516162004949</v>
      </c>
      <c r="Z158" s="11">
        <f t="shared" si="162"/>
        <v>24.829829598506329</v>
      </c>
      <c r="AA158" s="11">
        <f t="shared" si="162"/>
        <v>25.920337297376538</v>
      </c>
      <c r="AB158" s="11">
        <f t="shared" si="162"/>
        <v>30.476873086239006</v>
      </c>
      <c r="AD158" s="40">
        <f t="shared" si="153"/>
        <v>6.8706701481515031</v>
      </c>
      <c r="AE158" s="40">
        <f t="shared" si="154"/>
        <v>1.3755237927261188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13.403488654234831</v>
      </c>
      <c r="C159" s="11">
        <f t="shared" si="146"/>
        <v>15.685666937731895</v>
      </c>
      <c r="D159" s="11">
        <f t="shared" si="146"/>
        <v>17.356223305773842</v>
      </c>
      <c r="E159" s="11">
        <f t="shared" si="146"/>
        <v>16.502124048655084</v>
      </c>
      <c r="F159" s="11">
        <f t="shared" si="146"/>
        <v>18.282696963267146</v>
      </c>
      <c r="H159" s="40">
        <f t="shared" si="147"/>
        <v>5.3046322044720373</v>
      </c>
      <c r="I159" s="40">
        <f t="shared" si="148"/>
        <v>0.34729472463068678</v>
      </c>
      <c r="L159" s="10" t="str">
        <f t="shared" ref="L159:Q159" si="163">L14</f>
        <v>31 Science, engineering and technology associate professionals</v>
      </c>
      <c r="M159" s="11">
        <f t="shared" si="163"/>
        <v>9.6335298933349147</v>
      </c>
      <c r="N159" s="11">
        <f t="shared" si="163"/>
        <v>11.702082577533718</v>
      </c>
      <c r="O159" s="11">
        <f t="shared" si="163"/>
        <v>12.482176573939068</v>
      </c>
      <c r="P159" s="11">
        <f t="shared" si="163"/>
        <v>11.290403738160489</v>
      </c>
      <c r="Q159" s="11">
        <f t="shared" si="163"/>
        <v>12.052424049513865</v>
      </c>
      <c r="S159" s="40">
        <f t="shared" si="150"/>
        <v>5.317605031535777</v>
      </c>
      <c r="T159" s="40">
        <f t="shared" si="151"/>
        <v>-0.23330041095365184</v>
      </c>
      <c r="W159" s="10" t="str">
        <f t="shared" ref="W159:AB159" si="164">W14</f>
        <v>31 Science, engineering and technology associate professionals</v>
      </c>
      <c r="X159" s="11">
        <f t="shared" si="164"/>
        <v>3.7699587608999146</v>
      </c>
      <c r="Y159" s="11">
        <f t="shared" si="164"/>
        <v>3.9835843601981797</v>
      </c>
      <c r="Z159" s="11">
        <f t="shared" si="164"/>
        <v>4.8740467318348175</v>
      </c>
      <c r="AA159" s="11">
        <f t="shared" si="164"/>
        <v>5.211720310494611</v>
      </c>
      <c r="AB159" s="11">
        <f t="shared" si="164"/>
        <v>6.2302729137532928</v>
      </c>
      <c r="AD159" s="40">
        <f t="shared" si="153"/>
        <v>5.2714531385556151</v>
      </c>
      <c r="AE159" s="40">
        <f t="shared" si="154"/>
        <v>1.6501035731735669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12.294453855042805</v>
      </c>
      <c r="C160" s="11">
        <f t="shared" si="146"/>
        <v>14.552670598473531</v>
      </c>
      <c r="D160" s="11">
        <f t="shared" si="146"/>
        <v>14.637039508721532</v>
      </c>
      <c r="E160" s="11">
        <f t="shared" si="146"/>
        <v>23.303222415456034</v>
      </c>
      <c r="F160" s="11">
        <f t="shared" si="146"/>
        <v>28.389488228160822</v>
      </c>
      <c r="H160" s="40">
        <f t="shared" si="147"/>
        <v>3.5496894513518562</v>
      </c>
      <c r="I160" s="40">
        <f t="shared" si="148"/>
        <v>4.5154002118380276</v>
      </c>
      <c r="L160" s="10" t="str">
        <f t="shared" ref="L160:Q160" si="165">L15</f>
        <v>32 Health and social care associate professionals</v>
      </c>
      <c r="M160" s="11">
        <f t="shared" si="165"/>
        <v>2.5193610794614116</v>
      </c>
      <c r="N160" s="11">
        <f t="shared" si="165"/>
        <v>2.4761063884016048</v>
      </c>
      <c r="O160" s="11">
        <f t="shared" si="165"/>
        <v>2.5655618834283023</v>
      </c>
      <c r="P160" s="11">
        <f t="shared" si="165"/>
        <v>3.4655937738628038</v>
      </c>
      <c r="Q160" s="11">
        <f t="shared" si="165"/>
        <v>3.9885600849429235</v>
      </c>
      <c r="S160" s="40">
        <f t="shared" si="150"/>
        <v>0.36410491771703413</v>
      </c>
      <c r="T160" s="40">
        <f>IF(Q$151-O$151 &lt;&gt; 0,(EXP(LN(Q160/O160)/(Q$151-O$151))-1)*100,0)</f>
        <v>2.9853801099383181</v>
      </c>
      <c r="W160" s="10" t="str">
        <f t="shared" ref="W160:AB160" si="166">W15</f>
        <v>32 Health and social care associate professionals</v>
      </c>
      <c r="X160" s="11">
        <f t="shared" si="166"/>
        <v>9.7750927755813972</v>
      </c>
      <c r="Y160" s="11">
        <f t="shared" si="166"/>
        <v>12.076564210071927</v>
      </c>
      <c r="Z160" s="11">
        <f t="shared" si="166"/>
        <v>12.071477625293234</v>
      </c>
      <c r="AA160" s="11">
        <f t="shared" si="166"/>
        <v>19.837628641593231</v>
      </c>
      <c r="AB160" s="11">
        <f t="shared" si="166"/>
        <v>24.400928143217897</v>
      </c>
      <c r="AD160" s="40">
        <f t="shared" si="153"/>
        <v>4.3104716595915749</v>
      </c>
      <c r="AE160" s="40">
        <f t="shared" si="154"/>
        <v>4.803646634051395</v>
      </c>
    </row>
    <row r="161" spans="1:31" x14ac:dyDescent="0.2">
      <c r="A161" s="10" t="str">
        <f t="shared" si="142"/>
        <v>33 Protective service occupations</v>
      </c>
      <c r="B161" s="11">
        <f t="shared" si="142"/>
        <v>8.5063338069577039</v>
      </c>
      <c r="C161" s="11">
        <f t="shared" si="146"/>
        <v>8.2854186835854922</v>
      </c>
      <c r="D161" s="11">
        <f t="shared" si="146"/>
        <v>8.9712816814676017</v>
      </c>
      <c r="E161" s="11">
        <f t="shared" si="146"/>
        <v>7.9175845040173485</v>
      </c>
      <c r="F161" s="11">
        <f t="shared" si="146"/>
        <v>8.8322546533099882</v>
      </c>
      <c r="H161" s="40">
        <f t="shared" si="147"/>
        <v>1.0700345849632864</v>
      </c>
      <c r="I161" s="40">
        <f t="shared" si="148"/>
        <v>-0.10406733936099144</v>
      </c>
      <c r="L161" s="10" t="str">
        <f t="shared" ref="L161:Q161" si="167">L16</f>
        <v>33 Protective service occupations</v>
      </c>
      <c r="M161" s="11">
        <f t="shared" si="167"/>
        <v>6.246550324134974</v>
      </c>
      <c r="N161" s="11">
        <f t="shared" si="167"/>
        <v>5.8938498214407824</v>
      </c>
      <c r="O161" s="11">
        <f t="shared" si="167"/>
        <v>6.2611516170728203</v>
      </c>
      <c r="P161" s="11">
        <f t="shared" si="167"/>
        <v>5.3744543972274803</v>
      </c>
      <c r="Q161" s="11">
        <f t="shared" si="167"/>
        <v>5.381986828232634</v>
      </c>
      <c r="S161" s="40">
        <f t="shared" si="150"/>
        <v>4.6706291009090961E-2</v>
      </c>
      <c r="T161" s="40">
        <f t="shared" si="151"/>
        <v>-1.003639766107145</v>
      </c>
      <c r="W161" s="10" t="str">
        <f t="shared" ref="W161:AB161" si="168">W16</f>
        <v>33 Protective service occupations</v>
      </c>
      <c r="X161" s="11">
        <f t="shared" si="168"/>
        <v>2.2597834828227343</v>
      </c>
      <c r="Y161" s="11">
        <f t="shared" si="168"/>
        <v>2.3915688621447151</v>
      </c>
      <c r="Z161" s="11">
        <f t="shared" si="168"/>
        <v>2.7101300643947868</v>
      </c>
      <c r="AA161" s="11">
        <f t="shared" si="168"/>
        <v>2.5431301067898722</v>
      </c>
      <c r="AB161" s="11">
        <f t="shared" si="168"/>
        <v>3.4502678250773537</v>
      </c>
      <c r="AD161" s="40">
        <f t="shared" si="153"/>
        <v>3.7014098548583396</v>
      </c>
      <c r="AE161" s="40">
        <f t="shared" si="154"/>
        <v>1.6227270285532613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15.842618216336673</v>
      </c>
      <c r="C162" s="11">
        <f t="shared" si="146"/>
        <v>15.259319959013986</v>
      </c>
      <c r="D162" s="11">
        <f t="shared" si="146"/>
        <v>18.927176642407733</v>
      </c>
      <c r="E162" s="11">
        <f t="shared" si="146"/>
        <v>16.342980172904063</v>
      </c>
      <c r="F162" s="11">
        <f t="shared" si="146"/>
        <v>17.656987840847126</v>
      </c>
      <c r="H162" s="40">
        <f t="shared" si="147"/>
        <v>3.6219535804601577</v>
      </c>
      <c r="I162" s="40">
        <f t="shared" si="148"/>
        <v>-0.46204387886007448</v>
      </c>
      <c r="L162" s="10" t="str">
        <f t="shared" ref="L162:Q162" si="169">L17</f>
        <v>34 Culture, media and sports occupations</v>
      </c>
      <c r="M162" s="11">
        <f t="shared" si="169"/>
        <v>8.6602854521587442</v>
      </c>
      <c r="N162" s="11">
        <f t="shared" si="169"/>
        <v>8.8472156219762628</v>
      </c>
      <c r="O162" s="11">
        <f t="shared" si="169"/>
        <v>9.9846178743485456</v>
      </c>
      <c r="P162" s="11">
        <f t="shared" si="169"/>
        <v>8.5816165470586725</v>
      </c>
      <c r="Q162" s="11">
        <f t="shared" si="169"/>
        <v>9.2816962468666659</v>
      </c>
      <c r="S162" s="40">
        <f t="shared" si="150"/>
        <v>2.8868446177224838</v>
      </c>
      <c r="T162" s="40">
        <f t="shared" si="151"/>
        <v>-0.48549352414017921</v>
      </c>
      <c r="W162" s="10" t="str">
        <f t="shared" ref="W162:AB162" si="170">W17</f>
        <v>34 Culture, media and sports occupations</v>
      </c>
      <c r="X162" s="11">
        <f t="shared" si="170"/>
        <v>7.1823327641779304</v>
      </c>
      <c r="Y162" s="11">
        <f t="shared" si="170"/>
        <v>6.4121043370377171</v>
      </c>
      <c r="Z162" s="11">
        <f t="shared" si="170"/>
        <v>8.9425587680591789</v>
      </c>
      <c r="AA162" s="11">
        <f t="shared" si="170"/>
        <v>7.7613636258453935</v>
      </c>
      <c r="AB162" s="11">
        <f t="shared" si="170"/>
        <v>8.3752915939804655</v>
      </c>
      <c r="AD162" s="40">
        <f t="shared" si="153"/>
        <v>4.4814656220724336</v>
      </c>
      <c r="AE162" s="40">
        <f t="shared" si="154"/>
        <v>-0.43595275245175147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48.880787006936501</v>
      </c>
      <c r="C163" s="11">
        <f t="shared" si="146"/>
        <v>52.124435901723807</v>
      </c>
      <c r="D163" s="11">
        <f t="shared" si="146"/>
        <v>54.06019116808254</v>
      </c>
      <c r="E163" s="11">
        <f t="shared" si="146"/>
        <v>55.232136457984751</v>
      </c>
      <c r="F163" s="11">
        <f t="shared" si="146"/>
        <v>59.22641648503145</v>
      </c>
      <c r="H163" s="40">
        <f t="shared" si="147"/>
        <v>2.034696610959652</v>
      </c>
      <c r="I163" s="40">
        <f t="shared" si="148"/>
        <v>0.61031883339504045</v>
      </c>
      <c r="L163" s="10" t="str">
        <f t="shared" ref="L163:Q163" si="171">L18</f>
        <v>35 Business and public service associate professionals</v>
      </c>
      <c r="M163" s="11">
        <f t="shared" si="171"/>
        <v>26.67094782361205</v>
      </c>
      <c r="N163" s="11">
        <f t="shared" si="171"/>
        <v>27.399818499507344</v>
      </c>
      <c r="O163" s="11">
        <f t="shared" si="171"/>
        <v>28.735928186610195</v>
      </c>
      <c r="P163" s="11">
        <f t="shared" si="171"/>
        <v>29.021591374695728</v>
      </c>
      <c r="Q163" s="11">
        <f t="shared" si="171"/>
        <v>29.898609810913236</v>
      </c>
      <c r="S163" s="40">
        <f t="shared" si="150"/>
        <v>1.5026441920305</v>
      </c>
      <c r="T163" s="40">
        <f t="shared" si="151"/>
        <v>0.264775189686417</v>
      </c>
      <c r="W163" s="10" t="str">
        <f t="shared" ref="W163:AB163" si="172">W18</f>
        <v>35 Business and public service associate professionals</v>
      </c>
      <c r="X163" s="11">
        <f t="shared" si="172"/>
        <v>22.209839183324497</v>
      </c>
      <c r="Y163" s="11">
        <f t="shared" si="172"/>
        <v>24.724617402216413</v>
      </c>
      <c r="Z163" s="11">
        <f t="shared" si="172"/>
        <v>25.324262981472351</v>
      </c>
      <c r="AA163" s="11">
        <f t="shared" si="172"/>
        <v>26.210545083289031</v>
      </c>
      <c r="AB163" s="11">
        <f t="shared" si="172"/>
        <v>29.327806674118211</v>
      </c>
      <c r="AD163" s="40">
        <f t="shared" si="153"/>
        <v>2.6592956405318446</v>
      </c>
      <c r="AE163" s="40">
        <f t="shared" si="154"/>
        <v>0.98329052245866855</v>
      </c>
    </row>
    <row r="164" spans="1:31" x14ac:dyDescent="0.2">
      <c r="A164" s="10" t="str">
        <f t="shared" si="142"/>
        <v>41 Administrative occupations</v>
      </c>
      <c r="B164" s="11">
        <f t="shared" si="142"/>
        <v>70.99310272109912</v>
      </c>
      <c r="C164" s="11">
        <f t="shared" si="146"/>
        <v>69.780657844739295</v>
      </c>
      <c r="D164" s="11">
        <f t="shared" si="146"/>
        <v>71.817351143889979</v>
      </c>
      <c r="E164" s="11">
        <f t="shared" si="146"/>
        <v>74.876131370822279</v>
      </c>
      <c r="F164" s="11">
        <f t="shared" si="146"/>
        <v>73.076069369275984</v>
      </c>
      <c r="H164" s="40">
        <f t="shared" si="147"/>
        <v>0.231134278302636</v>
      </c>
      <c r="I164" s="40">
        <f t="shared" si="148"/>
        <v>0.11589936816642776</v>
      </c>
      <c r="L164" s="10" t="str">
        <f t="shared" ref="L164:Q164" si="173">L19</f>
        <v>41 Administrative occupations</v>
      </c>
      <c r="M164" s="11">
        <f t="shared" si="173"/>
        <v>18.699506697068983</v>
      </c>
      <c r="N164" s="11">
        <f t="shared" si="173"/>
        <v>17.196970154238706</v>
      </c>
      <c r="O164" s="11">
        <f t="shared" si="173"/>
        <v>20.566808457376546</v>
      </c>
      <c r="P164" s="11">
        <f t="shared" si="173"/>
        <v>22.204095799336127</v>
      </c>
      <c r="Q164" s="11">
        <f t="shared" si="173"/>
        <v>24.720589104710239</v>
      </c>
      <c r="S164" s="40">
        <f t="shared" si="150"/>
        <v>1.9218623718994632</v>
      </c>
      <c r="T164" s="40">
        <f t="shared" si="151"/>
        <v>1.2339371315674308</v>
      </c>
      <c r="W164" s="10" t="str">
        <f t="shared" ref="W164:AB164" si="174">W19</f>
        <v>41 Administrative occupations</v>
      </c>
      <c r="X164" s="11">
        <f t="shared" si="174"/>
        <v>52.293596024030116</v>
      </c>
      <c r="Y164" s="11">
        <f t="shared" si="174"/>
        <v>52.583687690500554</v>
      </c>
      <c r="Z164" s="11">
        <f t="shared" si="174"/>
        <v>51.250542686513363</v>
      </c>
      <c r="AA164" s="11">
        <f t="shared" si="174"/>
        <v>52.672035571486333</v>
      </c>
      <c r="AB164" s="11">
        <f t="shared" si="174"/>
        <v>48.35548026456582</v>
      </c>
      <c r="AD164" s="40">
        <f t="shared" si="153"/>
        <v>-0.40214342190495467</v>
      </c>
      <c r="AE164" s="40">
        <f t="shared" si="154"/>
        <v>-0.38689393464593769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20.480015797309367</v>
      </c>
      <c r="C165" s="11">
        <f t="shared" si="146"/>
        <v>19.41771999687365</v>
      </c>
      <c r="D165" s="11">
        <f t="shared" si="146"/>
        <v>18.814420783315661</v>
      </c>
      <c r="E165" s="11">
        <f t="shared" si="146"/>
        <v>17.458708985908562</v>
      </c>
      <c r="F165" s="11">
        <f t="shared" si="146"/>
        <v>12.280518455689855</v>
      </c>
      <c r="H165" s="40">
        <f t="shared" si="147"/>
        <v>-1.6822088153314096</v>
      </c>
      <c r="I165" s="40">
        <f t="shared" si="148"/>
        <v>-2.8040005372447774</v>
      </c>
      <c r="L165" s="10" t="str">
        <f t="shared" ref="L165:Q165" si="175">L20</f>
        <v>42 Secretarial and related occupations</v>
      </c>
      <c r="M165" s="11">
        <f t="shared" si="175"/>
        <v>1.1888038672402899</v>
      </c>
      <c r="N165" s="11">
        <f t="shared" si="175"/>
        <v>0.88942452559465024</v>
      </c>
      <c r="O165" s="11">
        <f t="shared" si="175"/>
        <v>0.89582815747383859</v>
      </c>
      <c r="P165" s="11">
        <f t="shared" si="175"/>
        <v>0.82790020668147235</v>
      </c>
      <c r="Q165" s="11">
        <f t="shared" si="175"/>
        <v>0.96889724938270028</v>
      </c>
      <c r="S165" s="40">
        <f>IF(O$151-M$151 &lt;&gt; 0,(EXP(LN(O165/M165)/(O$151-M$151))-1)*100,0)</f>
        <v>-5.5019384308525492</v>
      </c>
      <c r="T165" s="40">
        <f t="shared" si="151"/>
        <v>0.52410171598729072</v>
      </c>
      <c r="W165" s="10" t="str">
        <f t="shared" ref="W165:AB165" si="176">W20</f>
        <v>42 Secretarial and related occupations</v>
      </c>
      <c r="X165" s="11">
        <f t="shared" si="176"/>
        <v>19.291211930069085</v>
      </c>
      <c r="Y165" s="11">
        <f t="shared" si="176"/>
        <v>18.528295471279005</v>
      </c>
      <c r="Z165" s="11">
        <f t="shared" si="176"/>
        <v>17.918592625841821</v>
      </c>
      <c r="AA165" s="11">
        <f t="shared" si="176"/>
        <v>16.630808779227081</v>
      </c>
      <c r="AB165" s="11">
        <f t="shared" si="176"/>
        <v>11.311621206307157</v>
      </c>
      <c r="AD165" s="40">
        <f t="shared" si="153"/>
        <v>-1.465373032406958</v>
      </c>
      <c r="AE165" s="40">
        <f t="shared" si="154"/>
        <v>-3.020174762372374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9.4442391935059007</v>
      </c>
      <c r="C166" s="11">
        <f t="shared" si="146"/>
        <v>10.635115625741252</v>
      </c>
      <c r="D166" s="11">
        <f t="shared" si="146"/>
        <v>7.376260329394726</v>
      </c>
      <c r="E166" s="11">
        <f t="shared" si="146"/>
        <v>7.4912921343687797</v>
      </c>
      <c r="F166" s="11">
        <f t="shared" si="146"/>
        <v>8.8413377343615753</v>
      </c>
      <c r="H166" s="40">
        <f t="shared" si="147"/>
        <v>-4.8225967651452812</v>
      </c>
      <c r="I166" s="40">
        <f t="shared" si="148"/>
        <v>1.2151328919317139</v>
      </c>
      <c r="L166" s="10" t="str">
        <f t="shared" ref="L166:Q166" si="177">L21</f>
        <v>51 Skilled agricultural and related trades</v>
      </c>
      <c r="M166" s="11">
        <f t="shared" si="177"/>
        <v>8.0390164889602129</v>
      </c>
      <c r="N166" s="11">
        <f t="shared" si="177"/>
        <v>8.8408767505778325</v>
      </c>
      <c r="O166" s="11">
        <f t="shared" si="177"/>
        <v>5.6213673705996783</v>
      </c>
      <c r="P166" s="11">
        <f t="shared" si="177"/>
        <v>5.6375921101232755</v>
      </c>
      <c r="Q166" s="11">
        <f t="shared" si="177"/>
        <v>6.5216077038584492</v>
      </c>
      <c r="S166" s="40">
        <f t="shared" si="150"/>
        <v>-6.9046884212213282</v>
      </c>
      <c r="T166" s="40">
        <f t="shared" si="151"/>
        <v>0.99522634379081154</v>
      </c>
      <c r="W166" s="10" t="str">
        <f t="shared" ref="W166:AB166" si="178">W21</f>
        <v>51 Skilled agricultural and related trades</v>
      </c>
      <c r="X166" s="11">
        <f t="shared" si="178"/>
        <v>1.4052227045456704</v>
      </c>
      <c r="Y166" s="11">
        <f t="shared" si="178"/>
        <v>1.7942388751634102</v>
      </c>
      <c r="Z166" s="11">
        <f t="shared" si="178"/>
        <v>1.7548929587950479</v>
      </c>
      <c r="AA166" s="11">
        <f t="shared" si="178"/>
        <v>1.8537000242455066</v>
      </c>
      <c r="AB166" s="11">
        <f t="shared" si="178"/>
        <v>2.3197300305031301</v>
      </c>
      <c r="AD166" s="40">
        <f t="shared" si="153"/>
        <v>4.5444770764951459</v>
      </c>
      <c r="AE166" s="40">
        <f t="shared" si="154"/>
        <v>1.8776974563736504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32.090629976815435</v>
      </c>
      <c r="C167" s="11">
        <f t="shared" si="146"/>
        <v>31.142112134564947</v>
      </c>
      <c r="D167" s="11">
        <f t="shared" si="146"/>
        <v>27.994399834738221</v>
      </c>
      <c r="E167" s="11">
        <f t="shared" si="146"/>
        <v>29.032018542675004</v>
      </c>
      <c r="F167" s="11">
        <f t="shared" si="146"/>
        <v>28.740610412848529</v>
      </c>
      <c r="H167" s="40">
        <f t="shared" si="147"/>
        <v>-2.6942322400251628</v>
      </c>
      <c r="I167" s="40">
        <f t="shared" si="148"/>
        <v>0.17553144503272833</v>
      </c>
      <c r="L167" s="10" t="str">
        <f t="shared" ref="L167:Q167" si="179">L22</f>
        <v>52 Skilled metal, electrical and electronic trades</v>
      </c>
      <c r="M167" s="11">
        <f t="shared" si="179"/>
        <v>31.517274267169299</v>
      </c>
      <c r="N167" s="11">
        <f t="shared" si="179"/>
        <v>30.234680427158807</v>
      </c>
      <c r="O167" s="11">
        <f t="shared" si="179"/>
        <v>27.293657486504049</v>
      </c>
      <c r="P167" s="11">
        <f t="shared" si="179"/>
        <v>27.762210984264239</v>
      </c>
      <c r="Q167" s="11">
        <f t="shared" si="179"/>
        <v>27.229951542810877</v>
      </c>
      <c r="S167" s="40">
        <f t="shared" si="150"/>
        <v>-2.836619297599563</v>
      </c>
      <c r="T167" s="40">
        <f t="shared" si="151"/>
        <v>-1.5577596997862209E-2</v>
      </c>
      <c r="W167" s="10" t="str">
        <f t="shared" ref="W167:AB167" si="180">W22</f>
        <v>52 Skilled metal, electrical and electronic trades</v>
      </c>
      <c r="X167" s="11">
        <f t="shared" si="180"/>
        <v>0.57335570964615556</v>
      </c>
      <c r="Y167" s="11">
        <f t="shared" si="180"/>
        <v>0.90743170740613277</v>
      </c>
      <c r="Z167" s="11">
        <f t="shared" si="180"/>
        <v>0.70074234823418069</v>
      </c>
      <c r="AA167" s="11">
        <f t="shared" si="180"/>
        <v>1.2698075584107609</v>
      </c>
      <c r="AB167" s="11">
        <f t="shared" si="180"/>
        <v>1.5106588700376484</v>
      </c>
      <c r="AD167" s="40">
        <f t="shared" si="153"/>
        <v>4.0942749405025403</v>
      </c>
      <c r="AE167" s="40">
        <f t="shared" si="154"/>
        <v>5.2544669272975186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28.481405179792564</v>
      </c>
      <c r="C168" s="11">
        <f t="shared" si="146"/>
        <v>25.458724496182143</v>
      </c>
      <c r="D168" s="11">
        <f t="shared" si="146"/>
        <v>26.481364188933572</v>
      </c>
      <c r="E168" s="11">
        <f t="shared" si="146"/>
        <v>27.692680842985787</v>
      </c>
      <c r="F168" s="11">
        <f t="shared" si="146"/>
        <v>25.664794367963164</v>
      </c>
      <c r="H168" s="40">
        <f t="shared" si="147"/>
        <v>-1.4456521758561824</v>
      </c>
      <c r="I168" s="40">
        <f t="shared" si="148"/>
        <v>-0.20858924050732863</v>
      </c>
      <c r="L168" s="10" t="str">
        <f t="shared" ref="L168:Q168" si="181">L23</f>
        <v>53 Skilled construction and building trades</v>
      </c>
      <c r="M168" s="11">
        <f t="shared" si="181"/>
        <v>28.165039583037917</v>
      </c>
      <c r="N168" s="11">
        <f t="shared" si="181"/>
        <v>24.992461093441211</v>
      </c>
      <c r="O168" s="11">
        <f t="shared" si="181"/>
        <v>25.819110294298255</v>
      </c>
      <c r="P168" s="11">
        <f t="shared" si="181"/>
        <v>27.237654355016424</v>
      </c>
      <c r="Q168" s="11">
        <f t="shared" si="181"/>
        <v>25.102349734221256</v>
      </c>
      <c r="S168" s="40">
        <f t="shared" si="150"/>
        <v>-1.724291975676906</v>
      </c>
      <c r="T168" s="40">
        <f t="shared" si="151"/>
        <v>-0.18751377386496682</v>
      </c>
      <c r="W168" s="10" t="str">
        <f t="shared" ref="W168:AB168" si="182">W23</f>
        <v>53 Skilled construction and building trades</v>
      </c>
      <c r="X168" s="11">
        <f t="shared" si="182"/>
        <v>0.31636559675465287</v>
      </c>
      <c r="Y168" s="11">
        <f t="shared" si="182"/>
        <v>0.46626340274091588</v>
      </c>
      <c r="Z168" s="11">
        <f t="shared" si="182"/>
        <v>0.66225389463533046</v>
      </c>
      <c r="AA168" s="11">
        <f t="shared" si="182"/>
        <v>0.45502648796933259</v>
      </c>
      <c r="AB168" s="11">
        <f t="shared" si="182"/>
        <v>0.56244463374192044</v>
      </c>
      <c r="AD168" s="40">
        <f t="shared" si="153"/>
        <v>15.922317318167156</v>
      </c>
      <c r="AE168" s="40">
        <f t="shared" si="154"/>
        <v>-1.0831334635767464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19.215890996511664</v>
      </c>
      <c r="C169" s="11">
        <f t="shared" si="146"/>
        <v>16.426877110705373</v>
      </c>
      <c r="D169" s="11">
        <f t="shared" si="146"/>
        <v>16.079257724697278</v>
      </c>
      <c r="E169" s="11">
        <f t="shared" si="146"/>
        <v>17.350455150706171</v>
      </c>
      <c r="F169" s="11">
        <f t="shared" si="146"/>
        <v>18.100711165396014</v>
      </c>
      <c r="H169" s="40">
        <f t="shared" si="147"/>
        <v>-3.501381933446579</v>
      </c>
      <c r="I169" s="40">
        <f t="shared" si="148"/>
        <v>0.79259874534072239</v>
      </c>
      <c r="L169" s="10" t="str">
        <f t="shared" ref="L169:Q169" si="183">L24</f>
        <v>54 Textiles, printing and other skilled trades</v>
      </c>
      <c r="M169" s="11">
        <f t="shared" si="183"/>
        <v>12.07541982879053</v>
      </c>
      <c r="N169" s="11">
        <f t="shared" si="183"/>
        <v>9.6618695278875482</v>
      </c>
      <c r="O169" s="11">
        <f t="shared" si="183"/>
        <v>9.0130562498081925</v>
      </c>
      <c r="P169" s="11">
        <f t="shared" si="183"/>
        <v>9.8418814181640784</v>
      </c>
      <c r="Q169" s="11">
        <f t="shared" si="183"/>
        <v>10.011512615093576</v>
      </c>
      <c r="S169" s="40">
        <f t="shared" si="150"/>
        <v>-5.6821334574945421</v>
      </c>
      <c r="T169" s="40">
        <f t="shared" si="151"/>
        <v>0.7028684182199374</v>
      </c>
      <c r="W169" s="10" t="str">
        <f t="shared" ref="W169:AB169" si="184">W24</f>
        <v>54 Textiles, printing and other skilled trades</v>
      </c>
      <c r="X169" s="11">
        <f t="shared" si="184"/>
        <v>7.1404711677211292</v>
      </c>
      <c r="Y169" s="11">
        <f t="shared" si="184"/>
        <v>6.7650075828178249</v>
      </c>
      <c r="Z169" s="11">
        <f t="shared" si="184"/>
        <v>7.0662014748890831</v>
      </c>
      <c r="AA169" s="11">
        <f t="shared" si="184"/>
        <v>7.5085737325420867</v>
      </c>
      <c r="AB169" s="11">
        <f t="shared" si="184"/>
        <v>8.0891985503024291</v>
      </c>
      <c r="AD169" s="40">
        <f t="shared" si="153"/>
        <v>-0.20889555357195277</v>
      </c>
      <c r="AE169" s="40">
        <f t="shared" si="154"/>
        <v>0.90545195632052433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58.911756660951355</v>
      </c>
      <c r="C170" s="11">
        <f t="shared" si="146"/>
        <v>64.103860719411287</v>
      </c>
      <c r="D170" s="11">
        <f t="shared" si="146"/>
        <v>61.722043966514242</v>
      </c>
      <c r="E170" s="11">
        <f t="shared" si="146"/>
        <v>65.071946679826283</v>
      </c>
      <c r="F170" s="11">
        <f t="shared" si="146"/>
        <v>72.921665626069156</v>
      </c>
      <c r="H170" s="40">
        <f t="shared" si="147"/>
        <v>0.93636611634131395</v>
      </c>
      <c r="I170" s="40">
        <f t="shared" si="148"/>
        <v>1.1178325599309868</v>
      </c>
      <c r="L170" s="10" t="str">
        <f t="shared" ref="L170:Q170" si="185">L25</f>
        <v>61 Caring personal service occupations</v>
      </c>
      <c r="M170" s="11">
        <f t="shared" si="185"/>
        <v>9.1881327652051308</v>
      </c>
      <c r="N170" s="11">
        <f t="shared" si="185"/>
        <v>9.0483071279519578</v>
      </c>
      <c r="O170" s="11">
        <f t="shared" si="185"/>
        <v>8.5738685014592164</v>
      </c>
      <c r="P170" s="11">
        <f t="shared" si="185"/>
        <v>10.496964725393708</v>
      </c>
      <c r="Q170" s="11">
        <f t="shared" si="185"/>
        <v>12.713537744006045</v>
      </c>
      <c r="S170" s="40">
        <f t="shared" si="150"/>
        <v>-1.3743425497029782</v>
      </c>
      <c r="T170" s="40">
        <f t="shared" si="151"/>
        <v>2.6611141510677117</v>
      </c>
      <c r="W170" s="10" t="str">
        <f t="shared" ref="W170:AB170" si="186">W25</f>
        <v>61 Caring personal service occupations</v>
      </c>
      <c r="X170" s="11">
        <f t="shared" si="186"/>
        <v>49.72362389574625</v>
      </c>
      <c r="Y170" s="11">
        <f t="shared" si="186"/>
        <v>55.055553591459308</v>
      </c>
      <c r="Z170" s="11">
        <f t="shared" si="186"/>
        <v>53.148175465055033</v>
      </c>
      <c r="AA170" s="11">
        <f t="shared" si="186"/>
        <v>54.574981954432573</v>
      </c>
      <c r="AB170" s="11">
        <f t="shared" si="186"/>
        <v>60.208127882063152</v>
      </c>
      <c r="AD170" s="40">
        <f t="shared" si="153"/>
        <v>1.3409841338168027</v>
      </c>
      <c r="AE170" s="40">
        <f t="shared" si="154"/>
        <v>0.83495702837876884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17.753566283317461</v>
      </c>
      <c r="C171" s="11">
        <f t="shared" si="146"/>
        <v>19.741811234841823</v>
      </c>
      <c r="D171" s="11">
        <f t="shared" si="146"/>
        <v>19.862118770399331</v>
      </c>
      <c r="E171" s="11">
        <f t="shared" si="146"/>
        <v>19.047017296364352</v>
      </c>
      <c r="F171" s="11">
        <f t="shared" si="146"/>
        <v>19.05941290212845</v>
      </c>
      <c r="H171" s="40">
        <f t="shared" si="147"/>
        <v>2.2699382490727116</v>
      </c>
      <c r="I171" s="40">
        <f t="shared" si="148"/>
        <v>-0.27464378272310519</v>
      </c>
      <c r="L171" s="10" t="str">
        <f t="shared" ref="L171:Q171" si="187">L26</f>
        <v>62 Leisure, travel and related personal service occupations</v>
      </c>
      <c r="M171" s="11">
        <f t="shared" si="187"/>
        <v>4.9045189508097247</v>
      </c>
      <c r="N171" s="11">
        <f t="shared" si="187"/>
        <v>5.5557946075017295</v>
      </c>
      <c r="O171" s="11">
        <f t="shared" si="187"/>
        <v>5.2523552646954785</v>
      </c>
      <c r="P171" s="11">
        <f t="shared" si="187"/>
        <v>5.173268538650392</v>
      </c>
      <c r="Q171" s="11">
        <f t="shared" si="187"/>
        <v>5.5891558581069445</v>
      </c>
      <c r="S171" s="40">
        <f t="shared" si="150"/>
        <v>1.3798245638991569</v>
      </c>
      <c r="T171" s="40">
        <f t="shared" si="151"/>
        <v>0.41520405100450297</v>
      </c>
      <c r="W171" s="10" t="str">
        <f t="shared" ref="W171:AB171" si="188">W26</f>
        <v>62 Leisure, travel and related personal service occupations</v>
      </c>
      <c r="X171" s="11">
        <f t="shared" si="188"/>
        <v>12.849047332507727</v>
      </c>
      <c r="Y171" s="11">
        <f t="shared" si="188"/>
        <v>14.186016627340093</v>
      </c>
      <c r="Z171" s="11">
        <f t="shared" si="188"/>
        <v>14.609763505703848</v>
      </c>
      <c r="AA171" s="11">
        <f t="shared" si="188"/>
        <v>13.873748757713971</v>
      </c>
      <c r="AB171" s="11">
        <f t="shared" si="188"/>
        <v>13.470257044021501</v>
      </c>
      <c r="AD171" s="40">
        <f t="shared" si="153"/>
        <v>2.6016751370236069</v>
      </c>
      <c r="AE171" s="40">
        <f t="shared" si="154"/>
        <v>-0.53991032027672636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0.86574197004790487</v>
      </c>
      <c r="C172" s="11">
        <f t="shared" si="146"/>
        <v>0.71795278091232506</v>
      </c>
      <c r="D172" s="11">
        <f t="shared" si="146"/>
        <v>0.90198943522798869</v>
      </c>
      <c r="E172" s="11">
        <f t="shared" si="146"/>
        <v>0.68468550929596894</v>
      </c>
      <c r="F172" s="11">
        <f t="shared" si="146"/>
        <v>0.74789259040382239</v>
      </c>
      <c r="H172" s="40">
        <f t="shared" si="147"/>
        <v>0.82369181277963666</v>
      </c>
      <c r="I172" s="40">
        <f t="shared" si="148"/>
        <v>-1.2411891473381065</v>
      </c>
      <c r="L172" s="10" t="str">
        <f t="shared" ref="L172:Q172" si="189">L27</f>
        <v>63 Community and civil enforcement occupations</v>
      </c>
      <c r="M172" s="11">
        <f t="shared" si="189"/>
        <v>0.64008856384400581</v>
      </c>
      <c r="N172" s="11">
        <f t="shared" si="189"/>
        <v>0.45438336186811551</v>
      </c>
      <c r="O172" s="11">
        <f t="shared" si="189"/>
        <v>0.67750661135567281</v>
      </c>
      <c r="P172" s="11">
        <f t="shared" si="189"/>
        <v>0.36769700297595459</v>
      </c>
      <c r="Q172" s="11">
        <f t="shared" si="189"/>
        <v>0.42286889166950986</v>
      </c>
      <c r="S172" s="40">
        <f t="shared" si="150"/>
        <v>1.1427351672143482</v>
      </c>
      <c r="T172" s="40">
        <f t="shared" si="151"/>
        <v>-3.0935211951833241</v>
      </c>
      <c r="W172" s="10" t="str">
        <f t="shared" ref="W172:AB172" si="190">W27</f>
        <v>63 Community and civil enforcement occupations</v>
      </c>
      <c r="X172" s="11">
        <f t="shared" si="190"/>
        <v>0.22565340620389998</v>
      </c>
      <c r="Y172" s="11">
        <f t="shared" si="190"/>
        <v>0.2635694190442095</v>
      </c>
      <c r="Z172" s="11">
        <f t="shared" si="190"/>
        <v>0.22448282387231544</v>
      </c>
      <c r="AA172" s="11">
        <f t="shared" si="190"/>
        <v>0.31698850632001407</v>
      </c>
      <c r="AB172" s="11">
        <f t="shared" si="190"/>
        <v>0.32502369873431319</v>
      </c>
      <c r="AD172" s="40">
        <f t="shared" si="153"/>
        <v>-0.10396642429548741</v>
      </c>
      <c r="AE172" s="40">
        <f t="shared" si="154"/>
        <v>2.4980163989225534</v>
      </c>
    </row>
    <row r="173" spans="1:31" x14ac:dyDescent="0.2">
      <c r="A173" s="10" t="str">
        <f t="shared" si="142"/>
        <v>71 Sales occupations</v>
      </c>
      <c r="B173" s="11">
        <f t="shared" si="142"/>
        <v>61.214582402947308</v>
      </c>
      <c r="C173" s="11">
        <f t="shared" si="146"/>
        <v>54.295736669800924</v>
      </c>
      <c r="D173" s="11">
        <f t="shared" si="146"/>
        <v>53.788614194134908</v>
      </c>
      <c r="E173" s="11">
        <f t="shared" si="146"/>
        <v>53.201835181606924</v>
      </c>
      <c r="F173" s="11">
        <f t="shared" si="146"/>
        <v>51.453136314474804</v>
      </c>
      <c r="H173" s="40">
        <f t="shared" si="147"/>
        <v>-2.5533097907393776</v>
      </c>
      <c r="I173" s="40">
        <f t="shared" si="148"/>
        <v>-0.29549849968719677</v>
      </c>
      <c r="L173" s="10" t="str">
        <f t="shared" ref="L173:Q173" si="191">L28</f>
        <v>71 Sales occupations</v>
      </c>
      <c r="M173" s="11">
        <f t="shared" si="191"/>
        <v>24.87411012885978</v>
      </c>
      <c r="N173" s="11">
        <f t="shared" si="191"/>
        <v>22.620306683423074</v>
      </c>
      <c r="O173" s="11">
        <f t="shared" si="191"/>
        <v>22.698745553680713</v>
      </c>
      <c r="P173" s="11">
        <f t="shared" si="191"/>
        <v>22.850669128422094</v>
      </c>
      <c r="Q173" s="11">
        <f t="shared" si="191"/>
        <v>22.838056483083857</v>
      </c>
      <c r="S173" s="40">
        <f t="shared" si="150"/>
        <v>-1.8137076560400645</v>
      </c>
      <c r="T173" s="40">
        <f t="shared" si="151"/>
        <v>4.0799170429517417E-2</v>
      </c>
      <c r="W173" s="10" t="str">
        <f t="shared" ref="W173:AB173" si="192">W28</f>
        <v>71 Sales occupations</v>
      </c>
      <c r="X173" s="11">
        <f t="shared" si="192"/>
        <v>36.340472274087489</v>
      </c>
      <c r="Y173" s="11">
        <f t="shared" si="192"/>
        <v>31.6754299863778</v>
      </c>
      <c r="Z173" s="11">
        <f t="shared" si="192"/>
        <v>31.089868640454181</v>
      </c>
      <c r="AA173" s="11">
        <f t="shared" si="192"/>
        <v>30.351166053184848</v>
      </c>
      <c r="AB173" s="11">
        <f t="shared" si="192"/>
        <v>28.61507983139089</v>
      </c>
      <c r="AD173" s="40">
        <f t="shared" si="153"/>
        <v>-3.0728007039445338</v>
      </c>
      <c r="AE173" s="40">
        <f t="shared" si="154"/>
        <v>-0.55146152569131024</v>
      </c>
    </row>
    <row r="174" spans="1:31" x14ac:dyDescent="0.2">
      <c r="A174" s="10" t="str">
        <f t="shared" si="142"/>
        <v>72 Customer service occupations</v>
      </c>
      <c r="B174" s="11">
        <f t="shared" si="142"/>
        <v>12.051077221327549</v>
      </c>
      <c r="C174" s="11">
        <f t="shared" si="146"/>
        <v>13.003213088001203</v>
      </c>
      <c r="D174" s="11">
        <f t="shared" si="146"/>
        <v>13.275112156099828</v>
      </c>
      <c r="E174" s="11">
        <f t="shared" si="146"/>
        <v>14.825481040540973</v>
      </c>
      <c r="F174" s="11">
        <f t="shared" si="146"/>
        <v>16.554720474731702</v>
      </c>
      <c r="H174" s="40">
        <f t="shared" si="147"/>
        <v>1.9535766461095783</v>
      </c>
      <c r="I174" s="40">
        <f t="shared" si="148"/>
        <v>1.4827537939472668</v>
      </c>
      <c r="L174" s="10" t="str">
        <f t="shared" ref="L174:Q174" si="193">L29</f>
        <v>72 Customer service occupations</v>
      </c>
      <c r="M174" s="11">
        <f t="shared" si="193"/>
        <v>4.1726121984787694</v>
      </c>
      <c r="N174" s="11">
        <f t="shared" si="193"/>
        <v>3.7903143791043203</v>
      </c>
      <c r="O174" s="11">
        <f t="shared" si="193"/>
        <v>4.5574925020974257</v>
      </c>
      <c r="P174" s="11">
        <f t="shared" si="193"/>
        <v>5.7442468152228567</v>
      </c>
      <c r="Q174" s="11">
        <f t="shared" si="193"/>
        <v>6.6979966870582626</v>
      </c>
      <c r="S174" s="40">
        <f t="shared" si="150"/>
        <v>1.7802674852400502</v>
      </c>
      <c r="T174" s="40">
        <f t="shared" si="151"/>
        <v>2.6001347216598969</v>
      </c>
      <c r="W174" s="10" t="str">
        <f t="shared" ref="W174:AB174" si="194">W29</f>
        <v>72 Customer service occupations</v>
      </c>
      <c r="X174" s="11">
        <f t="shared" si="194"/>
        <v>7.878465022848796</v>
      </c>
      <c r="Y174" s="11">
        <f t="shared" si="194"/>
        <v>9.2128987088968781</v>
      </c>
      <c r="Z174" s="11">
        <f t="shared" si="194"/>
        <v>8.7176196540024034</v>
      </c>
      <c r="AA174" s="11">
        <f t="shared" si="194"/>
        <v>9.081234225318136</v>
      </c>
      <c r="AB174" s="11">
        <f t="shared" si="194"/>
        <v>9.8567237876734399</v>
      </c>
      <c r="AD174" s="40">
        <f t="shared" si="153"/>
        <v>2.0448898317144693</v>
      </c>
      <c r="AE174" s="40">
        <f>IF(AB$151-Z$151 &lt;&gt; 0,(EXP(LN(AB174/Z174)/(AB$151-Z$151))-1)*100,0)</f>
        <v>0.82207809066074944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20.113900018275949</v>
      </c>
      <c r="C175" s="11">
        <f t="shared" si="146"/>
        <v>19.222155065480042</v>
      </c>
      <c r="D175" s="11">
        <f t="shared" si="146"/>
        <v>17.452964037259076</v>
      </c>
      <c r="E175" s="11">
        <f t="shared" si="146"/>
        <v>19.546987101169162</v>
      </c>
      <c r="F175" s="11">
        <f t="shared" si="146"/>
        <v>19.183143474786167</v>
      </c>
      <c r="H175" s="40">
        <f t="shared" si="147"/>
        <v>-2.7981386713025969</v>
      </c>
      <c r="I175" s="40">
        <f t="shared" si="148"/>
        <v>0.63213932894894409</v>
      </c>
      <c r="L175" s="10" t="str">
        <f t="shared" ref="L175:Q175" si="195">L30</f>
        <v>81 Process, plant and machine operatives</v>
      </c>
      <c r="M175" s="11">
        <f t="shared" si="195"/>
        <v>15.826620500864927</v>
      </c>
      <c r="N175" s="11">
        <f t="shared" si="195"/>
        <v>14.770956936780014</v>
      </c>
      <c r="O175" s="11">
        <f t="shared" si="195"/>
        <v>13.685064576772737</v>
      </c>
      <c r="P175" s="11">
        <f t="shared" si="195"/>
        <v>14.681389376927971</v>
      </c>
      <c r="Q175" s="11">
        <f t="shared" si="195"/>
        <v>14.552934658230436</v>
      </c>
      <c r="S175" s="40">
        <f t="shared" si="150"/>
        <v>-2.8658973355553896</v>
      </c>
      <c r="T175" s="40">
        <f t="shared" si="151"/>
        <v>0.41075868860080966</v>
      </c>
      <c r="W175" s="10" t="str">
        <f t="shared" ref="W175:AB175" si="196">W30</f>
        <v>81 Process, plant and machine operatives</v>
      </c>
      <c r="X175" s="11">
        <f t="shared" si="196"/>
        <v>4.2872795174110019</v>
      </c>
      <c r="Y175" s="11">
        <f t="shared" si="196"/>
        <v>4.4511981287000628</v>
      </c>
      <c r="Z175" s="11">
        <f t="shared" si="196"/>
        <v>3.7678994604863436</v>
      </c>
      <c r="AA175" s="11">
        <f t="shared" si="196"/>
        <v>4.8655977242411659</v>
      </c>
      <c r="AB175" s="11">
        <f t="shared" si="196"/>
        <v>4.6302088165557169</v>
      </c>
      <c r="AD175" s="40">
        <f t="shared" si="153"/>
        <v>-2.5496279856619952</v>
      </c>
      <c r="AE175" s="40">
        <f t="shared" si="154"/>
        <v>1.3833766057392838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32.514224689470595</v>
      </c>
      <c r="C176" s="11">
        <f t="shared" si="146"/>
        <v>37.414936408755224</v>
      </c>
      <c r="D176" s="11">
        <f t="shared" si="146"/>
        <v>33.300713742854114</v>
      </c>
      <c r="E176" s="11">
        <f t="shared" si="146"/>
        <v>35.538500221296033</v>
      </c>
      <c r="F176" s="11">
        <f t="shared" si="146"/>
        <v>36.082104474423431</v>
      </c>
      <c r="H176" s="40">
        <f t="shared" si="147"/>
        <v>0.47916743588729549</v>
      </c>
      <c r="I176" s="40">
        <f t="shared" si="148"/>
        <v>0.53622048340538075</v>
      </c>
      <c r="L176" s="10" t="str">
        <f t="shared" ref="L176:Q176" si="197">L31</f>
        <v>82 Transport and mobile machine drivers and operatives</v>
      </c>
      <c r="M176" s="11">
        <f t="shared" si="197"/>
        <v>29.876677359820796</v>
      </c>
      <c r="N176" s="11">
        <f t="shared" si="197"/>
        <v>34.644516406527032</v>
      </c>
      <c r="O176" s="11">
        <f t="shared" si="197"/>
        <v>30.572905365729905</v>
      </c>
      <c r="P176" s="11">
        <f t="shared" si="197"/>
        <v>31.884056461779497</v>
      </c>
      <c r="Q176" s="11">
        <f t="shared" si="197"/>
        <v>31.943913795037684</v>
      </c>
      <c r="S176" s="40">
        <f t="shared" si="150"/>
        <v>0.46178327878523273</v>
      </c>
      <c r="T176" s="40">
        <f t="shared" si="151"/>
        <v>0.29287805201738681</v>
      </c>
      <c r="W176" s="10" t="str">
        <f t="shared" ref="W176:AB176" si="198">W31</f>
        <v>82 Transport and mobile machine drivers and operatives</v>
      </c>
      <c r="X176" s="11">
        <f t="shared" si="198"/>
        <v>2.6375473296498488</v>
      </c>
      <c r="Y176" s="11">
        <f t="shared" si="198"/>
        <v>2.7704200022282057</v>
      </c>
      <c r="Z176" s="11">
        <f t="shared" si="198"/>
        <v>2.7278083771241826</v>
      </c>
      <c r="AA176" s="11">
        <f t="shared" si="198"/>
        <v>3.6544437595165271</v>
      </c>
      <c r="AB176" s="11">
        <f t="shared" si="198"/>
        <v>4.1381906793856995</v>
      </c>
      <c r="AD176" s="40">
        <f t="shared" si="153"/>
        <v>0.67525062559294913</v>
      </c>
      <c r="AE176" s="40">
        <f t="shared" si="154"/>
        <v>2.8173586171361897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14.938290278550634</v>
      </c>
      <c r="C177" s="11">
        <f t="shared" si="146"/>
        <v>13.349687366127338</v>
      </c>
      <c r="D177" s="11">
        <f t="shared" si="146"/>
        <v>12.313900067299622</v>
      </c>
      <c r="E177" s="11">
        <f t="shared" si="146"/>
        <v>21.890405367599314</v>
      </c>
      <c r="F177" s="11">
        <f t="shared" si="146"/>
        <v>25.705563379944405</v>
      </c>
      <c r="H177" s="40">
        <f t="shared" si="147"/>
        <v>-3.7902810253705455</v>
      </c>
      <c r="I177" s="40">
        <f t="shared" si="148"/>
        <v>5.0288878545591498</v>
      </c>
      <c r="L177" s="10" t="str">
        <f t="shared" ref="L177:Q178" si="199">L32</f>
        <v>91 Elementary trades and related occupations</v>
      </c>
      <c r="M177" s="11">
        <f t="shared" si="199"/>
        <v>12.030053012827123</v>
      </c>
      <c r="N177" s="11">
        <f t="shared" si="199"/>
        <v>10.69202084723962</v>
      </c>
      <c r="O177" s="11">
        <f t="shared" si="199"/>
        <v>10.214449289915647</v>
      </c>
      <c r="P177" s="11">
        <f t="shared" si="199"/>
        <v>14.145797606598967</v>
      </c>
      <c r="Q177" s="11">
        <f t="shared" si="199"/>
        <v>16.167635170763479</v>
      </c>
      <c r="S177" s="40">
        <f t="shared" si="150"/>
        <v>-3.2191386283715206</v>
      </c>
      <c r="T177" s="40">
        <f t="shared" si="151"/>
        <v>3.1087296713894208</v>
      </c>
      <c r="W177" s="10" t="str">
        <f t="shared" ref="W177:AB178" si="200">W32</f>
        <v>91 Elementary trades and related occupations</v>
      </c>
      <c r="X177" s="11">
        <f t="shared" si="200"/>
        <v>2.9082372657235216</v>
      </c>
      <c r="Y177" s="11">
        <f t="shared" si="200"/>
        <v>2.6576665188877184</v>
      </c>
      <c r="Z177" s="11">
        <f t="shared" si="200"/>
        <v>2.099450777383975</v>
      </c>
      <c r="AA177" s="11">
        <f t="shared" si="200"/>
        <v>7.7446077610003607</v>
      </c>
      <c r="AB177" s="11">
        <f t="shared" si="200"/>
        <v>9.5379282091809401</v>
      </c>
      <c r="AD177" s="40">
        <f t="shared" si="153"/>
        <v>-6.3095829092315032</v>
      </c>
      <c r="AE177" s="40">
        <f t="shared" si="154"/>
        <v>10.617343222735132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87.396519733461631</v>
      </c>
      <c r="C178" s="11">
        <f t="shared" si="146"/>
        <v>86.474777101260671</v>
      </c>
      <c r="D178" s="11">
        <f t="shared" si="146"/>
        <v>80.282298140882716</v>
      </c>
      <c r="E178" s="11">
        <f t="shared" si="146"/>
        <v>72.199943916163093</v>
      </c>
      <c r="F178" s="11">
        <f t="shared" si="146"/>
        <v>65.521310367488269</v>
      </c>
      <c r="H178" s="40">
        <f>IF(D$151-B$151 &lt;&gt; 0,(EXP(LN(D178/B178)/(D$151-B$151))-1)*100,0)</f>
        <v>-1.683789339985664</v>
      </c>
      <c r="I178" s="40">
        <f t="shared" ref="I178" si="201">IF(F$151-D$151 &lt;&gt; 0,(EXP(LN(F178/D178)/(F$151-D$151))-1)*100,0)</f>
        <v>-1.3453594504018396</v>
      </c>
      <c r="L178" s="10" t="str">
        <f t="shared" si="199"/>
        <v>92 Elementary administration and service occupations</v>
      </c>
      <c r="M178" s="11">
        <f t="shared" si="199"/>
        <v>41.790323492316368</v>
      </c>
      <c r="N178" s="11">
        <f t="shared" si="199"/>
        <v>38.952930799799674</v>
      </c>
      <c r="O178" s="11">
        <f t="shared" si="199"/>
        <v>37.630285111142783</v>
      </c>
      <c r="P178" s="11">
        <f t="shared" si="199"/>
        <v>36.309385238183786</v>
      </c>
      <c r="Q178" s="11">
        <f t="shared" si="199"/>
        <v>33.318961647380064</v>
      </c>
      <c r="S178" s="40">
        <f t="shared" ref="S178" si="202">IF(O$151-M$151 &lt;&gt; 0,(EXP(LN(O178/M178)/(O$151-M$151))-1)*100,0)</f>
        <v>-2.0752762240383027</v>
      </c>
      <c r="T178" s="40">
        <f t="shared" ref="T178" si="203">IF(Q$151-O$151 &lt;&gt; 0,(EXP(LN(Q178/O178)/(Q$151-O$151))-1)*100,0)</f>
        <v>-0.80793536546037714</v>
      </c>
      <c r="W178" s="10" t="str">
        <f t="shared" si="200"/>
        <v>92 Elementary administration and service occupations</v>
      </c>
      <c r="X178" s="11">
        <f t="shared" si="200"/>
        <v>45.606196241145327</v>
      </c>
      <c r="Y178" s="11">
        <f t="shared" si="200"/>
        <v>47.521846301461068</v>
      </c>
      <c r="Z178" s="11">
        <f t="shared" si="200"/>
        <v>42.652013029739955</v>
      </c>
      <c r="AA178" s="11">
        <f t="shared" si="200"/>
        <v>35.890558677979399</v>
      </c>
      <c r="AB178" s="11">
        <f t="shared" si="200"/>
        <v>32.20234872010824</v>
      </c>
      <c r="AD178" s="40">
        <f t="shared" ref="AD178" si="204">IF(Z$151-X$151 &lt;&gt; 0,(EXP(LN(Z178/X178)/(Z$151-X$151))-1)*100,0)</f>
        <v>-1.3304525495072439</v>
      </c>
      <c r="AE178" s="40">
        <f t="shared" ref="AE178" si="205">IF(AB$151-Z$151 &lt;&gt; 0,(EXP(LN(AB178/Z178)/(AB$151-Z$151))-1)*100,0)</f>
        <v>-1.8561250307515098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826.43699999999967</v>
      </c>
      <c r="C180" s="34">
        <f t="shared" si="206"/>
        <v>863.35</v>
      </c>
      <c r="D180" s="34">
        <f t="shared" si="206"/>
        <v>863.2030000000002</v>
      </c>
      <c r="E180" s="34">
        <f t="shared" si="206"/>
        <v>894.6299999999992</v>
      </c>
      <c r="F180" s="34">
        <f t="shared" si="206"/>
        <v>942.66700000000014</v>
      </c>
      <c r="H180" s="43">
        <f>IF(D$151-B$151 &lt;&gt; 0,(EXP(LN(D180/B180)/(D$151-B$151))-1)*100,0)</f>
        <v>0.87432408040102327</v>
      </c>
      <c r="I180" s="43">
        <f t="shared" si="148"/>
        <v>0.58881475638519198</v>
      </c>
      <c r="L180" s="231" t="str">
        <f t="shared" ref="L180:Q180" si="207">L35</f>
        <v>All occupations</v>
      </c>
      <c r="M180" s="34">
        <f t="shared" si="207"/>
        <v>440.17690665084615</v>
      </c>
      <c r="N180" s="34">
        <f t="shared" si="207"/>
        <v>446.05821619472056</v>
      </c>
      <c r="O180" s="34">
        <f t="shared" si="207"/>
        <v>445.9264508012227</v>
      </c>
      <c r="P180" s="34">
        <f t="shared" si="207"/>
        <v>463.81614639298897</v>
      </c>
      <c r="Q180" s="34">
        <f t="shared" si="207"/>
        <v>487.57106718133571</v>
      </c>
      <c r="S180" s="43">
        <f t="shared" ref="S180" si="208">IF(O$151-M$151 &lt;&gt; 0,(EXP(LN(O180/M180)/(O$151-M$151))-1)*100,0)</f>
        <v>0.25988357794850536</v>
      </c>
      <c r="T180" s="43">
        <f t="shared" ref="T180" si="209">IF(Q$151-O$151 &lt;&gt; 0,(EXP(LN(Q180/O180)/(Q$151-O$151))-1)*100,0)</f>
        <v>0.59698844041959909</v>
      </c>
      <c r="W180" s="231" t="str">
        <f t="shared" ref="W180:AB180" si="210">W35</f>
        <v>All occupations</v>
      </c>
      <c r="X180" s="34">
        <f t="shared" si="210"/>
        <v>386.26009334915381</v>
      </c>
      <c r="Y180" s="34">
        <f t="shared" si="210"/>
        <v>417.29178380527912</v>
      </c>
      <c r="Z180" s="34">
        <f t="shared" si="210"/>
        <v>417.2765491987775</v>
      </c>
      <c r="AA180" s="34">
        <f t="shared" si="210"/>
        <v>430.81385360701069</v>
      </c>
      <c r="AB180" s="34">
        <f t="shared" si="210"/>
        <v>455.09593281866461</v>
      </c>
      <c r="AD180" s="43">
        <f t="shared" ref="AD180" si="211">IF(Z$151-X$151 &lt;&gt; 0,(EXP(LN(Z180/X180)/(Z$151-X$151))-1)*100,0)</f>
        <v>1.5567577640577035</v>
      </c>
      <c r="AE180" s="43">
        <f t="shared" ref="AE180" si="212">IF(AB$151-Z$151 &lt;&gt; 0,(EXP(LN(AB180/Z180)/(AB$151-Z$151))-1)*100,0)</f>
        <v>0.58006958285488075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Essex Southend-on-Sea and Thurrock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85.45706071417014</v>
      </c>
      <c r="C7" s="31">
        <f>'Occ T1'!C8</f>
        <v>96.367772575088566</v>
      </c>
      <c r="D7" s="31">
        <f>'Occ T1'!D8</f>
        <v>99.555041597583184</v>
      </c>
      <c r="E7" s="31">
        <f>'Occ T1'!E8</f>
        <v>95.478910158630313</v>
      </c>
      <c r="F7" s="31">
        <f>'Occ T1'!F8</f>
        <v>106.72503784098728</v>
      </c>
      <c r="H7" s="31">
        <f>C7-B7</f>
        <v>10.910711860918425</v>
      </c>
      <c r="I7" s="31">
        <f>D7-C7</f>
        <v>3.1872690224946183</v>
      </c>
      <c r="J7" s="31">
        <f>E7-D7</f>
        <v>-4.0761314389528707</v>
      </c>
      <c r="K7" s="31">
        <f>F7-E7</f>
        <v>11.24612768235697</v>
      </c>
      <c r="L7" s="31">
        <f>F7-D7</f>
        <v>7.1699962434040998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58.043822144147306</v>
      </c>
      <c r="C8" s="32">
        <f>'Occ T2'!C8</f>
        <v>67.635110860761017</v>
      </c>
      <c r="D8" s="32">
        <f>'Occ T2'!D8</f>
        <v>70.219723965818417</v>
      </c>
      <c r="E8" s="32">
        <f>'Occ T2'!E8</f>
        <v>64.755593404948357</v>
      </c>
      <c r="F8" s="32">
        <f>'Occ T2'!F8</f>
        <v>71.901722279466455</v>
      </c>
      <c r="H8" s="31">
        <f t="shared" ref="H8:H9" si="0">C8-B8</f>
        <v>9.5912887166137111</v>
      </c>
      <c r="I8" s="31">
        <f t="shared" ref="I8:I9" si="1">D8-C8</f>
        <v>2.5846131050574002</v>
      </c>
      <c r="J8" s="31">
        <f t="shared" ref="J8:J9" si="2">E8-D8</f>
        <v>-5.4641305608700605</v>
      </c>
      <c r="K8" s="31">
        <f t="shared" ref="K8:K9" si="3">F8-E8</f>
        <v>7.146128874518098</v>
      </c>
      <c r="L8" s="31">
        <f t="shared" ref="L8:L49" si="4">F8-D8</f>
        <v>1.6819983136480374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27.413238570022838</v>
      </c>
      <c r="C9" s="32">
        <f>'Occ T2'!C9</f>
        <v>28.732661714327548</v>
      </c>
      <c r="D9" s="32">
        <f>'Occ T2'!D9</f>
        <v>29.33531763176477</v>
      </c>
      <c r="E9" s="32">
        <f>'Occ T2'!E9</f>
        <v>30.72331675368196</v>
      </c>
      <c r="F9" s="32">
        <f>'Occ T2'!F9</f>
        <v>34.823315561520836</v>
      </c>
      <c r="H9" s="31">
        <f t="shared" si="0"/>
        <v>1.3194231443047109</v>
      </c>
      <c r="I9" s="31">
        <f t="shared" si="1"/>
        <v>0.60265591743722169</v>
      </c>
      <c r="J9" s="31">
        <f t="shared" si="2"/>
        <v>1.3879991219171899</v>
      </c>
      <c r="K9" s="31">
        <f t="shared" si="3"/>
        <v>4.099998807838876</v>
      </c>
      <c r="L9" s="31">
        <f t="shared" si="4"/>
        <v>5.4879979297560659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155.58731462293667</v>
      </c>
      <c r="C11" s="31">
        <f>'Occ T1'!C9</f>
        <v>179.88937770098508</v>
      </c>
      <c r="D11" s="31">
        <f>'Occ T1'!D9</f>
        <v>188.23323758032262</v>
      </c>
      <c r="E11" s="31">
        <f>'Occ T1'!E9</f>
        <v>203.94495290102299</v>
      </c>
      <c r="F11" s="31">
        <f>'Occ T1'!F9</f>
        <v>229.62112687841113</v>
      </c>
      <c r="H11" s="31">
        <f>C11-B11</f>
        <v>24.302063078048405</v>
      </c>
      <c r="I11" s="31">
        <f t="shared" ref="I11:I49" si="5">D11-C11</f>
        <v>8.3438598793375434</v>
      </c>
      <c r="J11" s="31">
        <f>E11-D11</f>
        <v>15.711715320700364</v>
      </c>
      <c r="K11" s="31">
        <f>F11-E11</f>
        <v>25.676173977388146</v>
      </c>
      <c r="L11" s="31">
        <f t="shared" si="4"/>
        <v>41.38788929808851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47.878800004795309</v>
      </c>
      <c r="C12" s="10">
        <f>'Occ T2'!C10</f>
        <v>53.865506685085279</v>
      </c>
      <c r="D12" s="10">
        <f>'Occ T2'!D10</f>
        <v>56.669600107410815</v>
      </c>
      <c r="E12" s="10">
        <f>'Occ T2'!E10</f>
        <v>69.939791442142891</v>
      </c>
      <c r="F12" s="10">
        <f>'Occ T2'!F10</f>
        <v>80.668562074098872</v>
      </c>
      <c r="H12" s="11">
        <f t="shared" ref="H12:K14" si="6">C12-B12</f>
        <v>5.98670668028997</v>
      </c>
      <c r="I12" s="31">
        <f t="shared" si="5"/>
        <v>2.8040934223255363</v>
      </c>
      <c r="J12" s="11">
        <f t="shared" si="6"/>
        <v>13.270191334732075</v>
      </c>
      <c r="K12" s="11">
        <f t="shared" si="6"/>
        <v>10.728770631955982</v>
      </c>
      <c r="L12" s="31">
        <f t="shared" si="4"/>
        <v>23.998961966688057</v>
      </c>
    </row>
    <row r="13" spans="1:12" x14ac:dyDescent="0.2">
      <c r="A13" s="10" t="str">
        <f>'Occ T2'!A11</f>
        <v>22 Health professionals</v>
      </c>
      <c r="B13" s="10">
        <f>'Occ T2'!B11</f>
        <v>28.757483349072363</v>
      </c>
      <c r="C13" s="10">
        <f>'Occ T2'!C11</f>
        <v>34.635460020354081</v>
      </c>
      <c r="D13" s="10">
        <f>'Occ T2'!D11</f>
        <v>33.697534289236586</v>
      </c>
      <c r="E13" s="10">
        <f>'Occ T2'!E11</f>
        <v>33.957147266464716</v>
      </c>
      <c r="F13" s="10">
        <f>'Occ T2'!F11</f>
        <v>37.794024881102423</v>
      </c>
      <c r="H13" s="11">
        <f t="shared" si="6"/>
        <v>5.8779766712817185</v>
      </c>
      <c r="I13" s="31">
        <f t="shared" si="5"/>
        <v>-0.93792573111749533</v>
      </c>
      <c r="J13" s="11">
        <f t="shared" si="6"/>
        <v>0.25961297722813015</v>
      </c>
      <c r="K13" s="11">
        <f t="shared" si="6"/>
        <v>3.8368776146377073</v>
      </c>
      <c r="L13" s="31">
        <f t="shared" si="4"/>
        <v>4.0964905918658374</v>
      </c>
    </row>
    <row r="14" spans="1:12" x14ac:dyDescent="0.2">
      <c r="A14" s="10" t="str">
        <f>'Occ T2'!A12</f>
        <v>23 Teaching and other educational professionals</v>
      </c>
      <c r="B14" s="10">
        <f>'Occ T2'!B12</f>
        <v>34.02836667107934</v>
      </c>
      <c r="C14" s="10">
        <f>'Occ T2'!C12</f>
        <v>38.477746941607577</v>
      </c>
      <c r="D14" s="10">
        <f>'Occ T2'!D12</f>
        <v>40.174445627640083</v>
      </c>
      <c r="E14" s="10">
        <f>'Occ T2'!E12</f>
        <v>38.859262406541582</v>
      </c>
      <c r="F14" s="10">
        <f>'Occ T2'!F12</f>
        <v>41.827622620887574</v>
      </c>
      <c r="H14" s="11">
        <f t="shared" si="6"/>
        <v>4.4493802705282377</v>
      </c>
      <c r="I14" s="31">
        <f t="shared" si="5"/>
        <v>1.6966986860325051</v>
      </c>
      <c r="J14" s="11">
        <f t="shared" si="6"/>
        <v>-1.3151832210985006</v>
      </c>
      <c r="K14" s="11">
        <f t="shared" si="6"/>
        <v>2.9683602143459922</v>
      </c>
      <c r="L14" s="31">
        <f t="shared" si="4"/>
        <v>1.6531769932474916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44.92266459798968</v>
      </c>
      <c r="C15" s="10">
        <f>'Occ T2'!C13</f>
        <v>52.910664053938135</v>
      </c>
      <c r="D15" s="10">
        <f>'Occ T2'!D13</f>
        <v>57.691657556035132</v>
      </c>
      <c r="E15" s="10">
        <f>'Occ T2'!E13</f>
        <v>61.188751785873791</v>
      </c>
      <c r="F15" s="10">
        <f>'Occ T2'!F13</f>
        <v>69.330917302322248</v>
      </c>
      <c r="H15" s="11">
        <f t="shared" ref="H15" si="7">C15-B15</f>
        <v>7.9879994559484544</v>
      </c>
      <c r="I15" s="31">
        <f t="shared" si="5"/>
        <v>4.7809935020969974</v>
      </c>
      <c r="J15" s="11">
        <f t="shared" ref="J15" si="8">E15-D15</f>
        <v>3.4970942298386589</v>
      </c>
      <c r="K15" s="11">
        <f t="shared" ref="K15" si="9">F15-E15</f>
        <v>8.1421655164484577</v>
      </c>
      <c r="L15" s="31">
        <f t="shared" si="4"/>
        <v>11.639259746287117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98.927681539508512</v>
      </c>
      <c r="C17" s="31">
        <f>'Occ T1'!C10</f>
        <v>105.9075120805287</v>
      </c>
      <c r="D17" s="31">
        <f>'Occ T1'!D10</f>
        <v>113.95191230645325</v>
      </c>
      <c r="E17" s="31">
        <f>'Occ T1'!E10</f>
        <v>119.29804759901728</v>
      </c>
      <c r="F17" s="31">
        <f>'Occ T1'!F10</f>
        <v>132.38784417061652</v>
      </c>
      <c r="H17" s="31">
        <f t="shared" ref="H17:K21" si="10">C17-B17</f>
        <v>6.979830541020192</v>
      </c>
      <c r="I17" s="31">
        <f t="shared" si="5"/>
        <v>8.044400225924548</v>
      </c>
      <c r="J17" s="31">
        <f t="shared" si="10"/>
        <v>5.3461352925640284</v>
      </c>
      <c r="K17" s="31">
        <f t="shared" si="10"/>
        <v>13.089796571599237</v>
      </c>
      <c r="L17" s="31">
        <f t="shared" si="4"/>
        <v>18.435931864163265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13.403488654234831</v>
      </c>
      <c r="C18" s="10">
        <f>'Occ T2'!C14</f>
        <v>15.685666937731895</v>
      </c>
      <c r="D18" s="10">
        <f>'Occ T2'!D14</f>
        <v>17.356223305773842</v>
      </c>
      <c r="E18" s="10">
        <f>'Occ T2'!E14</f>
        <v>16.502124048655084</v>
      </c>
      <c r="F18" s="10">
        <f>'Occ T2'!F14</f>
        <v>18.282696963267146</v>
      </c>
      <c r="H18" s="11">
        <f t="shared" si="10"/>
        <v>2.2821782834970641</v>
      </c>
      <c r="I18" s="31">
        <f t="shared" si="5"/>
        <v>1.6705563680419466</v>
      </c>
      <c r="J18" s="11">
        <f t="shared" si="10"/>
        <v>-0.854099257118758</v>
      </c>
      <c r="K18" s="11">
        <f t="shared" si="10"/>
        <v>1.7805729146120619</v>
      </c>
      <c r="L18" s="31">
        <f t="shared" si="4"/>
        <v>0.9264736574933039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12.294453855042805</v>
      </c>
      <c r="C19" s="10">
        <f>'Occ T2'!C15</f>
        <v>14.552670598473531</v>
      </c>
      <c r="D19" s="10">
        <f>'Occ T2'!D15</f>
        <v>14.637039508721532</v>
      </c>
      <c r="E19" s="10">
        <f>'Occ T2'!E15</f>
        <v>23.303222415456034</v>
      </c>
      <c r="F19" s="10">
        <f>'Occ T2'!F15</f>
        <v>28.389488228160822</v>
      </c>
      <c r="H19" s="11">
        <f t="shared" si="10"/>
        <v>2.2582167434307259</v>
      </c>
      <c r="I19" s="31">
        <f t="shared" si="5"/>
        <v>8.4368910248000972E-2</v>
      </c>
      <c r="J19" s="11">
        <f t="shared" si="10"/>
        <v>8.6661829067345018</v>
      </c>
      <c r="K19" s="11">
        <f t="shared" si="10"/>
        <v>5.0862658127047879</v>
      </c>
      <c r="L19" s="31">
        <f t="shared" si="4"/>
        <v>13.75244871943929</v>
      </c>
    </row>
    <row r="20" spans="1:12" x14ac:dyDescent="0.2">
      <c r="A20" s="10" t="str">
        <f>'Occ T2'!A16</f>
        <v>33 Protective service occupations</v>
      </c>
      <c r="B20" s="10">
        <f>'Occ T2'!B16</f>
        <v>8.5063338069577039</v>
      </c>
      <c r="C20" s="10">
        <f>'Occ T2'!C16</f>
        <v>8.2854186835854922</v>
      </c>
      <c r="D20" s="10">
        <f>'Occ T2'!D16</f>
        <v>8.9712816814676017</v>
      </c>
      <c r="E20" s="10">
        <f>'Occ T2'!E16</f>
        <v>7.9175845040173485</v>
      </c>
      <c r="F20" s="10">
        <f>'Occ T2'!F16</f>
        <v>8.8322546533099882</v>
      </c>
      <c r="H20" s="11">
        <f t="shared" si="10"/>
        <v>-0.22091512337221175</v>
      </c>
      <c r="I20" s="31">
        <f t="shared" si="5"/>
        <v>0.68586299788210958</v>
      </c>
      <c r="J20" s="11">
        <f t="shared" si="10"/>
        <v>-1.0536971774502533</v>
      </c>
      <c r="K20" s="11">
        <f t="shared" si="10"/>
        <v>0.91467014929263968</v>
      </c>
      <c r="L20" s="31">
        <f t="shared" si="4"/>
        <v>-0.13902702815761359</v>
      </c>
    </row>
    <row r="21" spans="1:12" x14ac:dyDescent="0.2">
      <c r="A21" s="10" t="str">
        <f>'Occ T2'!A17</f>
        <v>34 Culture, media and sports occupations</v>
      </c>
      <c r="B21" s="10">
        <f>'Occ T2'!B17</f>
        <v>15.842618216336673</v>
      </c>
      <c r="C21" s="10">
        <f>'Occ T2'!C17</f>
        <v>15.259319959013986</v>
      </c>
      <c r="D21" s="10">
        <f>'Occ T2'!D17</f>
        <v>18.927176642407733</v>
      </c>
      <c r="E21" s="10">
        <f>'Occ T2'!E17</f>
        <v>16.342980172904063</v>
      </c>
      <c r="F21" s="10">
        <f>'Occ T2'!F17</f>
        <v>17.656987840847126</v>
      </c>
      <c r="H21" s="11">
        <f t="shared" si="10"/>
        <v>-0.58329825732268681</v>
      </c>
      <c r="I21" s="31">
        <f t="shared" si="5"/>
        <v>3.6678566833937474</v>
      </c>
      <c r="J21" s="11">
        <f t="shared" si="10"/>
        <v>-2.5841964695036701</v>
      </c>
      <c r="K21" s="11">
        <f t="shared" si="10"/>
        <v>1.3140076679430628</v>
      </c>
      <c r="L21" s="31">
        <f t="shared" si="4"/>
        <v>-1.2701888015606073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48.880787006936501</v>
      </c>
      <c r="C22" s="10">
        <f>'Occ T2'!C18</f>
        <v>52.124435901723807</v>
      </c>
      <c r="D22" s="10">
        <f>'Occ T2'!D18</f>
        <v>54.06019116808254</v>
      </c>
      <c r="E22" s="10">
        <f>'Occ T2'!E18</f>
        <v>55.232136457984751</v>
      </c>
      <c r="F22" s="10">
        <f>'Occ T2'!F18</f>
        <v>59.22641648503145</v>
      </c>
      <c r="H22" s="11">
        <f t="shared" ref="H22" si="11">C22-B22</f>
        <v>3.2436488947873059</v>
      </c>
      <c r="I22" s="31">
        <f t="shared" si="5"/>
        <v>1.9357552663587327</v>
      </c>
      <c r="J22" s="11">
        <f t="shared" ref="J22" si="12">E22-D22</f>
        <v>1.1719452899022116</v>
      </c>
      <c r="K22" s="11">
        <f t="shared" ref="K22" si="13">F22-E22</f>
        <v>3.9942800270466989</v>
      </c>
      <c r="L22" s="31">
        <f t="shared" si="4"/>
        <v>5.1662253169489105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91.473118518408484</v>
      </c>
      <c r="C24" s="31">
        <f>'Occ T1'!C11</f>
        <v>89.198377841612938</v>
      </c>
      <c r="D24" s="31">
        <f>'Occ T1'!D11</f>
        <v>90.631771927205648</v>
      </c>
      <c r="E24" s="31">
        <f>'Occ T1'!E11</f>
        <v>92.334840356730837</v>
      </c>
      <c r="F24" s="31">
        <f>'Occ T1'!F11</f>
        <v>85.356587824965843</v>
      </c>
      <c r="H24" s="31">
        <f t="shared" ref="H24:K26" si="14">C24-B24</f>
        <v>-2.2747406767955454</v>
      </c>
      <c r="I24" s="31">
        <f t="shared" si="5"/>
        <v>1.4333940855927096</v>
      </c>
      <c r="J24" s="31">
        <f t="shared" si="14"/>
        <v>1.7030684295251888</v>
      </c>
      <c r="K24" s="31">
        <f t="shared" si="14"/>
        <v>-6.9782525317649942</v>
      </c>
      <c r="L24" s="31">
        <f t="shared" si="4"/>
        <v>-5.2751841022398054</v>
      </c>
    </row>
    <row r="25" spans="1:12" x14ac:dyDescent="0.2">
      <c r="A25" t="str">
        <f>'Occ T2'!A19</f>
        <v>41 Administrative occupations</v>
      </c>
      <c r="B25" s="32">
        <f>'Occ T2'!B19</f>
        <v>70.99310272109912</v>
      </c>
      <c r="C25" s="32">
        <f>'Occ T2'!C19</f>
        <v>69.780657844739295</v>
      </c>
      <c r="D25" s="32">
        <f>'Occ T2'!D19</f>
        <v>71.817351143889979</v>
      </c>
      <c r="E25" s="32">
        <f>'Occ T2'!E19</f>
        <v>74.876131370822279</v>
      </c>
      <c r="F25" s="32">
        <f>'Occ T2'!F19</f>
        <v>73.076069369275984</v>
      </c>
      <c r="H25" s="11">
        <f t="shared" si="14"/>
        <v>-1.2124448763598252</v>
      </c>
      <c r="I25" s="31">
        <f t="shared" si="5"/>
        <v>2.0366932991506843</v>
      </c>
      <c r="J25" s="11">
        <f t="shared" si="14"/>
        <v>3.0587802269322992</v>
      </c>
      <c r="K25" s="11">
        <f t="shared" si="14"/>
        <v>-1.8000620015462943</v>
      </c>
      <c r="L25" s="31">
        <f t="shared" si="4"/>
        <v>1.258718225386005</v>
      </c>
    </row>
    <row r="26" spans="1:12" x14ac:dyDescent="0.2">
      <c r="A26" t="str">
        <f>'Occ T2'!A20</f>
        <v>42 Secretarial and related occupations</v>
      </c>
      <c r="B26" s="32">
        <f>'Occ T2'!B20</f>
        <v>20.480015797309367</v>
      </c>
      <c r="C26" s="32">
        <f>'Occ T2'!C20</f>
        <v>19.41771999687365</v>
      </c>
      <c r="D26" s="32">
        <f>'Occ T2'!D20</f>
        <v>18.814420783315661</v>
      </c>
      <c r="E26" s="32">
        <f>'Occ T2'!E20</f>
        <v>17.458708985908562</v>
      </c>
      <c r="F26" s="32">
        <f>'Occ T2'!F20</f>
        <v>12.280518455689855</v>
      </c>
      <c r="H26" s="11">
        <f t="shared" si="14"/>
        <v>-1.0622958004357166</v>
      </c>
      <c r="I26" s="31">
        <f t="shared" si="5"/>
        <v>-0.60329921355798888</v>
      </c>
      <c r="J26" s="11">
        <f t="shared" si="14"/>
        <v>-1.3557117974070998</v>
      </c>
      <c r="K26" s="11">
        <f t="shared" si="14"/>
        <v>-5.178190530218707</v>
      </c>
      <c r="L26" s="31">
        <f t="shared" si="4"/>
        <v>-6.5339023276258068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89.232165346625564</v>
      </c>
      <c r="C28" s="31">
        <f>'Occ T1'!C12</f>
        <v>83.662829367193709</v>
      </c>
      <c r="D28" s="31">
        <f>'Occ T1'!D12</f>
        <v>77.931282077763797</v>
      </c>
      <c r="E28" s="31">
        <f>'Occ T1'!E12</f>
        <v>81.566446670735743</v>
      </c>
      <c r="F28" s="31">
        <f>'Occ T1'!F12</f>
        <v>81.347453680569288</v>
      </c>
      <c r="H28" s="31">
        <f t="shared" ref="H28:K30" si="15">C28-B28</f>
        <v>-5.5693359794318553</v>
      </c>
      <c r="I28" s="31">
        <f t="shared" si="5"/>
        <v>-5.731547289429912</v>
      </c>
      <c r="J28" s="31">
        <f t="shared" si="15"/>
        <v>3.6351645929719467</v>
      </c>
      <c r="K28" s="31">
        <f t="shared" si="15"/>
        <v>-0.21899299016645557</v>
      </c>
      <c r="L28" s="31">
        <f t="shared" si="4"/>
        <v>3.4161716028054911</v>
      </c>
    </row>
    <row r="29" spans="1:12" x14ac:dyDescent="0.2">
      <c r="A29" s="10" t="str">
        <f>'Occ T2'!A21</f>
        <v>51 Skilled agricultural and related trades</v>
      </c>
      <c r="B29" s="10">
        <f>'Occ T2'!B21</f>
        <v>9.4442391935059007</v>
      </c>
      <c r="C29" s="10">
        <f>'Occ T2'!C21</f>
        <v>10.635115625741252</v>
      </c>
      <c r="D29" s="10">
        <f>'Occ T2'!D21</f>
        <v>7.376260329394726</v>
      </c>
      <c r="E29" s="10">
        <f>'Occ T2'!E21</f>
        <v>7.4912921343687797</v>
      </c>
      <c r="F29" s="10">
        <f>'Occ T2'!F21</f>
        <v>8.8413377343615753</v>
      </c>
      <c r="H29" s="11">
        <f t="shared" si="15"/>
        <v>1.1908764322353509</v>
      </c>
      <c r="I29" s="31">
        <f t="shared" si="5"/>
        <v>-3.2588552963465256</v>
      </c>
      <c r="J29" s="11">
        <f t="shared" si="15"/>
        <v>0.11503180497405374</v>
      </c>
      <c r="K29" s="11">
        <f t="shared" si="15"/>
        <v>1.3500455999927956</v>
      </c>
      <c r="L29" s="31">
        <f t="shared" si="4"/>
        <v>1.4650774049668494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32.090629976815435</v>
      </c>
      <c r="C30" s="10">
        <f>'Occ T2'!C22</f>
        <v>31.142112134564947</v>
      </c>
      <c r="D30" s="10">
        <f>'Occ T2'!D22</f>
        <v>27.994399834738221</v>
      </c>
      <c r="E30" s="10">
        <f>'Occ T2'!E22</f>
        <v>29.032018542675004</v>
      </c>
      <c r="F30" s="10">
        <f>'Occ T2'!F22</f>
        <v>28.740610412848529</v>
      </c>
      <c r="H30" s="11">
        <f t="shared" si="15"/>
        <v>-0.94851784225048874</v>
      </c>
      <c r="I30" s="31">
        <f t="shared" si="5"/>
        <v>-3.1477122998267255</v>
      </c>
      <c r="J30" s="11">
        <f t="shared" si="15"/>
        <v>1.0376187079367831</v>
      </c>
      <c r="K30" s="11">
        <f t="shared" si="15"/>
        <v>-0.29140812982647546</v>
      </c>
      <c r="L30" s="31">
        <f t="shared" si="4"/>
        <v>0.74621057811030767</v>
      </c>
    </row>
    <row r="31" spans="1:12" x14ac:dyDescent="0.2">
      <c r="A31" s="10" t="str">
        <f>'Occ T2'!A23</f>
        <v>53 Skilled construction and building trades</v>
      </c>
      <c r="B31" s="10">
        <f>'Occ T2'!B23</f>
        <v>28.481405179792564</v>
      </c>
      <c r="C31" s="10">
        <f>'Occ T2'!C23</f>
        <v>25.458724496182143</v>
      </c>
      <c r="D31" s="10">
        <f>'Occ T2'!D23</f>
        <v>26.481364188933572</v>
      </c>
      <c r="E31" s="10">
        <f>'Occ T2'!E23</f>
        <v>27.692680842985787</v>
      </c>
      <c r="F31" s="10">
        <f>'Occ T2'!F23</f>
        <v>25.664794367963164</v>
      </c>
      <c r="H31" s="11">
        <f t="shared" ref="H31:H32" si="16">C31-B31</f>
        <v>-3.022680683610421</v>
      </c>
      <c r="I31" s="31">
        <f t="shared" si="5"/>
        <v>1.0226396927514294</v>
      </c>
      <c r="J31" s="11">
        <f t="shared" ref="J31:J32" si="17">E31-D31</f>
        <v>1.2113166540522151</v>
      </c>
      <c r="K31" s="11">
        <f t="shared" ref="K31:K32" si="18">F31-E31</f>
        <v>-2.0278864750226226</v>
      </c>
      <c r="L31" s="31">
        <f t="shared" si="4"/>
        <v>-0.81656982097040753</v>
      </c>
    </row>
    <row r="32" spans="1:12" x14ac:dyDescent="0.2">
      <c r="A32" s="10" t="str">
        <f>'Occ T2'!A24</f>
        <v>54 Textiles, printing and other skilled trades</v>
      </c>
      <c r="B32" s="10">
        <f>'Occ T2'!B24</f>
        <v>19.215890996511664</v>
      </c>
      <c r="C32" s="10">
        <f>'Occ T2'!C24</f>
        <v>16.426877110705373</v>
      </c>
      <c r="D32" s="10">
        <f>'Occ T2'!D24</f>
        <v>16.079257724697278</v>
      </c>
      <c r="E32" s="10">
        <f>'Occ T2'!E24</f>
        <v>17.350455150706171</v>
      </c>
      <c r="F32" s="10">
        <f>'Occ T2'!F24</f>
        <v>18.100711165396014</v>
      </c>
      <c r="H32" s="11">
        <f t="shared" si="16"/>
        <v>-2.7890138858062912</v>
      </c>
      <c r="I32" s="31">
        <f t="shared" si="5"/>
        <v>-0.34761938600809472</v>
      </c>
      <c r="J32" s="11">
        <f t="shared" si="17"/>
        <v>1.271197426008893</v>
      </c>
      <c r="K32" s="11">
        <f t="shared" si="18"/>
        <v>0.75025601468984249</v>
      </c>
      <c r="L32" s="31">
        <f t="shared" si="4"/>
        <v>2.0214534406987354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77.531064914316715</v>
      </c>
      <c r="C34" s="31">
        <f>'Occ T1'!C13</f>
        <v>84.563624735165433</v>
      </c>
      <c r="D34" s="31">
        <f>'Occ T1'!D13</f>
        <v>82.486152172141558</v>
      </c>
      <c r="E34" s="31">
        <f>'Occ T1'!E13</f>
        <v>84.803649485486602</v>
      </c>
      <c r="F34" s="31">
        <f>'Occ T1'!F13</f>
        <v>92.728971118601422</v>
      </c>
      <c r="H34" s="31">
        <f t="shared" ref="H34:K36" si="19">C34-B34</f>
        <v>7.0325598208487179</v>
      </c>
      <c r="I34" s="31">
        <f t="shared" si="5"/>
        <v>-2.0774725630238748</v>
      </c>
      <c r="J34" s="31">
        <f t="shared" si="19"/>
        <v>2.3174973133450436</v>
      </c>
      <c r="K34" s="31">
        <f t="shared" si="19"/>
        <v>7.9253216331148195</v>
      </c>
      <c r="L34" s="31">
        <f t="shared" si="4"/>
        <v>10.242818946459863</v>
      </c>
    </row>
    <row r="35" spans="1:12" x14ac:dyDescent="0.2">
      <c r="A35" s="10" t="str">
        <f>'Occ T2'!A25</f>
        <v>61 Caring personal service occupations</v>
      </c>
      <c r="B35" s="10">
        <f>'Occ T2'!B25</f>
        <v>58.911756660951355</v>
      </c>
      <c r="C35" s="10">
        <f>'Occ T2'!C25</f>
        <v>64.103860719411287</v>
      </c>
      <c r="D35" s="10">
        <f>'Occ T2'!D25</f>
        <v>61.722043966514242</v>
      </c>
      <c r="E35" s="10">
        <f>'Occ T2'!E25</f>
        <v>65.071946679826283</v>
      </c>
      <c r="F35" s="10">
        <f>'Occ T2'!F25</f>
        <v>72.921665626069156</v>
      </c>
      <c r="G35" s="10"/>
      <c r="H35" s="11">
        <f t="shared" si="19"/>
        <v>5.1921040584599325</v>
      </c>
      <c r="I35" s="31">
        <f t="shared" si="5"/>
        <v>-2.3818167528970449</v>
      </c>
      <c r="J35" s="11">
        <f t="shared" si="19"/>
        <v>3.3499027133120407</v>
      </c>
      <c r="K35" s="11">
        <f t="shared" si="19"/>
        <v>7.8497189462428736</v>
      </c>
      <c r="L35" s="31">
        <f t="shared" si="4"/>
        <v>11.199621659554914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17.753566283317461</v>
      </c>
      <c r="C36" s="10">
        <f>'Occ T2'!C26</f>
        <v>19.741811234841823</v>
      </c>
      <c r="D36" s="10">
        <f>'Occ T2'!D26</f>
        <v>19.862118770399331</v>
      </c>
      <c r="E36" s="10">
        <f>'Occ T2'!E26</f>
        <v>19.047017296364352</v>
      </c>
      <c r="F36" s="10">
        <f>'Occ T2'!F26</f>
        <v>19.05941290212845</v>
      </c>
      <c r="G36" s="10"/>
      <c r="H36" s="11">
        <f t="shared" si="19"/>
        <v>1.9882449515243614</v>
      </c>
      <c r="I36" s="31">
        <f t="shared" si="5"/>
        <v>0.12030753555750806</v>
      </c>
      <c r="J36" s="11">
        <f t="shared" si="19"/>
        <v>-0.81510147403497868</v>
      </c>
      <c r="K36" s="11">
        <f t="shared" si="19"/>
        <v>1.239560576409815E-2</v>
      </c>
      <c r="L36" s="31">
        <f t="shared" si="4"/>
        <v>-0.80270586827088053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0.86574197004790487</v>
      </c>
      <c r="C37" s="10">
        <f>'Occ T2'!C27</f>
        <v>0.71795278091232506</v>
      </c>
      <c r="D37" s="10">
        <f>'Occ T2'!D27</f>
        <v>0.90198943522798869</v>
      </c>
      <c r="E37" s="10">
        <f>'Occ T2'!E27</f>
        <v>0.68468550929596894</v>
      </c>
      <c r="F37" s="10">
        <f>'Occ T2'!F27</f>
        <v>0.74789259040382239</v>
      </c>
      <c r="G37" s="10"/>
      <c r="H37" s="11">
        <f t="shared" ref="H37" si="20">C37-B37</f>
        <v>-0.14778918913557981</v>
      </c>
      <c r="I37" s="31">
        <f t="shared" ref="I37" si="21">D37-C37</f>
        <v>0.18403665431566363</v>
      </c>
      <c r="J37" s="11">
        <f t="shared" ref="J37" si="22">E37-D37</f>
        <v>-0.21730392593201975</v>
      </c>
      <c r="K37" s="11">
        <f t="shared" ref="K37" si="23">F37-E37</f>
        <v>6.3207081107853447E-2</v>
      </c>
      <c r="L37" s="31">
        <f t="shared" ref="L37" si="24">F37-D37</f>
        <v>-0.1540968448241663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73.265659624274861</v>
      </c>
      <c r="C39" s="31">
        <f>'Occ T1'!C14</f>
        <v>67.29894975780212</v>
      </c>
      <c r="D39" s="31">
        <f>'Occ T1'!D14</f>
        <v>67.063726350234731</v>
      </c>
      <c r="E39" s="31">
        <f>'Occ T1'!E14</f>
        <v>68.027316222147903</v>
      </c>
      <c r="F39" s="31">
        <f>'Occ T1'!F14</f>
        <v>68.0078567892065</v>
      </c>
      <c r="H39" s="31">
        <f>C39-B39</f>
        <v>-5.9667098664727405</v>
      </c>
      <c r="I39" s="31">
        <f t="shared" si="5"/>
        <v>-0.23522340756738913</v>
      </c>
      <c r="J39" s="31">
        <f>E39-D39</f>
        <v>0.96358987191317169</v>
      </c>
      <c r="K39" s="31">
        <f>F39-E39</f>
        <v>-1.9459432941403065E-2</v>
      </c>
      <c r="L39" s="31">
        <f t="shared" si="4"/>
        <v>0.94413043897176863</v>
      </c>
    </row>
    <row r="40" spans="1:12" s="30" customFormat="1" x14ac:dyDescent="0.2">
      <c r="A40" s="126" t="str">
        <f>'Occ T2'!A28</f>
        <v>71 Sales occupations</v>
      </c>
      <c r="B40" s="126">
        <f>'Occ T2'!B28</f>
        <v>61.214582402947308</v>
      </c>
      <c r="C40" s="126">
        <f>'Occ T2'!C28</f>
        <v>54.295736669800924</v>
      </c>
      <c r="D40" s="126">
        <f>'Occ T2'!D28</f>
        <v>53.788614194134908</v>
      </c>
      <c r="E40" s="126">
        <f>'Occ T2'!E28</f>
        <v>53.201835181606924</v>
      </c>
      <c r="F40" s="126">
        <f>'Occ T2'!F28</f>
        <v>51.453136314474804</v>
      </c>
      <c r="G40"/>
      <c r="H40" s="11">
        <f>C40-B40</f>
        <v>-6.9188457331463837</v>
      </c>
      <c r="I40" s="31">
        <f t="shared" si="5"/>
        <v>-0.50712247566601576</v>
      </c>
      <c r="J40" s="11">
        <f t="shared" ref="J40" si="25">E40-D40</f>
        <v>-0.58677901252798392</v>
      </c>
      <c r="K40" s="11">
        <f t="shared" ref="K40" si="26">F40-E40</f>
        <v>-1.74869886713212</v>
      </c>
      <c r="L40" s="31">
        <f t="shared" si="4"/>
        <v>-2.3354778796601039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12.051077221327549</v>
      </c>
      <c r="C41" s="126">
        <f>'Occ T2'!C29</f>
        <v>13.003213088001203</v>
      </c>
      <c r="D41" s="126">
        <f>'Occ T2'!D29</f>
        <v>13.275112156099828</v>
      </c>
      <c r="E41" s="126">
        <f>'Occ T2'!E29</f>
        <v>14.825481040540973</v>
      </c>
      <c r="F41" s="126">
        <f>'Occ T2'!F29</f>
        <v>16.554720474731702</v>
      </c>
      <c r="G41"/>
      <c r="H41" s="11">
        <f t="shared" ref="H41" si="27">C41-B41</f>
        <v>0.95213586667365391</v>
      </c>
      <c r="I41" s="31">
        <f t="shared" si="5"/>
        <v>0.27189906809862485</v>
      </c>
      <c r="J41" s="11">
        <f t="shared" ref="J41" si="28">E41-D41</f>
        <v>1.550368884441145</v>
      </c>
      <c r="K41" s="11">
        <f t="shared" ref="K41" si="29">F41-E41</f>
        <v>1.7292394341907293</v>
      </c>
      <c r="L41" s="31">
        <f t="shared" si="4"/>
        <v>3.2796083186318743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52.628124707746544</v>
      </c>
      <c r="C43" s="31">
        <f>'Occ T1'!C15</f>
        <v>56.637091474235262</v>
      </c>
      <c r="D43" s="31">
        <f>'Occ T1'!D15</f>
        <v>50.753677780113193</v>
      </c>
      <c r="E43" s="31">
        <f>'Occ T1'!E15</f>
        <v>55.085487322465198</v>
      </c>
      <c r="F43" s="31">
        <f>'Occ T1'!F15</f>
        <v>55.265247949209595</v>
      </c>
      <c r="H43" s="31">
        <f t="shared" ref="H43:K45" si="30">C43-B43</f>
        <v>4.0089667664887187</v>
      </c>
      <c r="I43" s="31">
        <f t="shared" si="5"/>
        <v>-5.8834136941220692</v>
      </c>
      <c r="J43" s="31">
        <f t="shared" si="30"/>
        <v>4.3318095423520049</v>
      </c>
      <c r="K43" s="31">
        <f t="shared" si="30"/>
        <v>0.17976062674439675</v>
      </c>
      <c r="L43" s="31">
        <f t="shared" si="4"/>
        <v>4.5115701690964016</v>
      </c>
    </row>
    <row r="44" spans="1:12" x14ac:dyDescent="0.2">
      <c r="A44" s="10" t="str">
        <f>'Occ T2'!A30</f>
        <v>81 Process, plant and machine operatives</v>
      </c>
      <c r="B44" s="10">
        <f>'Occ T2'!B30</f>
        <v>20.113900018275949</v>
      </c>
      <c r="C44" s="10">
        <f>'Occ T2'!C30</f>
        <v>19.222155065480042</v>
      </c>
      <c r="D44" s="10">
        <f>'Occ T2'!D30</f>
        <v>17.452964037259076</v>
      </c>
      <c r="E44" s="10">
        <f>'Occ T2'!E30</f>
        <v>19.546987101169162</v>
      </c>
      <c r="F44" s="10">
        <f>'Occ T2'!F30</f>
        <v>19.183143474786167</v>
      </c>
      <c r="H44" s="11">
        <f t="shared" si="30"/>
        <v>-0.89174495279590715</v>
      </c>
      <c r="I44" s="31">
        <f t="shared" si="5"/>
        <v>-1.7691910282209662</v>
      </c>
      <c r="J44" s="11">
        <f t="shared" si="30"/>
        <v>2.0940230639100861</v>
      </c>
      <c r="K44" s="11">
        <f t="shared" si="30"/>
        <v>-0.3638436263829945</v>
      </c>
      <c r="L44" s="31">
        <f t="shared" si="4"/>
        <v>1.7301794375270916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32.514224689470595</v>
      </c>
      <c r="C45" s="10">
        <f>'Occ T2'!C31</f>
        <v>37.414936408755224</v>
      </c>
      <c r="D45" s="10">
        <f>'Occ T2'!D31</f>
        <v>33.300713742854114</v>
      </c>
      <c r="E45" s="10">
        <f>'Occ T2'!E31</f>
        <v>35.538500221296033</v>
      </c>
      <c r="F45" s="10">
        <f>'Occ T2'!F31</f>
        <v>36.082104474423431</v>
      </c>
      <c r="H45" s="11">
        <f t="shared" si="30"/>
        <v>4.9007117192846295</v>
      </c>
      <c r="I45" s="31">
        <f t="shared" si="5"/>
        <v>-4.1142226659011101</v>
      </c>
      <c r="J45" s="11">
        <f t="shared" si="30"/>
        <v>2.2377864784419188</v>
      </c>
      <c r="K45" s="11">
        <f t="shared" si="30"/>
        <v>0.54360425312739835</v>
      </c>
      <c r="L45" s="31">
        <f t="shared" si="4"/>
        <v>2.7813907315693172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102.33481001201227</v>
      </c>
      <c r="C47" s="31">
        <f>'Occ T1'!C16</f>
        <v>99.824464467388012</v>
      </c>
      <c r="D47" s="31">
        <f>'Occ T1'!D16</f>
        <v>92.596198208182344</v>
      </c>
      <c r="E47" s="31">
        <f>'Occ T1'!E16</f>
        <v>94.090349283762407</v>
      </c>
      <c r="F47" s="31">
        <f>'Occ T1'!F16</f>
        <v>91.226873747432677</v>
      </c>
      <c r="H47" s="31">
        <f t="shared" ref="H47:K49" si="31">C47-B47</f>
        <v>-2.5103455446242577</v>
      </c>
      <c r="I47" s="31">
        <f t="shared" si="5"/>
        <v>-7.2282662592056681</v>
      </c>
      <c r="J47" s="31">
        <f t="shared" si="31"/>
        <v>1.4941510755800635</v>
      </c>
      <c r="K47" s="31">
        <f t="shared" si="31"/>
        <v>-2.8634755363297302</v>
      </c>
      <c r="L47" s="31">
        <f t="shared" si="4"/>
        <v>-1.3693244607496666</v>
      </c>
    </row>
    <row r="48" spans="1:12" x14ac:dyDescent="0.2">
      <c r="A48" s="10" t="str">
        <f>'Occ T2'!A32</f>
        <v>91 Elementary trades and related occupations</v>
      </c>
      <c r="B48" s="10">
        <f>'Occ T2'!B32</f>
        <v>14.938290278550634</v>
      </c>
      <c r="C48" s="10">
        <f>'Occ T2'!C32</f>
        <v>13.349687366127338</v>
      </c>
      <c r="D48" s="10">
        <f>'Occ T2'!D32</f>
        <v>12.313900067299622</v>
      </c>
      <c r="E48" s="10">
        <f>'Occ T2'!E32</f>
        <v>21.890405367599314</v>
      </c>
      <c r="F48" s="10">
        <f>'Occ T2'!F32</f>
        <v>25.705563379944405</v>
      </c>
      <c r="H48" s="11">
        <f t="shared" si="31"/>
        <v>-1.5886029124232959</v>
      </c>
      <c r="I48" s="31">
        <f t="shared" si="5"/>
        <v>-1.0357872988277155</v>
      </c>
      <c r="J48" s="11">
        <f t="shared" si="31"/>
        <v>9.5765053002996918</v>
      </c>
      <c r="K48" s="11">
        <f t="shared" si="31"/>
        <v>3.8151580123450906</v>
      </c>
      <c r="L48" s="31">
        <f t="shared" si="4"/>
        <v>13.391663312644782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87.396519733461631</v>
      </c>
      <c r="C49" s="10">
        <f>'Occ T2'!C33</f>
        <v>86.474777101260671</v>
      </c>
      <c r="D49" s="10">
        <f>'Occ T2'!D33</f>
        <v>80.282298140882716</v>
      </c>
      <c r="E49" s="10">
        <f>'Occ T2'!E33</f>
        <v>72.199943916163093</v>
      </c>
      <c r="F49" s="10">
        <f>'Occ T2'!F33</f>
        <v>65.521310367488269</v>
      </c>
      <c r="H49" s="11">
        <f t="shared" si="31"/>
        <v>-0.92174263220096009</v>
      </c>
      <c r="I49" s="31">
        <f t="shared" si="5"/>
        <v>-6.1924789603779544</v>
      </c>
      <c r="J49" s="11">
        <f t="shared" si="31"/>
        <v>-8.0823542247196229</v>
      </c>
      <c r="K49" s="11">
        <f t="shared" si="31"/>
        <v>-6.6786335486748243</v>
      </c>
      <c r="L49" s="31">
        <f t="shared" si="4"/>
        <v>-14.760987773394447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826.4369999999999</v>
      </c>
      <c r="C51" s="34">
        <f>'Occ T1'!C18</f>
        <v>863.3499999999998</v>
      </c>
      <c r="D51" s="34">
        <f>'Occ T1'!D18</f>
        <v>863.20300000000032</v>
      </c>
      <c r="E51" s="34">
        <f>'Occ T1'!E18</f>
        <v>894.62999999999931</v>
      </c>
      <c r="F51" s="34">
        <f>'Occ T1'!F18</f>
        <v>942.66700000000026</v>
      </c>
      <c r="G51" s="24"/>
      <c r="H51" s="34">
        <f>C51-B51</f>
        <v>36.912999999999897</v>
      </c>
      <c r="I51" s="205">
        <f>D51-C51</f>
        <v>-0.14699999999947977</v>
      </c>
      <c r="J51" s="34">
        <f>E51-D51</f>
        <v>31.426999999998998</v>
      </c>
      <c r="K51" s="34">
        <f>F51-E51</f>
        <v>48.037000000000944</v>
      </c>
      <c r="L51" s="205">
        <f>F51-D51</f>
        <v>79.463999999999942</v>
      </c>
    </row>
    <row r="53" spans="1:12" ht="15.75" x14ac:dyDescent="0.25">
      <c r="A53" s="19" t="str">
        <f>CONCATENATE(A1," (Continued)")</f>
        <v>Occupation Table 3  Employment Change by Occupation in Occupation Group (SOC 2020), 2015-2035, Essex Southend-on-Sea and Thurrock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3.0495186293365562</v>
      </c>
      <c r="C59" s="44">
        <f>IF(AND(D$5-C$5 &lt;&gt; 0,D7 &lt;&gt; 0,C7 &lt;&gt; 0),(EXP(LN(D7/C7)/(D$5-C$5))-1)*100,0)</f>
        <v>3.3074013618101805</v>
      </c>
      <c r="D59" s="44">
        <f>IF(AND(E$5-D$5 &lt;&gt; 0,E7 &lt;&gt; 0,D7 &lt;&gt; 0),(EXP(LN(E7/D7)/(E$5-D$5))-1)*100,0)</f>
        <v>-0.83262007818735162</v>
      </c>
      <c r="E59" s="44">
        <f>IF(AND(F$5-E$5 &lt;&gt; 0,F7 &lt;&gt; 0,E7 &lt;&gt; 0),(EXP(LN(F7/E7)/(F$5-E$5))-1)*100,0)</f>
        <v>1.1197265318586558</v>
      </c>
      <c r="F59" s="44">
        <f>IF(AND(F$5-D$5 &lt;&gt; 0,F7 &lt;&gt; 0,D7 &lt;&gt; 0),(EXP(LN(F7/D7)/(F$5-D$5))-1)*100,0)</f>
        <v>0.46471053986754107</v>
      </c>
      <c r="H59" s="44">
        <f>(B7/B$51)*100</f>
        <v>10.340420469336459</v>
      </c>
      <c r="I59" s="44">
        <f>(C7/C$51)*100</f>
        <v>11.162074775593744</v>
      </c>
      <c r="J59" s="44">
        <f>(D7/D$51)*100</f>
        <v>11.533213114132266</v>
      </c>
      <c r="K59" s="44">
        <f>(E7/E$51)*100</f>
        <v>10.67244672754439</v>
      </c>
      <c r="L59" s="44">
        <f>(F7/F$51)*100</f>
        <v>11.321605385675669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3.8972495879791236</v>
      </c>
      <c r="C60" s="44">
        <f t="shared" si="32"/>
        <v>3.8214073610055799</v>
      </c>
      <c r="D60" s="44">
        <f t="shared" si="32"/>
        <v>-1.6071287944240731</v>
      </c>
      <c r="E60" s="44">
        <f t="shared" si="32"/>
        <v>1.052299501379772</v>
      </c>
      <c r="F60" s="44">
        <f>IF(AND(F$5-D$5 &lt;&gt; 0,F8 &lt;&gt; 0,D8 &lt;&gt; 0),(EXP(LN(F8/D8)/(F$5-D$5))-1)*100,0)</f>
        <v>0.15793110345603267</v>
      </c>
      <c r="H60" s="44">
        <f t="shared" ref="H60:L60" si="33">(B8/B$51)*100</f>
        <v>7.0233813520144084</v>
      </c>
      <c r="I60" s="44">
        <f t="shared" si="33"/>
        <v>7.8340314890555431</v>
      </c>
      <c r="J60" s="44">
        <f t="shared" si="33"/>
        <v>8.1347868306549422</v>
      </c>
      <c r="K60" s="44">
        <f t="shared" si="33"/>
        <v>7.2382541838467747</v>
      </c>
      <c r="L60" s="44">
        <f t="shared" si="33"/>
        <v>7.6274784499156576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1.1821441992866832</v>
      </c>
      <c r="C61" s="44">
        <f>IF(AND(D$5-C$5 &lt;&gt; 0,D9 &lt;&gt; 0,C9 &lt;&gt; 0),(EXP(LN(D9/C9)/(D$5-C$5))-1)*100,0)</f>
        <v>2.097459411971947</v>
      </c>
      <c r="D61" s="44">
        <f t="shared" si="34"/>
        <v>0.92888156696826485</v>
      </c>
      <c r="E61" s="44">
        <f t="shared" si="34"/>
        <v>1.2605313592817913</v>
      </c>
      <c r="F61" s="44">
        <f>IF(AND(F$5-D$5 &lt;&gt; 0,F9 &lt;&gt; 0,D9 &lt;&gt; 0),(EXP(LN(F9/D9)/(F$5-D$5))-1)*100,0)</f>
        <v>1.1498605169066645</v>
      </c>
      <c r="H61" s="44">
        <f t="shared" ref="H61:L61" si="35">(B9/B$51)*100</f>
        <v>3.3170391173220515</v>
      </c>
      <c r="I61" s="44">
        <f t="shared" si="35"/>
        <v>3.3280432865382008</v>
      </c>
      <c r="J61" s="44">
        <f t="shared" si="35"/>
        <v>3.3984262834773231</v>
      </c>
      <c r="K61" s="44">
        <f t="shared" si="35"/>
        <v>3.4341925436976157</v>
      </c>
      <c r="L61" s="44">
        <f t="shared" si="35"/>
        <v>3.6941269357600115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3.6950042117661619</v>
      </c>
      <c r="C63" s="44">
        <f t="shared" si="36"/>
        <v>4.6383282803984294</v>
      </c>
      <c r="D63" s="44">
        <f t="shared" si="36"/>
        <v>1.6162888749993387</v>
      </c>
      <c r="E63" s="44">
        <f t="shared" si="36"/>
        <v>1.192864122157844</v>
      </c>
      <c r="F63" s="44">
        <f>IF(AND(F$5-D$5 &lt;&gt; 0,F11 &lt;&gt; 0,D11 &lt;&gt; 0),(EXP(LN(F11/D11)/(F$5-D$5))-1)*100,0)</f>
        <v>1.3338093016133534</v>
      </c>
      <c r="H63" s="44">
        <f>(B11/B$51)*100</f>
        <v>18.826276488460305</v>
      </c>
      <c r="I63" s="44">
        <f>(C11/C$51)*100</f>
        <v>20.836205212368693</v>
      </c>
      <c r="J63" s="44">
        <f>(D11/D$51)*100</f>
        <v>21.806369716083303</v>
      </c>
      <c r="K63" s="44">
        <f>(E11/E$51)*100</f>
        <v>22.796569855808897</v>
      </c>
      <c r="L63" s="44">
        <f>(F11/F$51)*100</f>
        <v>24.358668212466444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2.9892446858967636</v>
      </c>
      <c r="C64" s="44">
        <f t="shared" si="36"/>
        <v>5.2057310789243028</v>
      </c>
      <c r="D64" s="49">
        <f t="shared" si="36"/>
        <v>4.2977253657122905</v>
      </c>
      <c r="E64" s="49">
        <f t="shared" si="36"/>
        <v>1.4373741308980392</v>
      </c>
      <c r="F64" s="44">
        <f>IF(AND(F$5-D$5 &lt;&gt; 0,F12 &lt;&gt; 0,D12 &lt;&gt; 0),(EXP(LN(F12/D12)/(F$5-D$5))-1)*100,0)</f>
        <v>2.3820004888090995</v>
      </c>
      <c r="H64" s="40">
        <f t="shared" ref="H64:L67" si="37">(B12/B$11)*100</f>
        <v>30.772945802701717</v>
      </c>
      <c r="I64" s="40">
        <f t="shared" si="37"/>
        <v>29.9436839314778</v>
      </c>
      <c r="J64" s="40">
        <f t="shared" si="37"/>
        <v>30.106053976375367</v>
      </c>
      <c r="K64" s="40">
        <f t="shared" si="37"/>
        <v>34.293465196015681</v>
      </c>
      <c r="L64" s="40">
        <f t="shared" si="37"/>
        <v>35.131158517837271</v>
      </c>
    </row>
    <row r="65" spans="1:12" x14ac:dyDescent="0.2">
      <c r="A65" t="str">
        <f>A13</f>
        <v>22 Health professionals</v>
      </c>
      <c r="B65" s="49">
        <f t="shared" si="36"/>
        <v>4.7592838357177092</v>
      </c>
      <c r="C65" s="44">
        <f t="shared" si="36"/>
        <v>-2.7079927062216291</v>
      </c>
      <c r="D65" s="49">
        <f t="shared" si="36"/>
        <v>0.15361160134439444</v>
      </c>
      <c r="E65" s="49">
        <f t="shared" si="36"/>
        <v>1.07626716151068</v>
      </c>
      <c r="F65" s="44">
        <f>IF(AND(F$5-D$5 &lt;&gt; 0,F13 &lt;&gt; 0,D13 &lt;&gt; 0),(EXP(LN(F13/D13)/(F$5-D$5))-1)*100,0)</f>
        <v>0.76777472367706157</v>
      </c>
      <c r="H65" s="40">
        <f t="shared" si="37"/>
        <v>18.483179955104731</v>
      </c>
      <c r="I65" s="40">
        <f t="shared" si="37"/>
        <v>19.253754981534087</v>
      </c>
      <c r="J65" s="40">
        <f t="shared" si="37"/>
        <v>17.902010676970491</v>
      </c>
      <c r="K65" s="40">
        <f t="shared" si="37"/>
        <v>16.650153280794616</v>
      </c>
      <c r="L65" s="40">
        <f t="shared" si="37"/>
        <v>16.459297711362204</v>
      </c>
    </row>
    <row r="66" spans="1:12" x14ac:dyDescent="0.2">
      <c r="A66" t="str">
        <f>A14</f>
        <v>23 Teaching and other educational professionals</v>
      </c>
      <c r="B66" s="49">
        <f t="shared" si="36"/>
        <v>3.1198167423451384</v>
      </c>
      <c r="C66" s="44">
        <f t="shared" si="36"/>
        <v>4.4095583054988952</v>
      </c>
      <c r="D66" s="49">
        <f t="shared" si="36"/>
        <v>-0.66348216488547607</v>
      </c>
      <c r="E66" s="49">
        <f t="shared" si="36"/>
        <v>0.73882077726703521</v>
      </c>
      <c r="F66" s="44">
        <f>IF(AND(F$5-D$5 &lt;&gt; 0,F14 &lt;&gt; 0,D14 &lt;&gt; 0),(EXP(LN(F14/D14)/(F$5-D$5))-1)*100,0)</f>
        <v>0.26920060879958019</v>
      </c>
      <c r="H66" s="40">
        <f t="shared" si="37"/>
        <v>21.870913289779782</v>
      </c>
      <c r="I66" s="40">
        <f t="shared" si="37"/>
        <v>21.389671493314012</v>
      </c>
      <c r="J66" s="40">
        <f t="shared" si="37"/>
        <v>21.342907418514169</v>
      </c>
      <c r="K66" s="40">
        <f t="shared" si="37"/>
        <v>19.053799495298353</v>
      </c>
      <c r="L66" s="40">
        <f t="shared" si="37"/>
        <v>18.215929513766437</v>
      </c>
    </row>
    <row r="67" spans="1:12" x14ac:dyDescent="0.2">
      <c r="A67" t="str">
        <f>A15</f>
        <v>24 Business, media and public service professionals</v>
      </c>
      <c r="B67" s="49">
        <f t="shared" si="36"/>
        <v>4.1764192724811355</v>
      </c>
      <c r="C67" s="44">
        <f t="shared" si="36"/>
        <v>9.0359733478740054</v>
      </c>
      <c r="D67" s="49">
        <f t="shared" si="36"/>
        <v>1.1839700557406907</v>
      </c>
      <c r="E67" s="49">
        <f t="shared" si="36"/>
        <v>1.2571117010609534</v>
      </c>
      <c r="F67" s="44">
        <f>IF(AND(F$5-D$5 &lt;&gt; 0,F15 &lt;&gt; 0,D15 &lt;&gt; 0),(EXP(LN(F15/D15)/(F$5-D$5))-1)*100,0)</f>
        <v>1.2327252799489985</v>
      </c>
      <c r="H67" s="40">
        <f t="shared" si="37"/>
        <v>28.872960952413777</v>
      </c>
      <c r="I67" s="40">
        <f t="shared" si="37"/>
        <v>29.412889593674095</v>
      </c>
      <c r="J67" s="40">
        <f t="shared" si="37"/>
        <v>30.649027928139965</v>
      </c>
      <c r="K67" s="40">
        <f t="shared" si="37"/>
        <v>30.002582027891343</v>
      </c>
      <c r="L67" s="40">
        <f t="shared" si="37"/>
        <v>30.193614257034074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1.7190355396695667</v>
      </c>
      <c r="C69" s="44">
        <f t="shared" si="39"/>
        <v>7.5956842606290653</v>
      </c>
      <c r="D69" s="44">
        <f t="shared" si="39"/>
        <v>0.92118555544495884</v>
      </c>
      <c r="E69" s="44">
        <f t="shared" si="39"/>
        <v>1.046547036762302</v>
      </c>
      <c r="F69" s="44">
        <f t="shared" ref="F69:F74" si="40">IF(AND(F$5-D$5 &lt;&gt; 0,F17 &lt;&gt; 0,D17 &lt;&gt; 0),(EXP(LN(F17/D17)/(F$5-D$5))-1)*100,0)</f>
        <v>1.004742583586804</v>
      </c>
      <c r="H69" s="44">
        <f>(B17/B$51)*100</f>
        <v>11.970383893691658</v>
      </c>
      <c r="I69" s="44">
        <f>(C17/C$51)*100</f>
        <v>12.267042576073289</v>
      </c>
      <c r="J69" s="44">
        <f>(D17/D$51)*100</f>
        <v>13.201056102267161</v>
      </c>
      <c r="K69" s="44">
        <f>(E17/E$51)*100</f>
        <v>13.334903546607801</v>
      </c>
      <c r="L69" s="44">
        <f>(F17/F$51)*100</f>
        <v>14.043967187842204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4.0090870968664483</v>
      </c>
      <c r="C70" s="44">
        <f t="shared" si="39"/>
        <v>10.650209357840069</v>
      </c>
      <c r="D70" s="49">
        <f t="shared" si="39"/>
        <v>-1.0041648808652659</v>
      </c>
      <c r="E70" s="49">
        <f t="shared" si="39"/>
        <v>1.0299275015934084</v>
      </c>
      <c r="F70" s="44">
        <f t="shared" si="40"/>
        <v>0.34729472463068678</v>
      </c>
      <c r="H70" s="40">
        <f t="shared" ref="H70:L74" si="41">(B18/B$17)*100</f>
        <v>13.548774666150354</v>
      </c>
      <c r="I70" s="40">
        <f t="shared" si="41"/>
        <v>14.810721760515925</v>
      </c>
      <c r="J70" s="40">
        <f t="shared" si="41"/>
        <v>15.231182131544566</v>
      </c>
      <c r="K70" s="40">
        <f t="shared" si="41"/>
        <v>13.832685765421546</v>
      </c>
      <c r="L70" s="40">
        <f t="shared" si="41"/>
        <v>13.809951417975419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4.3057774515210756</v>
      </c>
      <c r="C71" s="44">
        <f t="shared" si="39"/>
        <v>0.57974864254022318</v>
      </c>
      <c r="D71" s="49">
        <f t="shared" si="39"/>
        <v>9.7469721167758436</v>
      </c>
      <c r="E71" s="49">
        <f t="shared" si="39"/>
        <v>1.9938905744946389</v>
      </c>
      <c r="F71" s="44">
        <f t="shared" si="40"/>
        <v>4.5154002118380276</v>
      </c>
      <c r="H71" s="40">
        <f t="shared" si="41"/>
        <v>12.427718575546317</v>
      </c>
      <c r="I71" s="40">
        <f t="shared" si="41"/>
        <v>13.740923861385907</v>
      </c>
      <c r="J71" s="40">
        <f t="shared" si="41"/>
        <v>12.844926611988605</v>
      </c>
      <c r="K71" s="40">
        <f t="shared" si="41"/>
        <v>19.533615917824957</v>
      </c>
      <c r="L71" s="40">
        <f t="shared" si="41"/>
        <v>21.44418047292432</v>
      </c>
    </row>
    <row r="72" spans="1:12" x14ac:dyDescent="0.2">
      <c r="A72" t="str">
        <f t="shared" si="38"/>
        <v>33 Protective service occupations</v>
      </c>
      <c r="B72" s="49">
        <f t="shared" si="39"/>
        <v>-0.65568730355993754</v>
      </c>
      <c r="C72" s="44">
        <f t="shared" si="39"/>
        <v>8.2779521961985338</v>
      </c>
      <c r="D72" s="49">
        <f t="shared" si="39"/>
        <v>-2.4678848193227299</v>
      </c>
      <c r="E72" s="49">
        <f t="shared" si="39"/>
        <v>1.0992392185140032</v>
      </c>
      <c r="F72" s="44">
        <f t="shared" si="40"/>
        <v>-0.10406733936099144</v>
      </c>
      <c r="H72" s="40">
        <f t="shared" si="41"/>
        <v>8.5985375120315037</v>
      </c>
      <c r="I72" s="40">
        <f t="shared" si="41"/>
        <v>7.8232587290744044</v>
      </c>
      <c r="J72" s="40">
        <f t="shared" si="41"/>
        <v>7.8728662818232902</v>
      </c>
      <c r="K72" s="40">
        <f t="shared" si="41"/>
        <v>6.6368097914140289</v>
      </c>
      <c r="L72" s="40">
        <f t="shared" si="41"/>
        <v>6.671499720115774</v>
      </c>
    </row>
    <row r="73" spans="1:12" x14ac:dyDescent="0.2">
      <c r="A73" t="str">
        <f t="shared" si="38"/>
        <v>34 Culture, media and sports occupations</v>
      </c>
      <c r="B73" s="49">
        <f t="shared" si="39"/>
        <v>-0.9334461622357404</v>
      </c>
      <c r="C73" s="44">
        <f t="shared" si="39"/>
        <v>24.036829250880686</v>
      </c>
      <c r="D73" s="49">
        <f t="shared" si="39"/>
        <v>-2.8933250284400636</v>
      </c>
      <c r="E73" s="49">
        <f t="shared" si="39"/>
        <v>0.77632951937713912</v>
      </c>
      <c r="F73" s="44">
        <f t="shared" si="40"/>
        <v>-0.46204387886007448</v>
      </c>
      <c r="H73" s="40">
        <f t="shared" si="41"/>
        <v>16.014342972355664</v>
      </c>
      <c r="I73" s="40">
        <f t="shared" si="41"/>
        <v>14.408156380268174</v>
      </c>
      <c r="J73" s="40">
        <f t="shared" si="41"/>
        <v>16.609792902383667</v>
      </c>
      <c r="K73" s="40">
        <f t="shared" si="41"/>
        <v>13.69928553050242</v>
      </c>
      <c r="L73" s="40">
        <f t="shared" si="41"/>
        <v>13.337318053228103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1.6192053802034145</v>
      </c>
      <c r="C74" s="44">
        <f t="shared" si="39"/>
        <v>3.7137193580539352</v>
      </c>
      <c r="D74" s="49">
        <f t="shared" si="39"/>
        <v>0.42985903539052295</v>
      </c>
      <c r="E74" s="49">
        <f t="shared" si="39"/>
        <v>0.70067029482212551</v>
      </c>
      <c r="F74" s="44">
        <f t="shared" si="40"/>
        <v>0.61031883339504045</v>
      </c>
      <c r="H74" s="40">
        <f t="shared" si="41"/>
        <v>49.410626273916165</v>
      </c>
      <c r="I74" s="40">
        <f t="shared" si="41"/>
        <v>49.216939268755596</v>
      </c>
      <c r="J74" s="40">
        <f t="shared" si="41"/>
        <v>47.441232072259872</v>
      </c>
      <c r="K74" s="40">
        <f t="shared" si="41"/>
        <v>46.297602994837042</v>
      </c>
      <c r="L74" s="40">
        <f t="shared" si="41"/>
        <v>44.737050335756393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-0.62757965681995431</v>
      </c>
      <c r="C76" s="44">
        <f t="shared" si="42"/>
        <v>1.6069732659689695</v>
      </c>
      <c r="D76" s="44">
        <f t="shared" si="42"/>
        <v>0.37302810125960928</v>
      </c>
      <c r="E76" s="44">
        <f t="shared" si="42"/>
        <v>-0.78275942388676967</v>
      </c>
      <c r="F76" s="44">
        <f>IF(AND(F$5-D$5 &lt;&gt; 0,F24 &lt;&gt; 0,D24 &lt;&gt; 0),(EXP(LN(F24/D24)/(F$5-D$5))-1)*100,0)</f>
        <v>-0.39898329045285896</v>
      </c>
      <c r="H76" s="44">
        <f>(B24/B$51)*100</f>
        <v>11.068371638540929</v>
      </c>
      <c r="I76" s="44">
        <f>(C24/C$51)*100</f>
        <v>10.33165898437632</v>
      </c>
      <c r="J76" s="44">
        <f>(D24/D$51)*100</f>
        <v>10.49947369589837</v>
      </c>
      <c r="K76" s="44">
        <f>(E24/E$51)*100</f>
        <v>10.321008725029444</v>
      </c>
      <c r="L76" s="44">
        <f>(F24/F$51)*100</f>
        <v>9.054797486807729</v>
      </c>
    </row>
    <row r="77" spans="1:12" x14ac:dyDescent="0.2">
      <c r="A77" t="str">
        <f>A25</f>
        <v>41 Administrative occupations</v>
      </c>
      <c r="B77" s="49">
        <f t="shared" si="42"/>
        <v>-0.42972065775607193</v>
      </c>
      <c r="C77" s="44">
        <f t="shared" si="42"/>
        <v>2.9187075072899082</v>
      </c>
      <c r="D77" s="49">
        <f t="shared" si="42"/>
        <v>0.83767019023526235</v>
      </c>
      <c r="E77" s="49">
        <f t="shared" si="42"/>
        <v>-0.2430463798379523</v>
      </c>
      <c r="F77" s="44">
        <f>IF(AND(F$5-D$5 &lt;&gt; 0,F25 &lt;&gt; 0,D25 &lt;&gt; 0),(EXP(LN(F25/D25)/(F$5-D$5))-1)*100,0)</f>
        <v>0.11589936816642776</v>
      </c>
      <c r="H77" s="40">
        <f t="shared" ref="H77:L78" si="43">(B25/B$24)*100</f>
        <v>77.610891452019459</v>
      </c>
      <c r="I77" s="40">
        <f t="shared" si="43"/>
        <v>78.230859723308939</v>
      </c>
      <c r="J77" s="40">
        <f t="shared" si="43"/>
        <v>79.240811049763892</v>
      </c>
      <c r="K77" s="40">
        <f t="shared" si="43"/>
        <v>81.091959526374069</v>
      </c>
      <c r="L77" s="40">
        <f t="shared" si="43"/>
        <v>85.612688172502203</v>
      </c>
    </row>
    <row r="78" spans="1:12" x14ac:dyDescent="0.2">
      <c r="A78" t="str">
        <f>A26</f>
        <v>42 Secretarial and related occupations</v>
      </c>
      <c r="B78" s="49">
        <f t="shared" si="42"/>
        <v>-1.3227615987183139</v>
      </c>
      <c r="C78" s="44">
        <f t="shared" si="42"/>
        <v>-3.1069518648694228</v>
      </c>
      <c r="D78" s="49">
        <f t="shared" si="42"/>
        <v>-1.484570603697799</v>
      </c>
      <c r="E78" s="49">
        <f t="shared" si="42"/>
        <v>-3.4570739009642026</v>
      </c>
      <c r="F78" s="44">
        <f>IF(AND(F$5-D$5 &lt;&gt; 0,F26 &lt;&gt; 0,D26 &lt;&gt; 0),(EXP(LN(F26/D26)/(F$5-D$5))-1)*100,0)</f>
        <v>-2.8040005372447774</v>
      </c>
      <c r="H78" s="40">
        <f t="shared" si="43"/>
        <v>22.389108547980545</v>
      </c>
      <c r="I78" s="40">
        <f t="shared" si="43"/>
        <v>21.769140276691076</v>
      </c>
      <c r="J78" s="40">
        <f t="shared" si="43"/>
        <v>20.759188950236105</v>
      </c>
      <c r="K78" s="40">
        <f t="shared" si="43"/>
        <v>18.908040473625938</v>
      </c>
      <c r="L78" s="40">
        <f t="shared" si="43"/>
        <v>14.387311827497795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-1.5982597719567448</v>
      </c>
      <c r="C80" s="44">
        <f t="shared" si="44"/>
        <v>-6.8507691322203801</v>
      </c>
      <c r="D80" s="44">
        <f t="shared" si="44"/>
        <v>0.9159805644894492</v>
      </c>
      <c r="E80" s="44">
        <f t="shared" si="44"/>
        <v>-2.6880909070015058E-2</v>
      </c>
      <c r="F80" s="44">
        <f>IF(AND(F$5-D$5 &lt;&gt; 0,F28 &lt;&gt; 0,D28 &lt;&gt; 0),(EXP(LN(F28/D28)/(F$5-D$5))-1)*100,0)</f>
        <v>0.28642336349984365</v>
      </c>
      <c r="H80" s="44">
        <f>(B28/B$51)*100</f>
        <v>10.7972132596466</v>
      </c>
      <c r="I80" s="44">
        <f>(C28/C$51)*100</f>
        <v>9.6904881412166244</v>
      </c>
      <c r="J80" s="44">
        <f>(D28/D$51)*100</f>
        <v>9.0281523671446653</v>
      </c>
      <c r="K80" s="44">
        <f>(E28/E$51)*100</f>
        <v>9.1173386395197795</v>
      </c>
      <c r="L80" s="44">
        <f>(F28/F$51)*100</f>
        <v>8.6295005214534157</v>
      </c>
    </row>
    <row r="81" spans="1:12" x14ac:dyDescent="0.2">
      <c r="A81" t="str">
        <f>A29</f>
        <v>51 Skilled agricultural and related trades</v>
      </c>
      <c r="B81" s="49">
        <f t="shared" si="44"/>
        <v>3.0134208820906228</v>
      </c>
      <c r="C81" s="44">
        <f t="shared" si="44"/>
        <v>-30.642405884697542</v>
      </c>
      <c r="D81" s="49">
        <f t="shared" si="44"/>
        <v>0.30996976594561687</v>
      </c>
      <c r="E81" s="49">
        <f t="shared" si="44"/>
        <v>1.6707728207561612</v>
      </c>
      <c r="F81" s="44">
        <f>IF(AND(F$5-D$5 &lt;&gt; 0,F29 &lt;&gt; 0,D29 &lt;&gt; 0),(EXP(LN(F29/D29)/(F$5-D$5))-1)*100,0)</f>
        <v>1.2151328919317139</v>
      </c>
      <c r="H81" s="40">
        <f t="shared" ref="H81:L84" si="45">(B29/B$28)*100</f>
        <v>10.583895568172546</v>
      </c>
      <c r="I81" s="40">
        <f t="shared" si="45"/>
        <v>12.7118765958345</v>
      </c>
      <c r="J81" s="40">
        <f t="shared" si="45"/>
        <v>9.4650827405024831</v>
      </c>
      <c r="K81" s="40">
        <f t="shared" si="45"/>
        <v>9.184281576723988</v>
      </c>
      <c r="L81" s="40">
        <f t="shared" si="45"/>
        <v>10.868610305958997</v>
      </c>
    </row>
    <row r="82" spans="1:12" x14ac:dyDescent="0.2">
      <c r="A82" t="str">
        <f>A30</f>
        <v>52 Skilled metal, electrical and electronic trades</v>
      </c>
      <c r="B82" s="49">
        <f t="shared" si="44"/>
        <v>-0.74727132304751587</v>
      </c>
      <c r="C82" s="44">
        <f t="shared" si="44"/>
        <v>-10.10757486912086</v>
      </c>
      <c r="D82" s="49">
        <f t="shared" si="44"/>
        <v>0.73055209270576071</v>
      </c>
      <c r="E82" s="49">
        <f t="shared" si="44"/>
        <v>-0.1008310217708086</v>
      </c>
      <c r="F82" s="44">
        <f>IF(AND(F$5-D$5 &lt;&gt; 0,F30 &lt;&gt; 0,D30 &lt;&gt; 0),(EXP(LN(F30/D30)/(F$5-D$5))-1)*100,0)</f>
        <v>0.17553144503272833</v>
      </c>
      <c r="H82" s="40">
        <f t="shared" si="45"/>
        <v>35.963074360190888</v>
      </c>
      <c r="I82" s="40">
        <f t="shared" si="45"/>
        <v>37.223355186666147</v>
      </c>
      <c r="J82" s="40">
        <f t="shared" si="45"/>
        <v>35.921903359428867</v>
      </c>
      <c r="K82" s="40">
        <f t="shared" si="45"/>
        <v>35.593089717234257</v>
      </c>
      <c r="L82" s="40">
        <f t="shared" si="45"/>
        <v>35.330682292411488</v>
      </c>
    </row>
    <row r="83" spans="1:12" x14ac:dyDescent="0.2">
      <c r="A83" t="str">
        <f>A31</f>
        <v>53 Skilled construction and building trades</v>
      </c>
      <c r="B83" s="49">
        <f t="shared" si="44"/>
        <v>-2.7658533026283627</v>
      </c>
      <c r="C83" s="44">
        <f t="shared" si="44"/>
        <v>4.0168536051552239</v>
      </c>
      <c r="D83" s="49">
        <f t="shared" si="44"/>
        <v>0.89855097491606806</v>
      </c>
      <c r="E83" s="49">
        <f t="shared" si="44"/>
        <v>-0.75759531933875524</v>
      </c>
      <c r="F83" s="44">
        <f>IF(AND(F$5-D$5 &lt;&gt; 0,F31 &lt;&gt; 0,D31 &lt;&gt; 0),(EXP(LN(F31/D31)/(F$5-D$5))-1)*100,0)</f>
        <v>-0.20858924050732863</v>
      </c>
      <c r="H83" s="40">
        <f t="shared" si="45"/>
        <v>31.918316751762681</v>
      </c>
      <c r="I83" s="40">
        <f t="shared" si="45"/>
        <v>30.430150030480736</v>
      </c>
      <c r="J83" s="40">
        <f t="shared" si="45"/>
        <v>33.980403610592624</v>
      </c>
      <c r="K83" s="40">
        <f t="shared" si="45"/>
        <v>33.951069310122733</v>
      </c>
      <c r="L83" s="40">
        <f t="shared" si="45"/>
        <v>31.549597690841395</v>
      </c>
    </row>
    <row r="84" spans="1:12" x14ac:dyDescent="0.2">
      <c r="A84" t="str">
        <f>A32</f>
        <v>54 Textiles, printing and other skilled trades</v>
      </c>
      <c r="B84" s="49">
        <f t="shared" si="44"/>
        <v>-3.8446129341179081</v>
      </c>
      <c r="C84" s="44">
        <f t="shared" si="44"/>
        <v>-2.1161623336279245</v>
      </c>
      <c r="D84" s="49">
        <f t="shared" si="44"/>
        <v>1.533410685692993</v>
      </c>
      <c r="E84" s="49">
        <f t="shared" si="44"/>
        <v>0.42422217437414478</v>
      </c>
      <c r="F84" s="44">
        <f>IF(AND(F$5-D$5 &lt;&gt; 0,F32 &lt;&gt; 0,D32 &lt;&gt; 0),(EXP(LN(F32/D32)/(F$5-D$5))-1)*100,0)</f>
        <v>0.79259874534072239</v>
      </c>
      <c r="H84" s="40">
        <f t="shared" si="45"/>
        <v>21.534713319873884</v>
      </c>
      <c r="I84" s="40">
        <f t="shared" si="45"/>
        <v>19.634618187018624</v>
      </c>
      <c r="J84" s="40">
        <f t="shared" si="45"/>
        <v>20.632610289476023</v>
      </c>
      <c r="K84" s="40">
        <f t="shared" si="45"/>
        <v>21.271559395919027</v>
      </c>
      <c r="L84" s="40">
        <f t="shared" si="45"/>
        <v>22.251109710788111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2.1943675479669356</v>
      </c>
      <c r="C86" s="44">
        <f t="shared" si="46"/>
        <v>-2.4566976280050223</v>
      </c>
      <c r="D86" s="44">
        <f t="shared" si="46"/>
        <v>0.55570135289588762</v>
      </c>
      <c r="E86" s="44">
        <f t="shared" si="46"/>
        <v>0.89742665222642959</v>
      </c>
      <c r="F86" s="44">
        <f>IF(AND(F$5-D$5 &lt;&gt; 0,F34 &lt;&gt; 0,D34 &lt;&gt; 0),(EXP(LN(F34/D34)/(F$5-D$5))-1)*100,0)</f>
        <v>0.78338937935613639</v>
      </c>
      <c r="H86" s="44">
        <f>(B34/B$51)*100</f>
        <v>9.3813642073523713</v>
      </c>
      <c r="I86" s="44">
        <f>(C34/C$51)*100</f>
        <v>9.7948253587960217</v>
      </c>
      <c r="J86" s="44">
        <f>(D34/D$51)*100</f>
        <v>9.5558231577208979</v>
      </c>
      <c r="K86" s="44">
        <f>(E34/E$51)*100</f>
        <v>9.4791868689275631</v>
      </c>
      <c r="L86" s="44">
        <f>(F34/F$51)*100</f>
        <v>9.8368746459355627</v>
      </c>
    </row>
    <row r="87" spans="1:12" x14ac:dyDescent="0.2">
      <c r="A87" t="str">
        <f>A35</f>
        <v>61 Caring personal service occupations</v>
      </c>
      <c r="B87" s="49">
        <f t="shared" si="46"/>
        <v>2.1340499138665869</v>
      </c>
      <c r="C87" s="44">
        <f t="shared" si="46"/>
        <v>-3.7155589790800359</v>
      </c>
      <c r="D87" s="49">
        <f t="shared" si="46"/>
        <v>1.0626542074979373</v>
      </c>
      <c r="E87" s="49">
        <f t="shared" si="46"/>
        <v>1.1454330325072037</v>
      </c>
      <c r="F87" s="44">
        <f>IF(AND(F$5-D$5 &lt;&gt; 0,F35 &lt;&gt; 0,D35 &lt;&gt; 0),(EXP(LN(F35/D35)/(F$5-D$5))-1)*100,0)</f>
        <v>1.1178325599309868</v>
      </c>
      <c r="H87" s="40">
        <f t="shared" ref="H87:L89" si="47">(B35/B$34)*100</f>
        <v>75.984712355050902</v>
      </c>
      <c r="I87" s="40">
        <f t="shared" si="47"/>
        <v>75.805478916224786</v>
      </c>
      <c r="J87" s="40">
        <f t="shared" si="47"/>
        <v>74.827158669864488</v>
      </c>
      <c r="K87" s="40">
        <f t="shared" si="47"/>
        <v>76.732483890286787</v>
      </c>
      <c r="L87" s="40">
        <f t="shared" si="47"/>
        <v>78.639571588475306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2.6893363769718626</v>
      </c>
      <c r="C88" s="44">
        <f t="shared" si="46"/>
        <v>0.60940475079196421</v>
      </c>
      <c r="D88" s="49">
        <f t="shared" si="46"/>
        <v>-0.83457435567355631</v>
      </c>
      <c r="E88" s="49">
        <f t="shared" si="46"/>
        <v>6.505993534955401E-3</v>
      </c>
      <c r="F88" s="44">
        <f>IF(AND(F$5-D$5 &lt;&gt; 0,F36 &lt;&gt; 0,D36 &lt;&gt; 0),(EXP(LN(F36/D36)/(F$5-D$5))-1)*100,0)</f>
        <v>-0.27464378272310519</v>
      </c>
      <c r="H88" s="40">
        <f t="shared" si="47"/>
        <v>22.898648822814152</v>
      </c>
      <c r="I88" s="40">
        <f t="shared" si="47"/>
        <v>23.345512088287144</v>
      </c>
      <c r="J88" s="40">
        <f t="shared" si="47"/>
        <v>24.079337255238652</v>
      </c>
      <c r="K88" s="40">
        <f t="shared" si="47"/>
        <v>22.46013869913002</v>
      </c>
      <c r="L88" s="40">
        <f t="shared" si="47"/>
        <v>20.553892351238581</v>
      </c>
    </row>
    <row r="89" spans="1:12" x14ac:dyDescent="0.2">
      <c r="A89" t="str">
        <f>A37</f>
        <v>63 Community and civil enforcement occupations</v>
      </c>
      <c r="B89" s="49">
        <f t="shared" si="46"/>
        <v>-4.5717735435002904</v>
      </c>
      <c r="C89" s="44">
        <f t="shared" si="46"/>
        <v>25.633531787675846</v>
      </c>
      <c r="D89" s="49">
        <f t="shared" si="46"/>
        <v>-5.3636597238083228</v>
      </c>
      <c r="E89" s="49">
        <f t="shared" si="46"/>
        <v>0.88690741884092095</v>
      </c>
      <c r="F89" s="44">
        <f>IF(AND(F$5-D$5 &lt;&gt; 0,F37 &lt;&gt; 0,D37 &lt;&gt; 0),(EXP(LN(F37/D37)/(F$5-D$5))-1)*100,0)</f>
        <v>-1.2411891473381065</v>
      </c>
      <c r="H89" s="40">
        <f t="shared" si="47"/>
        <v>1.1166388221349437</v>
      </c>
      <c r="I89" s="40">
        <f t="shared" si="47"/>
        <v>0.84900899548806508</v>
      </c>
      <c r="J89" s="40">
        <f t="shared" si="47"/>
        <v>1.093504074896855</v>
      </c>
      <c r="K89" s="40">
        <f t="shared" si="47"/>
        <v>0.8073774105831929</v>
      </c>
      <c r="L89" s="40">
        <f t="shared" si="47"/>
        <v>0.80653606028612046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-2.1012930390398976</v>
      </c>
      <c r="C91" s="44">
        <f t="shared" si="48"/>
        <v>-0.34952017589267026</v>
      </c>
      <c r="D91" s="44">
        <f t="shared" si="48"/>
        <v>0.28572796167189995</v>
      </c>
      <c r="E91" s="44">
        <f t="shared" si="48"/>
        <v>-2.8609004986801523E-3</v>
      </c>
      <c r="F91" s="44">
        <f t="shared" ref="F91:F93" si="49">IF(AND(F$5-D$5 &lt;&gt; 0,F39 &lt;&gt; 0,D39 &lt;&gt; 0),(EXP(LN(F39/D39)/(F$5-D$5))-1)*100,0)</f>
        <v>9.324299507293965E-2</v>
      </c>
      <c r="H91" s="44">
        <f>(B39/B$51)*100</f>
        <v>8.8652443712315474</v>
      </c>
      <c r="I91" s="44">
        <f>(C39/C$51)*100</f>
        <v>7.7950946612384469</v>
      </c>
      <c r="J91" s="44">
        <f>(D39/D$51)*100</f>
        <v>7.7691720661576369</v>
      </c>
      <c r="K91" s="44">
        <f>(E39/E$51)*100</f>
        <v>7.6039609919349855</v>
      </c>
      <c r="L91" s="44">
        <f>(F39/F$51)*100</f>
        <v>7.2144094138446011</v>
      </c>
    </row>
    <row r="92" spans="1:12" s="30" customFormat="1" x14ac:dyDescent="0.2">
      <c r="A92" t="str">
        <f>A40</f>
        <v>71 Sales occupations</v>
      </c>
      <c r="B92" s="49">
        <f t="shared" si="48"/>
        <v>-2.9539843232336604</v>
      </c>
      <c r="C92" s="44">
        <f t="shared" si="48"/>
        <v>-0.93400054363398377</v>
      </c>
      <c r="D92" s="49">
        <f t="shared" si="48"/>
        <v>-0.21913796228724136</v>
      </c>
      <c r="E92" s="49">
        <f t="shared" si="48"/>
        <v>-0.33365685157560332</v>
      </c>
      <c r="F92" s="44">
        <f t="shared" si="49"/>
        <v>-0.29549849968719677</v>
      </c>
      <c r="G92"/>
      <c r="H92" s="40">
        <f>(B40/B$34)*100</f>
        <v>78.954909842394756</v>
      </c>
      <c r="I92" s="40">
        <f t="shared" ref="H92:L93" si="50">(C40/C$34)*100</f>
        <v>64.206964684689382</v>
      </c>
      <c r="J92" s="40">
        <f t="shared" si="50"/>
        <v>65.209265770917114</v>
      </c>
      <c r="K92" s="40">
        <f t="shared" si="50"/>
        <v>62.735313284733053</v>
      </c>
      <c r="L92" s="40">
        <f t="shared" si="50"/>
        <v>55.48766010642526</v>
      </c>
    </row>
    <row r="93" spans="1:12" s="30" customFormat="1" x14ac:dyDescent="0.2">
      <c r="A93" t="str">
        <f>A41</f>
        <v>72 Customer service occupations</v>
      </c>
      <c r="B93" s="49">
        <f t="shared" si="48"/>
        <v>1.9192461080123069</v>
      </c>
      <c r="C93" s="44">
        <f t="shared" si="48"/>
        <v>2.0910144766413286</v>
      </c>
      <c r="D93" s="49">
        <f t="shared" si="48"/>
        <v>2.2337094341660535</v>
      </c>
      <c r="E93" s="49">
        <f t="shared" si="48"/>
        <v>1.1093470617899115</v>
      </c>
      <c r="F93" s="44">
        <f t="shared" si="49"/>
        <v>1.4827537939472668</v>
      </c>
      <c r="G93"/>
      <c r="H93" s="40">
        <f t="shared" si="50"/>
        <v>15.543546621790597</v>
      </c>
      <c r="I93" s="40">
        <f t="shared" si="50"/>
        <v>15.376839780371752</v>
      </c>
      <c r="J93" s="40">
        <f t="shared" si="50"/>
        <v>16.093746412604872</v>
      </c>
      <c r="K93" s="40">
        <f t="shared" si="50"/>
        <v>17.482126218021104</v>
      </c>
      <c r="L93" s="40">
        <f t="shared" si="50"/>
        <v>17.852802932061032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1.8522815452129526</v>
      </c>
      <c r="C95" s="44">
        <f t="shared" si="51"/>
        <v>-10.387916365370719</v>
      </c>
      <c r="D95" s="44">
        <f t="shared" si="51"/>
        <v>1.6515336902614086</v>
      </c>
      <c r="E95" s="44">
        <f t="shared" si="51"/>
        <v>3.2585205966828568E-2</v>
      </c>
      <c r="F95" s="44">
        <f>IF(AND(F$5-D$5 &lt;&gt; 0,F43 &lt;&gt; 0,D43 &lt;&gt; 0),(EXP(LN(F43/D43)/(F$5-D$5))-1)*100,0)</f>
        <v>0.56934933035630575</v>
      </c>
      <c r="H95" s="44">
        <f>(B43/B$51)*100</f>
        <v>6.3680746031151259</v>
      </c>
      <c r="I95" s="44">
        <f>(C43/C$51)*100</f>
        <v>6.5601542218376414</v>
      </c>
      <c r="J95" s="44">
        <f>(D43/D$51)*100</f>
        <v>5.8796920052540562</v>
      </c>
      <c r="K95" s="44">
        <f>(E43/E$51)*100</f>
        <v>6.1573485488375352</v>
      </c>
      <c r="L95" s="44">
        <f>(F43/F$51)*100</f>
        <v>5.862647992261274</v>
      </c>
    </row>
    <row r="96" spans="1:12" x14ac:dyDescent="0.2">
      <c r="A96" t="str">
        <f>A44</f>
        <v>81 Process, plant and machine operatives</v>
      </c>
      <c r="B96" s="49">
        <f t="shared" si="51"/>
        <v>-1.1272878471938585</v>
      </c>
      <c r="C96" s="44">
        <f t="shared" si="51"/>
        <v>-9.2039161175957567</v>
      </c>
      <c r="D96" s="49">
        <f t="shared" si="51"/>
        <v>2.2921075350227582</v>
      </c>
      <c r="E96" s="49">
        <f t="shared" si="51"/>
        <v>-0.18771572013586146</v>
      </c>
      <c r="F96" s="44">
        <f>IF(AND(F$5-D$5 &lt;&gt; 0,F44 &lt;&gt; 0,D44 &lt;&gt; 0),(EXP(LN(F44/D44)/(F$5-D$5))-1)*100,0)</f>
        <v>0.63213932894894409</v>
      </c>
      <c r="H96" s="40">
        <f>(B44/B$43)*100</f>
        <v>38.218918363464518</v>
      </c>
      <c r="I96" s="40">
        <f t="shared" ref="H96:L97" si="52">(C44/C$43)*100</f>
        <v>33.939163479509496</v>
      </c>
      <c r="J96" s="40">
        <f t="shared" si="52"/>
        <v>34.387584901478149</v>
      </c>
      <c r="K96" s="40">
        <f t="shared" si="52"/>
        <v>35.484821958173775</v>
      </c>
      <c r="L96" s="40">
        <f t="shared" si="52"/>
        <v>34.711042086368714</v>
      </c>
    </row>
    <row r="97" spans="1:12" x14ac:dyDescent="0.2">
      <c r="A97" t="str">
        <f>A45</f>
        <v>82 Transport and mobile machine drivers and operatives</v>
      </c>
      <c r="B97" s="49">
        <f t="shared" si="51"/>
        <v>3.5721286734968993</v>
      </c>
      <c r="C97" s="44">
        <f t="shared" si="51"/>
        <v>-10.996203818051576</v>
      </c>
      <c r="D97" s="49">
        <f t="shared" si="51"/>
        <v>1.3092524612737133</v>
      </c>
      <c r="E97" s="49">
        <f t="shared" si="51"/>
        <v>0.15191927459770049</v>
      </c>
      <c r="F97" s="44">
        <f>IF(AND(F$5-D$5 &lt;&gt; 0,F45 &lt;&gt; 0,D45 &lt;&gt; 0),(EXP(LN(F45/D45)/(F$5-D$5))-1)*100,0)</f>
        <v>0.53622048340538075</v>
      </c>
      <c r="H97" s="40">
        <f t="shared" si="52"/>
        <v>61.781081636535482</v>
      </c>
      <c r="I97" s="40">
        <f t="shared" si="52"/>
        <v>66.060836520490511</v>
      </c>
      <c r="J97" s="40">
        <f t="shared" si="52"/>
        <v>65.612415098521836</v>
      </c>
      <c r="K97" s="40">
        <f t="shared" si="52"/>
        <v>64.515178041826218</v>
      </c>
      <c r="L97" s="40">
        <f t="shared" si="52"/>
        <v>65.288957913631279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-0.61899132325031747</v>
      </c>
      <c r="C99" s="44">
        <f t="shared" si="53"/>
        <v>-7.2409767463036072</v>
      </c>
      <c r="D99" s="44">
        <f t="shared" si="53"/>
        <v>0.32066099094401057</v>
      </c>
      <c r="E99" s="44">
        <f t="shared" si="53"/>
        <v>-0.30858251525901492</v>
      </c>
      <c r="F99" s="44">
        <f>IF(AND(F$5-D$5 &lt;&gt; 0,F47 &lt;&gt; 0,D47 &lt;&gt; 0),(EXP(LN(F47/D47)/(F$5-D$5))-1)*100,0)</f>
        <v>-9.9274442186969569E-2</v>
      </c>
      <c r="H99" s="44">
        <f>(B47/B$51)*100</f>
        <v>12.382651068624986</v>
      </c>
      <c r="I99" s="44">
        <f>(C47/C$51)*100</f>
        <v>11.562456068499221</v>
      </c>
      <c r="J99" s="44">
        <f>(D47/D$51)*100</f>
        <v>10.727047775341642</v>
      </c>
      <c r="K99" s="44">
        <f>(E47/E$51)*100</f>
        <v>10.517236095789597</v>
      </c>
      <c r="L99" s="44">
        <f>(F47/F$51)*100</f>
        <v>9.6775291537130972</v>
      </c>
    </row>
    <row r="100" spans="1:12" x14ac:dyDescent="0.2">
      <c r="A100" t="str">
        <f>A48</f>
        <v>91 Elementary trades and related occupations</v>
      </c>
      <c r="B100" s="49">
        <f t="shared" si="53"/>
        <v>-2.771731820999157</v>
      </c>
      <c r="C100" s="44">
        <f t="shared" si="53"/>
        <v>-7.7588880579769759</v>
      </c>
      <c r="D100" s="49">
        <f t="shared" si="53"/>
        <v>12.194517664265181</v>
      </c>
      <c r="E100" s="49">
        <f t="shared" si="53"/>
        <v>1.619565177808413</v>
      </c>
      <c r="F100" s="44">
        <f>IF(AND(F$5-D$5 &lt;&gt; 0,F48 &lt;&gt; 0,D48 &lt;&gt; 0),(EXP(LN(F48/D48)/(F$5-D$5))-1)*100,0)</f>
        <v>5.0288878545591498</v>
      </c>
      <c r="H100" s="40">
        <f t="shared" ref="H100:L101" si="54">(B48/B$47)*100</f>
        <v>14.597467153940237</v>
      </c>
      <c r="I100" s="40">
        <f t="shared" si="54"/>
        <v>13.373162017301471</v>
      </c>
      <c r="J100" s="40">
        <f t="shared" si="54"/>
        <v>13.298494220696302</v>
      </c>
      <c r="K100" s="40">
        <f t="shared" si="54"/>
        <v>23.265303545192641</v>
      </c>
      <c r="L100" s="40">
        <f t="shared" si="54"/>
        <v>28.177621707296328</v>
      </c>
    </row>
    <row r="101" spans="1:12" x14ac:dyDescent="0.2">
      <c r="A101" t="str">
        <f>A49</f>
        <v>92 Elementary administration and service occupations</v>
      </c>
      <c r="B101" s="49">
        <f t="shared" si="53"/>
        <v>-0.26471612417031665</v>
      </c>
      <c r="C101" s="44">
        <f t="shared" si="53"/>
        <v>-7.1610233272144219</v>
      </c>
      <c r="D101" s="49">
        <f t="shared" si="53"/>
        <v>-2.0998374606907344</v>
      </c>
      <c r="E101" s="49">
        <f t="shared" si="53"/>
        <v>-0.96594281343396204</v>
      </c>
      <c r="F101" s="44">
        <f>IF(AND(F$5-D$5 &lt;&gt; 0,F49 &lt;&gt; 0,D49 &lt;&gt; 0),(EXP(LN(F49/D49)/(F$5-D$5))-1)*100,0)</f>
        <v>-1.3453594504018396</v>
      </c>
      <c r="H101" s="40">
        <f t="shared" si="54"/>
        <v>85.402532846059771</v>
      </c>
      <c r="I101" s="40">
        <f t="shared" si="54"/>
        <v>86.626837982698518</v>
      </c>
      <c r="J101" s="40">
        <f t="shared" si="54"/>
        <v>86.701505779303687</v>
      </c>
      <c r="K101" s="40">
        <f t="shared" si="54"/>
        <v>76.734696454807363</v>
      </c>
      <c r="L101" s="40">
        <f t="shared" si="54"/>
        <v>71.822378292703675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1.0984006459009654</v>
      </c>
      <c r="C103" s="206">
        <f t="shared" ref="C103" si="56">IF(AND(D$5-C$5 &lt;&gt; 0,D51 &lt;&gt; 0,C51 &lt;&gt; 0),(EXP(LN(D51/C51)/(D$5-C$5))-1)*100,0)</f>
        <v>-1.702669832622794E-2</v>
      </c>
      <c r="D103" s="50">
        <f>IF(AND(E$5-D$5 &lt;&gt; 0,E51 &lt;&gt; 0,D51 &lt;&gt; 0),(EXP(LN(E51/D51)/(E$5-D$5))-1)*100,0)</f>
        <v>0.71777042348430964</v>
      </c>
      <c r="E103" s="50">
        <f>IF(AND(F$5-E$5 &lt;&gt; 0,F51 &lt;&gt; 0,E51 &lt;&gt; 0),(EXP(LN(F51/E51)/(F$5-E$5))-1)*100,0)</f>
        <v>0.52439885250195051</v>
      </c>
      <c r="F103" s="206">
        <f>IF(AND(F$5-D$5 &lt;&gt; 0,F51 &lt;&gt; 0,D51 &lt;&gt; 0),(EXP(LN(F51/D51)/(F$5-D$5))-1)*100,0)</f>
        <v>0.58881475638519198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Essex Southend-on-Sea and Thurrock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16.838249570842756</v>
      </c>
      <c r="C9" s="330">
        <v>41.2055725733046</v>
      </c>
      <c r="D9" s="330">
        <f>SUM(B9:C9)</f>
        <v>58.043822144147356</v>
      </c>
      <c r="E9" s="331"/>
      <c r="F9" s="330">
        <v>22.756516392756936</v>
      </c>
      <c r="G9" s="330">
        <v>47.463207573061396</v>
      </c>
      <c r="H9" s="330">
        <f>SUM(F9:G9)</f>
        <v>70.219723965818332</v>
      </c>
      <c r="I9" s="331"/>
      <c r="J9" s="330">
        <v>27.495681429762218</v>
      </c>
      <c r="K9" s="330">
        <v>44.406040849704247</v>
      </c>
      <c r="L9" s="330">
        <f>SUM(J9:K9)</f>
        <v>71.901722279466469</v>
      </c>
      <c r="M9" s="236"/>
      <c r="N9" s="328">
        <f>IF(B9&gt;0,(EXP(LN(F9/B9)/($F$6-$B$6))-1)*100,0)</f>
        <v>6.2091095139160224</v>
      </c>
      <c r="O9" s="328">
        <f>IF(F9&gt;0,(EXP(LN(J9/F9)/($J$6-$F$6))-1)*100,0)</f>
        <v>1.2691692103377283</v>
      </c>
      <c r="P9" s="328"/>
      <c r="Q9" s="328">
        <f>IF(C9&gt;0,(EXP(LN(G9/C9)/($F$6-$B$6))-1)*100,0)</f>
        <v>2.8679834359957468</v>
      </c>
      <c r="R9" s="328">
        <f>IF(G9&gt;0,(EXP(LN(K9/G9)/($J$6-$F$6))-1)*100,0)</f>
        <v>-0.44287850881511437</v>
      </c>
      <c r="S9" s="327"/>
      <c r="T9" s="328">
        <f>IF(D9&gt;0,(EXP(LN(H9/D9)/($F$6-$B$6))-1)*100,0)</f>
        <v>3.8820767116189536</v>
      </c>
      <c r="U9" s="328">
        <f>IF(H9&gt;0,(EXP(LN(L9/H9)/($J$6-$F$6))-1)*100,0)</f>
        <v>0.15793110345603267</v>
      </c>
    </row>
    <row r="10" spans="1:21" x14ac:dyDescent="0.2">
      <c r="A10" s="329" t="str">
        <f>name!D5</f>
        <v>12 Other managers and proprietors</v>
      </c>
      <c r="B10" s="330">
        <v>10.900841147080165</v>
      </c>
      <c r="C10" s="330">
        <v>16.512397422942694</v>
      </c>
      <c r="D10" s="330">
        <f t="shared" ref="D10:D33" si="0">SUM(B10:C10)</f>
        <v>27.413238570022859</v>
      </c>
      <c r="E10" s="331"/>
      <c r="F10" s="330">
        <v>12.642107649017733</v>
      </c>
      <c r="G10" s="330">
        <v>16.693209982747078</v>
      </c>
      <c r="H10" s="330">
        <f t="shared" ref="H10:H33" si="1">SUM(F10:G10)</f>
        <v>29.335317631764809</v>
      </c>
      <c r="I10" s="331"/>
      <c r="J10" s="330">
        <v>13.373012571897208</v>
      </c>
      <c r="K10" s="330">
        <v>21.450302989623591</v>
      </c>
      <c r="L10" s="330">
        <f t="shared" ref="L10:L33" si="2">SUM(J10:K10)</f>
        <v>34.823315561520801</v>
      </c>
      <c r="M10" s="236"/>
      <c r="N10" s="328">
        <f t="shared" ref="N10:N36" si="3">IF(B10&gt;0,(EXP(LN(F10/B10)/($F$6-$B$6))-1)*100,0)</f>
        <v>3.0082228651898246</v>
      </c>
      <c r="O10" s="328">
        <f t="shared" ref="O10:O34" si="4">IF(F10&gt;0,(EXP(LN(J10/F10)/($J$6-$F$6))-1)*100,0)</f>
        <v>0.37540669088378387</v>
      </c>
      <c r="P10" s="328"/>
      <c r="Q10" s="328">
        <f t="shared" ref="Q10:Q34" si="5">IF(C10&gt;0,(EXP(LN(G10/C10)/($F$6-$B$6))-1)*100,0)</f>
        <v>0.21804920506987013</v>
      </c>
      <c r="R10" s="328">
        <f t="shared" ref="R10:R34" si="6">IF(G10&gt;0,(EXP(LN(K10/G10)/($J$6-$F$6))-1)*100,0)</f>
        <v>1.6856271837368819</v>
      </c>
      <c r="S10" s="327"/>
      <c r="T10" s="328">
        <f t="shared" ref="T10:T34" si="7">IF(D10&gt;0,(EXP(LN(H10/D10)/($F$6-$B$6))-1)*100,0)</f>
        <v>1.3645484036990618</v>
      </c>
      <c r="U10" s="328">
        <f t="shared" ref="U10:U34" si="8">IF(H10&gt;0,(EXP(LN(L10/H10)/($J$6-$F$6))-1)*100,0)</f>
        <v>1.1498605169066645</v>
      </c>
    </row>
    <row r="11" spans="1:21" x14ac:dyDescent="0.2">
      <c r="A11" s="329" t="str">
        <f>name!D6</f>
        <v>21 Science, research, engineering and technology professionals</v>
      </c>
      <c r="B11" s="330">
        <v>9.43057445917586</v>
      </c>
      <c r="C11" s="330">
        <v>38.44822554561943</v>
      </c>
      <c r="D11" s="330">
        <f t="shared" si="0"/>
        <v>47.878800004795288</v>
      </c>
      <c r="E11" s="331"/>
      <c r="F11" s="330">
        <v>12.645665679892424</v>
      </c>
      <c r="G11" s="330">
        <v>44.023934427518476</v>
      </c>
      <c r="H11" s="330">
        <f t="shared" si="1"/>
        <v>56.669600107410901</v>
      </c>
      <c r="I11" s="331"/>
      <c r="J11" s="330">
        <v>21.230358840813793</v>
      </c>
      <c r="K11" s="330">
        <v>59.438203233284995</v>
      </c>
      <c r="L11" s="330">
        <f t="shared" si="2"/>
        <v>80.668562074098787</v>
      </c>
      <c r="M11" s="236"/>
      <c r="N11" s="328">
        <f t="shared" si="3"/>
        <v>6.0426835298832193</v>
      </c>
      <c r="O11" s="328">
        <f t="shared" si="4"/>
        <v>3.5144651694503537</v>
      </c>
      <c r="P11" s="328"/>
      <c r="Q11" s="328">
        <f t="shared" si="5"/>
        <v>2.7454291264537245</v>
      </c>
      <c r="R11" s="328">
        <f t="shared" si="6"/>
        <v>2.0215195912254291</v>
      </c>
      <c r="S11" s="327"/>
      <c r="T11" s="328">
        <f t="shared" si="7"/>
        <v>3.4287743372774404</v>
      </c>
      <c r="U11" s="328">
        <f t="shared" si="8"/>
        <v>2.3820004888090995</v>
      </c>
    </row>
    <row r="12" spans="1:21" x14ac:dyDescent="0.2">
      <c r="A12" s="329" t="str">
        <f>name!D7</f>
        <v>22 Health professionals</v>
      </c>
      <c r="B12" s="330">
        <v>20.646601415248231</v>
      </c>
      <c r="C12" s="330">
        <v>8.1108819338241496</v>
      </c>
      <c r="D12" s="330">
        <f t="shared" si="0"/>
        <v>28.75748334907238</v>
      </c>
      <c r="E12" s="331"/>
      <c r="F12" s="330">
        <v>24.720146827050772</v>
      </c>
      <c r="G12" s="330">
        <v>8.9773874621858294</v>
      </c>
      <c r="H12" s="330">
        <f t="shared" si="1"/>
        <v>33.6975342892366</v>
      </c>
      <c r="I12" s="331"/>
      <c r="J12" s="330">
        <v>27.410196155984117</v>
      </c>
      <c r="K12" s="330">
        <v>10.383828725118319</v>
      </c>
      <c r="L12" s="330">
        <f t="shared" si="2"/>
        <v>37.794024881102438</v>
      </c>
      <c r="M12" s="236"/>
      <c r="N12" s="328">
        <f t="shared" si="3"/>
        <v>3.6669913320067193</v>
      </c>
      <c r="O12" s="328">
        <f t="shared" si="4"/>
        <v>0.69101989676536579</v>
      </c>
      <c r="P12" s="328"/>
      <c r="Q12" s="328">
        <f t="shared" si="5"/>
        <v>2.050791635153848</v>
      </c>
      <c r="R12" s="328">
        <f t="shared" si="6"/>
        <v>0.97499409156005523</v>
      </c>
      <c r="S12" s="327"/>
      <c r="T12" s="328">
        <f t="shared" si="7"/>
        <v>3.221329704115905</v>
      </c>
      <c r="U12" s="328">
        <f t="shared" si="8"/>
        <v>0.76777472367706157</v>
      </c>
    </row>
    <row r="13" spans="1:21" x14ac:dyDescent="0.2">
      <c r="A13" s="329" t="str">
        <f>name!D8</f>
        <v>23 Teaching and other educational professionals</v>
      </c>
      <c r="B13" s="330">
        <v>21.959370802525456</v>
      </c>
      <c r="C13" s="330">
        <v>12.068995868553873</v>
      </c>
      <c r="D13" s="330">
        <f t="shared" si="0"/>
        <v>34.028366671079326</v>
      </c>
      <c r="E13" s="331"/>
      <c r="F13" s="330">
        <v>27.369499157767891</v>
      </c>
      <c r="G13" s="330">
        <v>12.804946469872034</v>
      </c>
      <c r="H13" s="330">
        <f t="shared" si="1"/>
        <v>40.174445627639926</v>
      </c>
      <c r="I13" s="331"/>
      <c r="J13" s="330">
        <v>28.192221359248968</v>
      </c>
      <c r="K13" s="330">
        <v>13.635401261638615</v>
      </c>
      <c r="L13" s="330">
        <f t="shared" si="2"/>
        <v>41.827622620887581</v>
      </c>
      <c r="M13" s="236"/>
      <c r="N13" s="328">
        <f t="shared" si="3"/>
        <v>4.5031524489145269</v>
      </c>
      <c r="O13" s="328">
        <f t="shared" si="4"/>
        <v>0.19764090355978148</v>
      </c>
      <c r="P13" s="328"/>
      <c r="Q13" s="328">
        <f t="shared" si="5"/>
        <v>1.1908690467200334</v>
      </c>
      <c r="R13" s="328">
        <f t="shared" si="6"/>
        <v>0.41979806327798741</v>
      </c>
      <c r="S13" s="327"/>
      <c r="T13" s="328">
        <f t="shared" si="7"/>
        <v>3.3764841693707748</v>
      </c>
      <c r="U13" s="328">
        <f t="shared" si="8"/>
        <v>0.26920060879960239</v>
      </c>
    </row>
    <row r="14" spans="1:21" x14ac:dyDescent="0.2">
      <c r="A14" s="329" t="str">
        <f>name!D9</f>
        <v>24 Business, media and public service professionals</v>
      </c>
      <c r="B14" s="330">
        <v>17.810703569384227</v>
      </c>
      <c r="C14" s="330">
        <v>27.111961028605396</v>
      </c>
      <c r="D14" s="330">
        <f t="shared" si="0"/>
        <v>44.922664597989623</v>
      </c>
      <c r="E14" s="331"/>
      <c r="F14" s="330">
        <v>24.829829598506329</v>
      </c>
      <c r="G14" s="330">
        <v>32.861827957528845</v>
      </c>
      <c r="H14" s="330">
        <f t="shared" si="1"/>
        <v>57.691657556035175</v>
      </c>
      <c r="I14" s="331"/>
      <c r="J14" s="330">
        <v>30.476873086239006</v>
      </c>
      <c r="K14" s="330">
        <v>38.854044216083274</v>
      </c>
      <c r="L14" s="330">
        <f t="shared" si="2"/>
        <v>69.330917302322277</v>
      </c>
      <c r="M14" s="236"/>
      <c r="N14" s="328">
        <f t="shared" si="3"/>
        <v>6.8706701481515031</v>
      </c>
      <c r="O14" s="328">
        <f t="shared" si="4"/>
        <v>1.3755237927261188</v>
      </c>
      <c r="P14" s="328"/>
      <c r="Q14" s="328">
        <f t="shared" si="5"/>
        <v>3.9216795886071631</v>
      </c>
      <c r="R14" s="328">
        <f t="shared" si="6"/>
        <v>1.1229275590736831</v>
      </c>
      <c r="S14" s="327"/>
      <c r="T14" s="328">
        <f t="shared" si="7"/>
        <v>5.1306868191238975</v>
      </c>
      <c r="U14" s="328">
        <f t="shared" si="8"/>
        <v>1.2327252799489763</v>
      </c>
    </row>
    <row r="15" spans="1:21" x14ac:dyDescent="0.2">
      <c r="A15" s="329" t="str">
        <f>name!D10</f>
        <v>31 Science, engineering and technology associate professionals</v>
      </c>
      <c r="B15" s="330">
        <v>3.7699587608999146</v>
      </c>
      <c r="C15" s="330">
        <v>9.6335298933349147</v>
      </c>
      <c r="D15" s="330">
        <f t="shared" si="0"/>
        <v>13.403488654234829</v>
      </c>
      <c r="E15" s="331"/>
      <c r="F15" s="330">
        <v>4.8740467318348175</v>
      </c>
      <c r="G15" s="330">
        <v>12.482176573939068</v>
      </c>
      <c r="H15" s="330">
        <f t="shared" si="1"/>
        <v>17.356223305773884</v>
      </c>
      <c r="I15" s="331"/>
      <c r="J15" s="330">
        <v>6.2302729137532928</v>
      </c>
      <c r="K15" s="330">
        <v>12.052424049513865</v>
      </c>
      <c r="L15" s="330">
        <f t="shared" si="2"/>
        <v>18.282696963267156</v>
      </c>
      <c r="M15" s="236"/>
      <c r="N15" s="328">
        <f t="shared" si="3"/>
        <v>5.2714531385556151</v>
      </c>
      <c r="O15" s="328">
        <f t="shared" si="4"/>
        <v>1.6501035731735669</v>
      </c>
      <c r="P15" s="328"/>
      <c r="Q15" s="328">
        <f t="shared" si="5"/>
        <v>5.317605031535777</v>
      </c>
      <c r="R15" s="328">
        <f t="shared" si="6"/>
        <v>-0.23330041095365184</v>
      </c>
      <c r="S15" s="327"/>
      <c r="T15" s="328">
        <f t="shared" si="7"/>
        <v>5.3046322044720817</v>
      </c>
      <c r="U15" s="328">
        <f t="shared" si="8"/>
        <v>0.34729472463066458</v>
      </c>
    </row>
    <row r="16" spans="1:21" x14ac:dyDescent="0.2">
      <c r="A16" s="329" t="str">
        <f>name!D11</f>
        <v>32 Health and social care associate professionals</v>
      </c>
      <c r="B16" s="330">
        <v>9.7750927755813972</v>
      </c>
      <c r="C16" s="330">
        <v>2.5193610794614116</v>
      </c>
      <c r="D16" s="330">
        <f t="shared" si="0"/>
        <v>12.294453855042809</v>
      </c>
      <c r="E16" s="331"/>
      <c r="F16" s="330">
        <v>12.071477625293234</v>
      </c>
      <c r="G16" s="330">
        <v>2.5655618834283023</v>
      </c>
      <c r="H16" s="330">
        <f t="shared" si="1"/>
        <v>14.637039508721536</v>
      </c>
      <c r="I16" s="331"/>
      <c r="J16" s="330">
        <v>24.400928143217897</v>
      </c>
      <c r="K16" s="330">
        <v>3.9885600849429235</v>
      </c>
      <c r="L16" s="330">
        <f t="shared" si="2"/>
        <v>28.389488228160822</v>
      </c>
      <c r="M16" s="236"/>
      <c r="N16" s="328">
        <f t="shared" si="3"/>
        <v>4.3104716595915749</v>
      </c>
      <c r="O16" s="328">
        <f t="shared" si="4"/>
        <v>4.803646634051395</v>
      </c>
      <c r="P16" s="328"/>
      <c r="Q16" s="328">
        <f t="shared" si="5"/>
        <v>0.36410491771703413</v>
      </c>
      <c r="R16" s="328">
        <f t="shared" si="6"/>
        <v>2.9853801099383181</v>
      </c>
      <c r="S16" s="327"/>
      <c r="T16" s="328">
        <f t="shared" si="7"/>
        <v>3.5496894513518562</v>
      </c>
      <c r="U16" s="328">
        <f t="shared" si="8"/>
        <v>4.5154002118380276</v>
      </c>
    </row>
    <row r="17" spans="1:21" x14ac:dyDescent="0.2">
      <c r="A17" s="329" t="str">
        <f>name!D12</f>
        <v>33 Protective service occupations</v>
      </c>
      <c r="B17" s="330">
        <v>2.2597834828227343</v>
      </c>
      <c r="C17" s="330">
        <v>6.246550324134974</v>
      </c>
      <c r="D17" s="330">
        <f t="shared" si="0"/>
        <v>8.5063338069577092</v>
      </c>
      <c r="E17" s="331"/>
      <c r="F17" s="330">
        <v>2.7101300643947868</v>
      </c>
      <c r="G17" s="330">
        <v>6.2611516170728203</v>
      </c>
      <c r="H17" s="330">
        <f t="shared" si="1"/>
        <v>8.9712816814676071</v>
      </c>
      <c r="I17" s="331"/>
      <c r="J17" s="330">
        <v>3.4502678250773537</v>
      </c>
      <c r="K17" s="330">
        <v>5.381986828232634</v>
      </c>
      <c r="L17" s="330">
        <f t="shared" si="2"/>
        <v>8.8322546533099882</v>
      </c>
      <c r="M17" s="236"/>
      <c r="N17" s="328">
        <f t="shared" si="3"/>
        <v>3.7014098548583396</v>
      </c>
      <c r="O17" s="328">
        <f t="shared" si="4"/>
        <v>1.6227270285532613</v>
      </c>
      <c r="P17" s="328"/>
      <c r="Q17" s="328">
        <f t="shared" si="5"/>
        <v>4.6706291009090961E-2</v>
      </c>
      <c r="R17" s="328">
        <f t="shared" si="6"/>
        <v>-1.003639766107145</v>
      </c>
      <c r="S17" s="327"/>
      <c r="T17" s="328">
        <f t="shared" si="7"/>
        <v>1.0700345849632864</v>
      </c>
      <c r="U17" s="328">
        <f t="shared" si="8"/>
        <v>-0.10406733936099144</v>
      </c>
    </row>
    <row r="18" spans="1:21" x14ac:dyDescent="0.2">
      <c r="A18" s="329" t="str">
        <f>name!D13</f>
        <v>34 Culture, media and sports occupations</v>
      </c>
      <c r="B18" s="330">
        <v>7.1823327641779304</v>
      </c>
      <c r="C18" s="330">
        <v>8.6602854521587442</v>
      </c>
      <c r="D18" s="330">
        <f t="shared" si="0"/>
        <v>15.842618216336675</v>
      </c>
      <c r="E18" s="331"/>
      <c r="F18" s="330">
        <v>8.9425587680591789</v>
      </c>
      <c r="G18" s="330">
        <v>9.9846178743485456</v>
      </c>
      <c r="H18" s="330">
        <f t="shared" si="1"/>
        <v>18.927176642407723</v>
      </c>
      <c r="I18" s="331"/>
      <c r="J18" s="330">
        <v>8.3752915939804655</v>
      </c>
      <c r="K18" s="330">
        <v>9.2816962468666659</v>
      </c>
      <c r="L18" s="330">
        <f t="shared" si="2"/>
        <v>17.65698784084713</v>
      </c>
      <c r="M18" s="236"/>
      <c r="N18" s="328">
        <f t="shared" si="3"/>
        <v>4.4814656220724336</v>
      </c>
      <c r="O18" s="328">
        <f t="shared" si="4"/>
        <v>-0.43595275245175147</v>
      </c>
      <c r="P18" s="327"/>
      <c r="Q18" s="328">
        <f t="shared" si="5"/>
        <v>2.8868446177224838</v>
      </c>
      <c r="R18" s="328">
        <f t="shared" si="6"/>
        <v>-0.48549352414017921</v>
      </c>
      <c r="S18" s="327"/>
      <c r="T18" s="328">
        <f t="shared" si="7"/>
        <v>3.6219535804601577</v>
      </c>
      <c r="U18" s="328">
        <f t="shared" si="8"/>
        <v>-0.46204387886006337</v>
      </c>
    </row>
    <row r="19" spans="1:21" x14ac:dyDescent="0.2">
      <c r="A19" s="329" t="str">
        <f>name!D14</f>
        <v>35 Business and public service associate professionals</v>
      </c>
      <c r="B19" s="330">
        <v>22.209839183324497</v>
      </c>
      <c r="C19" s="330">
        <v>26.67094782361205</v>
      </c>
      <c r="D19" s="330">
        <f t="shared" si="0"/>
        <v>48.880787006936544</v>
      </c>
      <c r="E19" s="331"/>
      <c r="F19" s="330">
        <v>25.324262981472351</v>
      </c>
      <c r="G19" s="330">
        <v>28.735928186610195</v>
      </c>
      <c r="H19" s="330">
        <f t="shared" si="1"/>
        <v>54.060191168082547</v>
      </c>
      <c r="I19" s="331"/>
      <c r="J19" s="330">
        <v>29.327806674118211</v>
      </c>
      <c r="K19" s="330">
        <v>29.898609810913236</v>
      </c>
      <c r="L19" s="330">
        <f t="shared" si="2"/>
        <v>59.22641648503145</v>
      </c>
      <c r="M19" s="236"/>
      <c r="N19" s="328">
        <f t="shared" si="3"/>
        <v>2.6592956405318446</v>
      </c>
      <c r="O19" s="328">
        <f t="shared" si="4"/>
        <v>0.98329052245866855</v>
      </c>
      <c r="P19" s="327"/>
      <c r="Q19" s="328">
        <f t="shared" si="5"/>
        <v>1.5026441920305</v>
      </c>
      <c r="R19" s="328">
        <f t="shared" si="6"/>
        <v>0.264775189686417</v>
      </c>
      <c r="S19" s="327"/>
      <c r="T19" s="328">
        <f t="shared" si="7"/>
        <v>2.0346966109596298</v>
      </c>
      <c r="U19" s="328">
        <f t="shared" si="8"/>
        <v>0.61031883339504045</v>
      </c>
    </row>
    <row r="20" spans="1:21" x14ac:dyDescent="0.2">
      <c r="A20" s="329" t="str">
        <f>name!D15</f>
        <v>41 Administrative occupations</v>
      </c>
      <c r="B20" s="330">
        <v>52.293596024030116</v>
      </c>
      <c r="C20" s="330">
        <v>18.699506697068983</v>
      </c>
      <c r="D20" s="330">
        <f t="shared" si="0"/>
        <v>70.993102721099092</v>
      </c>
      <c r="E20" s="331"/>
      <c r="F20" s="330">
        <v>51.250542686513363</v>
      </c>
      <c r="G20" s="330">
        <v>20.566808457376546</v>
      </c>
      <c r="H20" s="330">
        <f t="shared" si="1"/>
        <v>71.817351143889908</v>
      </c>
      <c r="I20" s="331"/>
      <c r="J20" s="330">
        <v>48.35548026456582</v>
      </c>
      <c r="K20" s="330">
        <v>24.720589104710239</v>
      </c>
      <c r="L20" s="330">
        <f t="shared" si="2"/>
        <v>73.076069369276055</v>
      </c>
      <c r="M20" s="236"/>
      <c r="N20" s="328">
        <f t="shared" si="3"/>
        <v>-0.40214342190495467</v>
      </c>
      <c r="O20" s="328">
        <f t="shared" si="4"/>
        <v>-0.38689393464593769</v>
      </c>
      <c r="P20" s="327"/>
      <c r="Q20" s="328">
        <f t="shared" si="5"/>
        <v>1.9218623718994632</v>
      </c>
      <c r="R20" s="328">
        <f t="shared" si="6"/>
        <v>1.2339371315674308</v>
      </c>
      <c r="S20" s="327"/>
      <c r="T20" s="328">
        <f t="shared" si="7"/>
        <v>0.23113427830261379</v>
      </c>
      <c r="U20" s="328">
        <f t="shared" si="8"/>
        <v>0.11589936816642776</v>
      </c>
    </row>
    <row r="21" spans="1:21" x14ac:dyDescent="0.2">
      <c r="A21" s="329" t="str">
        <f>name!D16</f>
        <v>42 Secretarial and related occupations</v>
      </c>
      <c r="B21" s="330">
        <v>19.291211930069085</v>
      </c>
      <c r="C21" s="330">
        <v>1.1888038672402899</v>
      </c>
      <c r="D21" s="330">
        <f t="shared" si="0"/>
        <v>20.480015797309374</v>
      </c>
      <c r="E21" s="331"/>
      <c r="F21" s="330">
        <v>17.918592625841821</v>
      </c>
      <c r="G21" s="330">
        <v>0.89582815747383859</v>
      </c>
      <c r="H21" s="330">
        <f t="shared" si="1"/>
        <v>18.814420783315661</v>
      </c>
      <c r="I21" s="331"/>
      <c r="J21" s="330">
        <v>11.311621206307157</v>
      </c>
      <c r="K21" s="330">
        <v>0.96889724938270028</v>
      </c>
      <c r="L21" s="330">
        <f t="shared" si="2"/>
        <v>12.280518455689856</v>
      </c>
      <c r="M21" s="236"/>
      <c r="N21" s="328">
        <f t="shared" si="3"/>
        <v>-1.465373032406958</v>
      </c>
      <c r="O21" s="328">
        <f t="shared" si="4"/>
        <v>-3.020174762372374</v>
      </c>
      <c r="P21" s="327"/>
      <c r="Q21" s="328">
        <f t="shared" si="5"/>
        <v>-5.5019384308525492</v>
      </c>
      <c r="R21" s="328">
        <f t="shared" si="6"/>
        <v>0.52410171598729072</v>
      </c>
      <c r="S21" s="327"/>
      <c r="T21" s="328">
        <f t="shared" si="7"/>
        <v>-1.6822088153314207</v>
      </c>
      <c r="U21" s="328">
        <f t="shared" si="8"/>
        <v>-2.8040005372447774</v>
      </c>
    </row>
    <row r="22" spans="1:21" x14ac:dyDescent="0.2">
      <c r="A22" s="329" t="str">
        <f>name!D17</f>
        <v>51 Skilled agricultural and related trades</v>
      </c>
      <c r="B22" s="330">
        <v>1.4052227045456704</v>
      </c>
      <c r="C22" s="330">
        <v>8.0390164889602129</v>
      </c>
      <c r="D22" s="330">
        <f t="shared" si="0"/>
        <v>9.4442391935058829</v>
      </c>
      <c r="E22" s="331"/>
      <c r="F22" s="330">
        <v>1.7548929587950479</v>
      </c>
      <c r="G22" s="330">
        <v>5.6213673705996783</v>
      </c>
      <c r="H22" s="330">
        <f t="shared" si="1"/>
        <v>7.376260329394726</v>
      </c>
      <c r="I22" s="331"/>
      <c r="J22" s="330">
        <v>2.3197300305031301</v>
      </c>
      <c r="K22" s="330">
        <v>6.5216077038584492</v>
      </c>
      <c r="L22" s="330">
        <f t="shared" si="2"/>
        <v>8.8413377343615789</v>
      </c>
      <c r="M22" s="236"/>
      <c r="N22" s="328">
        <f t="shared" si="3"/>
        <v>4.5444770764951459</v>
      </c>
      <c r="O22" s="328">
        <f t="shared" si="4"/>
        <v>1.8776974563736504</v>
      </c>
      <c r="P22" s="327"/>
      <c r="Q22" s="328">
        <f t="shared" si="5"/>
        <v>-6.9046884212213282</v>
      </c>
      <c r="R22" s="328">
        <f t="shared" si="6"/>
        <v>0.99522634379081154</v>
      </c>
      <c r="S22" s="327"/>
      <c r="T22" s="328">
        <f t="shared" si="7"/>
        <v>-4.8225967651452484</v>
      </c>
      <c r="U22" s="328">
        <f t="shared" si="8"/>
        <v>1.2151328919317361</v>
      </c>
    </row>
    <row r="23" spans="1:21" x14ac:dyDescent="0.2">
      <c r="A23" s="329" t="str">
        <f>name!D18</f>
        <v>52 Skilled metal, electrical and electronic trades</v>
      </c>
      <c r="B23" s="330">
        <v>0.57335570964615556</v>
      </c>
      <c r="C23" s="330">
        <v>31.517274267169299</v>
      </c>
      <c r="D23" s="330">
        <f t="shared" si="0"/>
        <v>32.090629976815457</v>
      </c>
      <c r="E23" s="331"/>
      <c r="F23" s="330">
        <v>0.70074234823418069</v>
      </c>
      <c r="G23" s="330">
        <v>27.293657486504049</v>
      </c>
      <c r="H23" s="330">
        <f t="shared" si="1"/>
        <v>27.994399834738228</v>
      </c>
      <c r="I23" s="331"/>
      <c r="J23" s="330">
        <v>1.5106588700376484</v>
      </c>
      <c r="K23" s="330">
        <v>27.229951542810877</v>
      </c>
      <c r="L23" s="330">
        <f t="shared" si="2"/>
        <v>28.740610412848525</v>
      </c>
      <c r="M23" s="236"/>
      <c r="N23" s="328">
        <f t="shared" si="3"/>
        <v>4.0942749405025403</v>
      </c>
      <c r="O23" s="328">
        <f t="shared" si="4"/>
        <v>5.2544669272975186</v>
      </c>
      <c r="P23" s="327"/>
      <c r="Q23" s="328">
        <f t="shared" si="5"/>
        <v>-2.836619297599563</v>
      </c>
      <c r="R23" s="328">
        <f t="shared" si="6"/>
        <v>-1.5577596997862209E-2</v>
      </c>
      <c r="S23" s="327"/>
      <c r="T23" s="328">
        <f t="shared" si="7"/>
        <v>-2.6942322400251739</v>
      </c>
      <c r="U23" s="328">
        <f t="shared" si="8"/>
        <v>0.17553144503272833</v>
      </c>
    </row>
    <row r="24" spans="1:21" x14ac:dyDescent="0.2">
      <c r="A24" s="329" t="str">
        <f>name!D19</f>
        <v>53 Skilled construction and building trades</v>
      </c>
      <c r="B24" s="330">
        <v>0.31636559675465287</v>
      </c>
      <c r="C24" s="330">
        <v>28.165039583037917</v>
      </c>
      <c r="D24" s="330">
        <f t="shared" si="0"/>
        <v>28.481405179792571</v>
      </c>
      <c r="E24" s="331"/>
      <c r="F24" s="330">
        <v>0.66225389463533046</v>
      </c>
      <c r="G24" s="330">
        <v>25.819110294298255</v>
      </c>
      <c r="H24" s="330">
        <f t="shared" si="1"/>
        <v>26.481364188933586</v>
      </c>
      <c r="I24" s="331"/>
      <c r="J24" s="330">
        <v>0.56244463374192044</v>
      </c>
      <c r="K24" s="330">
        <v>25.102349734221256</v>
      </c>
      <c r="L24" s="330">
        <f t="shared" si="2"/>
        <v>25.664794367963175</v>
      </c>
      <c r="M24" s="236"/>
      <c r="N24" s="328">
        <f t="shared" si="3"/>
        <v>15.922317318167156</v>
      </c>
      <c r="O24" s="328">
        <f t="shared" si="4"/>
        <v>-1.0831334635767464</v>
      </c>
      <c r="P24" s="327"/>
      <c r="Q24" s="328">
        <f t="shared" si="5"/>
        <v>-1.724291975676906</v>
      </c>
      <c r="R24" s="328">
        <f t="shared" si="6"/>
        <v>-0.18751377386496682</v>
      </c>
      <c r="S24" s="327"/>
      <c r="T24" s="328">
        <f t="shared" si="7"/>
        <v>-1.4456521758561713</v>
      </c>
      <c r="U24" s="328">
        <f t="shared" si="8"/>
        <v>-0.20858924050732863</v>
      </c>
    </row>
    <row r="25" spans="1:21" x14ac:dyDescent="0.2">
      <c r="A25" s="329" t="str">
        <f>name!D20</f>
        <v>54 Textiles, printing and other skilled trades</v>
      </c>
      <c r="B25" s="330">
        <v>7.1404711677211292</v>
      </c>
      <c r="C25" s="330">
        <v>12.07541982879053</v>
      </c>
      <c r="D25" s="330">
        <f t="shared" si="0"/>
        <v>19.215890996511661</v>
      </c>
      <c r="E25" s="331"/>
      <c r="F25" s="330">
        <v>7.0662014748890831</v>
      </c>
      <c r="G25" s="330">
        <v>9.0130562498081925</v>
      </c>
      <c r="H25" s="330">
        <f t="shared" si="1"/>
        <v>16.079257724697275</v>
      </c>
      <c r="I25" s="331"/>
      <c r="J25" s="330">
        <v>8.0891985503024291</v>
      </c>
      <c r="K25" s="330">
        <v>10.011512615093576</v>
      </c>
      <c r="L25" s="330">
        <f t="shared" si="2"/>
        <v>18.100711165396007</v>
      </c>
      <c r="M25" s="236"/>
      <c r="N25" s="328">
        <f t="shared" si="3"/>
        <v>-0.20889555357195277</v>
      </c>
      <c r="O25" s="328">
        <f t="shared" si="4"/>
        <v>0.90545195632052433</v>
      </c>
      <c r="P25" s="327"/>
      <c r="Q25" s="328">
        <f t="shared" si="5"/>
        <v>-5.6821334574945421</v>
      </c>
      <c r="R25" s="328">
        <f t="shared" si="6"/>
        <v>0.7028684182199374</v>
      </c>
      <c r="S25" s="327"/>
      <c r="T25" s="328">
        <f t="shared" si="7"/>
        <v>-3.501381933446579</v>
      </c>
      <c r="U25" s="328">
        <f t="shared" si="8"/>
        <v>0.79259874534072239</v>
      </c>
    </row>
    <row r="26" spans="1:21" x14ac:dyDescent="0.2">
      <c r="A26" s="329" t="str">
        <f>name!D21</f>
        <v>61 Caring personal service occupations</v>
      </c>
      <c r="B26" s="330">
        <v>49.72362389574625</v>
      </c>
      <c r="C26" s="330">
        <v>9.1881327652051308</v>
      </c>
      <c r="D26" s="330">
        <f t="shared" si="0"/>
        <v>58.911756660951383</v>
      </c>
      <c r="E26" s="331"/>
      <c r="F26" s="330">
        <v>53.148175465055033</v>
      </c>
      <c r="G26" s="330">
        <v>8.5738685014592164</v>
      </c>
      <c r="H26" s="330">
        <f t="shared" si="1"/>
        <v>61.722043966514249</v>
      </c>
      <c r="I26" s="331"/>
      <c r="J26" s="330">
        <v>60.208127882063152</v>
      </c>
      <c r="K26" s="330">
        <v>12.713537744006045</v>
      </c>
      <c r="L26" s="330">
        <f t="shared" si="2"/>
        <v>72.921665626069199</v>
      </c>
      <c r="M26" s="236"/>
      <c r="N26" s="328">
        <f t="shared" si="3"/>
        <v>1.3409841338168027</v>
      </c>
      <c r="O26" s="328">
        <f t="shared" si="4"/>
        <v>0.83495702837876884</v>
      </c>
      <c r="P26" s="327"/>
      <c r="Q26" s="328">
        <f t="shared" si="5"/>
        <v>-1.3743425497029782</v>
      </c>
      <c r="R26" s="328">
        <f t="shared" si="6"/>
        <v>2.6611141510677117</v>
      </c>
      <c r="S26" s="327"/>
      <c r="T26" s="328">
        <f t="shared" si="7"/>
        <v>0.93636611634131395</v>
      </c>
      <c r="U26" s="328">
        <f t="shared" si="8"/>
        <v>1.1178325599309868</v>
      </c>
    </row>
    <row r="27" spans="1:21" x14ac:dyDescent="0.2">
      <c r="A27" s="329" t="str">
        <f>name!D22</f>
        <v>62 Leisure, travel and related personal service occupations</v>
      </c>
      <c r="B27" s="330">
        <v>12.849047332507727</v>
      </c>
      <c r="C27" s="330">
        <v>4.9045189508097247</v>
      </c>
      <c r="D27" s="330">
        <f t="shared" si="0"/>
        <v>17.753566283317451</v>
      </c>
      <c r="E27" s="331"/>
      <c r="F27" s="330">
        <v>14.609763505703848</v>
      </c>
      <c r="G27" s="330">
        <v>5.2523552646954785</v>
      </c>
      <c r="H27" s="330">
        <f t="shared" si="1"/>
        <v>19.862118770399327</v>
      </c>
      <c r="I27" s="331"/>
      <c r="J27" s="330">
        <v>13.470257044021501</v>
      </c>
      <c r="K27" s="330">
        <v>5.5891558581069445</v>
      </c>
      <c r="L27" s="330">
        <f t="shared" si="2"/>
        <v>19.059412902128447</v>
      </c>
      <c r="M27" s="236"/>
      <c r="N27" s="328">
        <f t="shared" si="3"/>
        <v>2.6016751370236069</v>
      </c>
      <c r="O27" s="328">
        <f t="shared" si="4"/>
        <v>-0.53991032027672636</v>
      </c>
      <c r="P27" s="327"/>
      <c r="Q27" s="328">
        <f t="shared" si="5"/>
        <v>1.3798245638991569</v>
      </c>
      <c r="R27" s="328">
        <f t="shared" si="6"/>
        <v>0.41520405100450297</v>
      </c>
      <c r="S27" s="327"/>
      <c r="T27" s="328">
        <f t="shared" si="7"/>
        <v>2.2699382490727116</v>
      </c>
      <c r="U27" s="328">
        <f t="shared" si="8"/>
        <v>-0.27464378272310519</v>
      </c>
    </row>
    <row r="28" spans="1:21" x14ac:dyDescent="0.2">
      <c r="A28" s="329" t="str">
        <f>name!D23</f>
        <v>63 Community and civil enforcement occupations</v>
      </c>
      <c r="B28" s="330">
        <v>0.22565340620389998</v>
      </c>
      <c r="C28" s="330">
        <v>0.64008856384400581</v>
      </c>
      <c r="D28" s="330">
        <f t="shared" si="0"/>
        <v>0.86574197004790576</v>
      </c>
      <c r="E28" s="331"/>
      <c r="F28" s="330">
        <v>0.22448282387231544</v>
      </c>
      <c r="G28" s="330">
        <v>0.67750661135567281</v>
      </c>
      <c r="H28" s="330">
        <f t="shared" si="1"/>
        <v>0.90198943522798825</v>
      </c>
      <c r="I28" s="331"/>
      <c r="J28" s="330">
        <v>0.32502369873431319</v>
      </c>
      <c r="K28" s="330">
        <v>0.42286889166950986</v>
      </c>
      <c r="L28" s="330">
        <f>SUM(J28:K28)</f>
        <v>0.74789259040382305</v>
      </c>
      <c r="M28" s="236"/>
      <c r="N28" s="328">
        <f t="shared" si="3"/>
        <v>-0.10396642429548741</v>
      </c>
      <c r="O28" s="328">
        <f t="shared" si="4"/>
        <v>2.4980163989225534</v>
      </c>
      <c r="P28" s="327"/>
      <c r="Q28" s="328">
        <f t="shared" si="5"/>
        <v>1.1427351672143482</v>
      </c>
      <c r="R28" s="328">
        <f t="shared" si="6"/>
        <v>-3.0935211951833241</v>
      </c>
      <c r="S28" s="327"/>
      <c r="T28" s="328">
        <f t="shared" si="7"/>
        <v>0.82369181277961445</v>
      </c>
      <c r="U28" s="328">
        <f t="shared" si="8"/>
        <v>-1.2411891473381065</v>
      </c>
    </row>
    <row r="29" spans="1:21" x14ac:dyDescent="0.2">
      <c r="A29" s="329" t="str">
        <f>name!D24</f>
        <v>71 Sales occupations</v>
      </c>
      <c r="B29" s="330">
        <v>36.340472274087489</v>
      </c>
      <c r="C29" s="330">
        <v>24.87411012885978</v>
      </c>
      <c r="D29" s="330">
        <f t="shared" si="0"/>
        <v>61.214582402947272</v>
      </c>
      <c r="E29" s="331"/>
      <c r="F29" s="330">
        <v>31.089868640454181</v>
      </c>
      <c r="G29" s="330">
        <v>22.698745553680713</v>
      </c>
      <c r="H29" s="330">
        <f t="shared" si="1"/>
        <v>53.788614194134894</v>
      </c>
      <c r="I29" s="331"/>
      <c r="J29" s="330">
        <v>28.61507983139089</v>
      </c>
      <c r="K29" s="330">
        <v>22.838056483083857</v>
      </c>
      <c r="L29" s="330">
        <f t="shared" si="2"/>
        <v>51.453136314474747</v>
      </c>
      <c r="M29" s="236"/>
      <c r="N29" s="328">
        <f t="shared" si="3"/>
        <v>-3.0728007039445338</v>
      </c>
      <c r="O29" s="328">
        <f t="shared" si="4"/>
        <v>-0.55146152569131024</v>
      </c>
      <c r="P29" s="327"/>
      <c r="Q29" s="328">
        <f t="shared" si="5"/>
        <v>-1.8137076560400645</v>
      </c>
      <c r="R29" s="328">
        <f t="shared" si="6"/>
        <v>4.0799170429517417E-2</v>
      </c>
      <c r="S29" s="327"/>
      <c r="T29" s="328">
        <f t="shared" si="7"/>
        <v>-2.5533097907393665</v>
      </c>
      <c r="U29" s="328">
        <f t="shared" si="8"/>
        <v>-0.29549849968720787</v>
      </c>
    </row>
    <row r="30" spans="1:21" x14ac:dyDescent="0.2">
      <c r="A30" s="329" t="str">
        <f>name!D25</f>
        <v>72 Customer service occupations</v>
      </c>
      <c r="B30" s="330">
        <v>7.878465022848796</v>
      </c>
      <c r="C30" s="330">
        <v>4.1726121984787694</v>
      </c>
      <c r="D30" s="330">
        <f t="shared" si="0"/>
        <v>12.051077221327565</v>
      </c>
      <c r="E30" s="331"/>
      <c r="F30" s="330">
        <v>8.7176196540024034</v>
      </c>
      <c r="G30" s="330">
        <v>4.5574925020974257</v>
      </c>
      <c r="H30" s="330">
        <f t="shared" si="1"/>
        <v>13.27511215609983</v>
      </c>
      <c r="I30" s="331"/>
      <c r="J30" s="330">
        <v>9.8567237876734399</v>
      </c>
      <c r="K30" s="330">
        <v>6.6979966870582626</v>
      </c>
      <c r="L30" s="330">
        <f t="shared" si="2"/>
        <v>16.554720474731702</v>
      </c>
      <c r="M30" s="236"/>
      <c r="N30" s="328">
        <f t="shared" si="3"/>
        <v>2.0448898317144693</v>
      </c>
      <c r="O30" s="328">
        <f t="shared" si="4"/>
        <v>0.82207809066074944</v>
      </c>
      <c r="P30" s="327"/>
      <c r="Q30" s="328">
        <f t="shared" si="5"/>
        <v>1.7802674852400502</v>
      </c>
      <c r="R30" s="328">
        <f t="shared" si="6"/>
        <v>2.6001347216598969</v>
      </c>
      <c r="S30" s="327"/>
      <c r="T30" s="328">
        <f t="shared" si="7"/>
        <v>1.9535766461095561</v>
      </c>
      <c r="U30" s="328">
        <f t="shared" si="8"/>
        <v>1.4827537939472668</v>
      </c>
    </row>
    <row r="31" spans="1:21" x14ac:dyDescent="0.2">
      <c r="A31" s="329" t="str">
        <f>name!D26</f>
        <v>81 Process, plant and machine operatives</v>
      </c>
      <c r="B31" s="330">
        <v>4.2872795174110019</v>
      </c>
      <c r="C31" s="330">
        <v>15.826620500864927</v>
      </c>
      <c r="D31" s="330">
        <f t="shared" si="0"/>
        <v>20.113900018275928</v>
      </c>
      <c r="E31" s="331"/>
      <c r="F31" s="330">
        <v>3.7678994604863436</v>
      </c>
      <c r="G31" s="330">
        <v>13.685064576772737</v>
      </c>
      <c r="H31" s="330">
        <f t="shared" si="1"/>
        <v>17.452964037259079</v>
      </c>
      <c r="I31" s="331"/>
      <c r="J31" s="330">
        <v>4.6302088165557169</v>
      </c>
      <c r="K31" s="330">
        <v>14.552934658230436</v>
      </c>
      <c r="L31" s="330">
        <f t="shared" si="2"/>
        <v>19.183143474786153</v>
      </c>
      <c r="M31" s="236"/>
      <c r="N31" s="328">
        <f t="shared" si="3"/>
        <v>-2.5496279856619952</v>
      </c>
      <c r="O31" s="328">
        <f t="shared" si="4"/>
        <v>1.3833766057392838</v>
      </c>
      <c r="P31" s="327"/>
      <c r="Q31" s="328">
        <f t="shared" si="5"/>
        <v>-2.8658973355553896</v>
      </c>
      <c r="R31" s="328">
        <f t="shared" si="6"/>
        <v>0.41075868860080966</v>
      </c>
      <c r="S31" s="327"/>
      <c r="T31" s="328">
        <f t="shared" si="7"/>
        <v>-2.7981386713025747</v>
      </c>
      <c r="U31" s="328">
        <f t="shared" si="8"/>
        <v>0.63213932894892189</v>
      </c>
    </row>
    <row r="32" spans="1:21" x14ac:dyDescent="0.2">
      <c r="A32" s="329" t="str">
        <f>name!D27</f>
        <v>82 Transport and mobile machine drivers and operatives</v>
      </c>
      <c r="B32" s="330">
        <v>2.6375473296498488</v>
      </c>
      <c r="C32" s="330">
        <v>29.876677359820796</v>
      </c>
      <c r="D32" s="330">
        <f t="shared" si="0"/>
        <v>32.514224689470645</v>
      </c>
      <c r="E32" s="331"/>
      <c r="F32" s="330">
        <v>2.7278083771241826</v>
      </c>
      <c r="G32" s="330">
        <v>30.572905365729905</v>
      </c>
      <c r="H32" s="330">
        <f t="shared" si="1"/>
        <v>33.300713742854086</v>
      </c>
      <c r="I32" s="331"/>
      <c r="J32" s="330">
        <v>4.1381906793856995</v>
      </c>
      <c r="K32" s="330">
        <v>31.943913795037684</v>
      </c>
      <c r="L32" s="330">
        <f t="shared" si="2"/>
        <v>36.082104474423382</v>
      </c>
      <c r="M32" s="236"/>
      <c r="N32" s="328">
        <f t="shared" si="3"/>
        <v>0.67525062559294913</v>
      </c>
      <c r="O32" s="328">
        <f t="shared" si="4"/>
        <v>2.8173586171361897</v>
      </c>
      <c r="P32" s="327"/>
      <c r="Q32" s="328">
        <f t="shared" si="5"/>
        <v>0.46178327878523273</v>
      </c>
      <c r="R32" s="328">
        <f t="shared" si="6"/>
        <v>0.29287805201738681</v>
      </c>
      <c r="S32" s="327"/>
      <c r="T32" s="328">
        <f t="shared" si="7"/>
        <v>0.47916743588725108</v>
      </c>
      <c r="U32" s="328">
        <f t="shared" si="8"/>
        <v>0.53622048340538075</v>
      </c>
    </row>
    <row r="33" spans="1:21" x14ac:dyDescent="0.2">
      <c r="A33" s="329" t="str">
        <f>name!D28</f>
        <v>91 Elementary trades and related occupations</v>
      </c>
      <c r="B33" s="330">
        <v>2.9082372657235216</v>
      </c>
      <c r="C33" s="330">
        <v>12.030053012827123</v>
      </c>
      <c r="D33" s="330">
        <f t="shared" si="0"/>
        <v>14.938290278550644</v>
      </c>
      <c r="E33" s="331"/>
      <c r="F33" s="330">
        <v>2.099450777383975</v>
      </c>
      <c r="G33" s="330">
        <v>10.214449289915647</v>
      </c>
      <c r="H33" s="330">
        <f t="shared" si="1"/>
        <v>12.313900067299622</v>
      </c>
      <c r="I33" s="331"/>
      <c r="J33" s="330">
        <v>9.5379282091809401</v>
      </c>
      <c r="K33" s="330">
        <v>16.167635170763479</v>
      </c>
      <c r="L33" s="330">
        <f t="shared" si="2"/>
        <v>25.705563379944419</v>
      </c>
      <c r="M33" s="236"/>
      <c r="N33" s="328">
        <f t="shared" si="3"/>
        <v>-6.3095829092315032</v>
      </c>
      <c r="O33" s="328">
        <f t="shared" si="4"/>
        <v>10.617343222735132</v>
      </c>
      <c r="P33" s="327"/>
      <c r="Q33" s="328">
        <f t="shared" si="5"/>
        <v>-3.2191386283715206</v>
      </c>
      <c r="R33" s="328">
        <f t="shared" si="6"/>
        <v>3.1087296713894208</v>
      </c>
      <c r="S33" s="327"/>
      <c r="T33" s="328">
        <f t="shared" si="7"/>
        <v>-3.7902810253705677</v>
      </c>
      <c r="U33" s="328">
        <f t="shared" si="8"/>
        <v>5.0288878545591498</v>
      </c>
    </row>
    <row r="34" spans="1:21" x14ac:dyDescent="0.2">
      <c r="A34" s="329" t="str">
        <f>name!D29</f>
        <v>92 Elementary administration and service occupations</v>
      </c>
      <c r="B34" s="330">
        <v>45.606196241145327</v>
      </c>
      <c r="C34" s="330">
        <v>41.790323492316368</v>
      </c>
      <c r="D34" s="330">
        <f t="shared" ref="D34" si="9">SUM(B34:C34)</f>
        <v>87.396519733461702</v>
      </c>
      <c r="E34" s="331"/>
      <c r="F34" s="330">
        <v>42.652013029739955</v>
      </c>
      <c r="G34" s="330">
        <v>37.630285111142783</v>
      </c>
      <c r="H34" s="330">
        <f t="shared" ref="H34" si="10">SUM(F34:G34)</f>
        <v>80.282298140882745</v>
      </c>
      <c r="I34" s="331"/>
      <c r="J34" s="330">
        <v>32.20234872010824</v>
      </c>
      <c r="K34" s="330">
        <v>33.318961647380064</v>
      </c>
      <c r="L34" s="330">
        <f t="shared" ref="L34" si="11">SUM(J34:K34)</f>
        <v>65.521310367488297</v>
      </c>
      <c r="M34" s="236"/>
      <c r="N34" s="328">
        <f t="shared" si="3"/>
        <v>-1.3304525495072439</v>
      </c>
      <c r="O34" s="328">
        <f t="shared" si="4"/>
        <v>-1.8561250307515098</v>
      </c>
      <c r="P34" s="327"/>
      <c r="Q34" s="328">
        <f t="shared" si="5"/>
        <v>-2.0752762240383027</v>
      </c>
      <c r="R34" s="328">
        <f t="shared" si="6"/>
        <v>-0.80793536546037714</v>
      </c>
      <c r="S34" s="327"/>
      <c r="T34" s="328">
        <f t="shared" si="7"/>
        <v>-1.6837893399856751</v>
      </c>
      <c r="U34" s="328">
        <f t="shared" si="8"/>
        <v>-1.3453594504018396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386.26009334915381</v>
      </c>
      <c r="C36" s="333">
        <f t="shared" ref="C36:D36" si="12">SUM(C9:C34)</f>
        <v>440.17690665084615</v>
      </c>
      <c r="D36" s="333">
        <f t="shared" si="12"/>
        <v>826.4369999999999</v>
      </c>
      <c r="E36" s="333"/>
      <c r="F36" s="333">
        <f>SUM(F9:F34)</f>
        <v>417.2765491987775</v>
      </c>
      <c r="G36" s="333">
        <f t="shared" ref="G36:H36" si="13">SUM(G9:G34)</f>
        <v>445.9264508012227</v>
      </c>
      <c r="H36" s="333">
        <f t="shared" si="13"/>
        <v>863.2030000000002</v>
      </c>
      <c r="I36" s="333"/>
      <c r="J36" s="333">
        <f>SUM(J9:J34)</f>
        <v>455.09593281866461</v>
      </c>
      <c r="K36" s="333">
        <f t="shared" ref="K36:L36" si="14">SUM(K9:K34)</f>
        <v>487.57106718133571</v>
      </c>
      <c r="L36" s="333">
        <f t="shared" si="14"/>
        <v>942.66699999999992</v>
      </c>
      <c r="M36" s="258"/>
      <c r="N36" s="334">
        <f t="shared" si="3"/>
        <v>1.5567577640577035</v>
      </c>
      <c r="O36" s="334">
        <f>IF(F36&gt;0,(EXP(LN(J36/F36)/($J$6-$F$6))-1)*100,0)</f>
        <v>0.58006958285488075</v>
      </c>
      <c r="P36" s="335"/>
      <c r="Q36" s="334">
        <f t="shared" ref="Q36" si="15">IF(C36&gt;0,(EXP(LN(G36/C36)/($F$6-$B$6))-1)*100,0)</f>
        <v>0.25988357794850536</v>
      </c>
      <c r="R36" s="334">
        <f t="shared" ref="R36" si="16">IF(G36&gt;0,(EXP(LN(K36/G36)/($J$6-$F$6))-1)*100,0)</f>
        <v>0.59698844041959909</v>
      </c>
      <c r="S36" s="335"/>
      <c r="T36" s="334">
        <f t="shared" ref="T36" si="17">IF(D36&gt;0,(EXP(LN(H36/D36)/($F$6-$B$6))-1)*100,0)</f>
        <v>0.87432408040102327</v>
      </c>
      <c r="U36" s="334">
        <f t="shared" ref="U36" si="18">IF(H36&gt;0,(EXP(LN(L36/H36)/($J$6-$F$6))-1)*100,0)</f>
        <v>0.58881475638519198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Essex Southend-on-Sea and Thurrock</v>
      </c>
      <c r="Q1" s="19" t="str">
        <f>CONCATENATE("Occupation Table 5.1  Males: Employment Change by Status (SOC 2020), ",B$5,"-",L$5,", ",Info!B5)</f>
        <v>Occupation Table 5.1  Males: Employment Change by Status (SOC 2020), 2015-2035, Essex Southend-on-Sea and Thurrock</v>
      </c>
      <c r="AG1" s="19" t="str">
        <f>CONCATENATE("Occupation Table 5.2  Females: Employment Change by Status (SOC 2020), ",R$5,"-",AB$5,", ",Info!B5)</f>
        <v>Occupation Table 5.2  Females: Employment Change by Status (SOC 2020), 2015-2035, Essex Southend-on-Sea and Thurrock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60.54486455669327</v>
      </c>
      <c r="C8" s="11">
        <v>9.1727049551037361</v>
      </c>
      <c r="D8" s="11">
        <v>15.739491202373145</v>
      </c>
      <c r="E8" s="11">
        <f>SUM(B8:D8)</f>
        <v>85.457060714170154</v>
      </c>
      <c r="F8" s="11"/>
      <c r="G8" s="11">
        <v>67.517366197186703</v>
      </c>
      <c r="H8" s="11">
        <v>14.454524983469947</v>
      </c>
      <c r="I8" s="11">
        <v>17.5831504169265</v>
      </c>
      <c r="J8" s="11">
        <f>SUM(G8:I8)</f>
        <v>99.555041597583156</v>
      </c>
      <c r="K8" s="11"/>
      <c r="L8" s="11">
        <v>68.605396765695573</v>
      </c>
      <c r="M8" s="11">
        <v>17.901345912997368</v>
      </c>
      <c r="N8" s="11">
        <v>20.2182951622943</v>
      </c>
      <c r="O8" s="11">
        <f>SUM(L8:N8)</f>
        <v>106.72503784098724</v>
      </c>
      <c r="Q8" s="10" t="str">
        <f>name!E4</f>
        <v>Managers, directors and senior officials</v>
      </c>
      <c r="R8" s="11">
        <v>43.787829629587684</v>
      </c>
      <c r="S8" s="11">
        <v>2.9619017016868319</v>
      </c>
      <c r="T8" s="11">
        <v>10.968238664972739</v>
      </c>
      <c r="U8" s="11">
        <f>SUM(R8:T8)</f>
        <v>57.717969996247255</v>
      </c>
      <c r="V8" s="11"/>
      <c r="W8" s="11">
        <v>47.398263873883167</v>
      </c>
      <c r="X8" s="11">
        <v>4.9993492928227452</v>
      </c>
      <c r="Y8" s="11">
        <v>11.758804389102529</v>
      </c>
      <c r="Z8" s="11">
        <f>SUM(W8:Y8)</f>
        <v>64.156417555808446</v>
      </c>
      <c r="AA8" s="11"/>
      <c r="AB8" s="11">
        <v>46.596002293063208</v>
      </c>
      <c r="AC8" s="11">
        <v>5.2781215773044812</v>
      </c>
      <c r="AD8" s="11">
        <v>13.982219968960115</v>
      </c>
      <c r="AE8" s="11">
        <f>SUM(AB8:AD8)</f>
        <v>65.856343839327806</v>
      </c>
      <c r="AG8" s="10" t="str">
        <f>name!E4</f>
        <v>Managers, directors and senior officials</v>
      </c>
      <c r="AH8" s="11">
        <v>16.757034927105618</v>
      </c>
      <c r="AI8" s="11">
        <v>6.2108032534169073</v>
      </c>
      <c r="AJ8" s="11">
        <v>4.7712525374004011</v>
      </c>
      <c r="AK8" s="11">
        <f>SUM(AH8:AJ8)</f>
        <v>27.739090717922927</v>
      </c>
      <c r="AL8" s="11"/>
      <c r="AM8" s="11">
        <v>20.119102323303476</v>
      </c>
      <c r="AN8" s="11">
        <v>9.4551756906472075</v>
      </c>
      <c r="AO8" s="11">
        <v>5.8243460278239727</v>
      </c>
      <c r="AP8" s="11">
        <f>SUM(AM8:AO8)</f>
        <v>35.398624041774653</v>
      </c>
      <c r="AQ8" s="11"/>
      <c r="AR8" s="11">
        <v>22.009394472632376</v>
      </c>
      <c r="AS8" s="11">
        <v>12.623224335692882</v>
      </c>
      <c r="AT8" s="11">
        <v>6.2360751933341803</v>
      </c>
      <c r="AU8" s="11">
        <f>SUM(AR8:AT8)</f>
        <v>40.868694001659442</v>
      </c>
    </row>
    <row r="9" spans="1:47" x14ac:dyDescent="0.2">
      <c r="A9" t="str">
        <f>name!E5</f>
        <v>Professional occupations</v>
      </c>
      <c r="B9" s="11">
        <v>104.37468189443811</v>
      </c>
      <c r="C9" s="11">
        <v>29.247160430219669</v>
      </c>
      <c r="D9" s="11">
        <v>21.965472298278968</v>
      </c>
      <c r="E9" s="11">
        <f t="shared" ref="E9:E18" si="0">SUM(B9:D9)</f>
        <v>155.58731462293676</v>
      </c>
      <c r="F9" s="11"/>
      <c r="G9" s="11">
        <v>127.07694903179946</v>
      </c>
      <c r="H9" s="11">
        <v>39.69942465951263</v>
      </c>
      <c r="I9" s="11">
        <v>21.456863889010446</v>
      </c>
      <c r="J9" s="11">
        <f t="shared" ref="J9:J16" si="1">SUM(G9:I9)</f>
        <v>188.23323758032251</v>
      </c>
      <c r="K9" s="11"/>
      <c r="L9" s="11">
        <v>158.52011999170415</v>
      </c>
      <c r="M9" s="11">
        <v>48.626639189479612</v>
      </c>
      <c r="N9" s="11">
        <v>22.474367697227329</v>
      </c>
      <c r="O9" s="11">
        <f t="shared" ref="O9:O16" si="2">SUM(L9:N9)</f>
        <v>229.6211268784111</v>
      </c>
      <c r="Q9" s="10" t="str">
        <f>name!E5</f>
        <v>Professional occupations</v>
      </c>
      <c r="R9" s="11">
        <v>64.83351090674843</v>
      </c>
      <c r="S9" s="11">
        <v>6.3381559713648254</v>
      </c>
      <c r="T9" s="11">
        <v>14.568397498489603</v>
      </c>
      <c r="U9" s="11">
        <f t="shared" ref="U9:U16" si="3">SUM(R9:T9)</f>
        <v>85.740064376602859</v>
      </c>
      <c r="V9" s="11"/>
      <c r="W9" s="11">
        <v>76.754251362856863</v>
      </c>
      <c r="X9" s="11">
        <v>9.6837283651878323</v>
      </c>
      <c r="Y9" s="11">
        <v>12.230116589060453</v>
      </c>
      <c r="Z9" s="11">
        <f t="shared" ref="Z9:Z16" si="4">SUM(W9:Y9)</f>
        <v>98.668096317105153</v>
      </c>
      <c r="AA9" s="11"/>
      <c r="AB9" s="11">
        <v>96.851877299593383</v>
      </c>
      <c r="AC9" s="11">
        <v>13.854490932235324</v>
      </c>
      <c r="AD9" s="11">
        <v>11.605109204296463</v>
      </c>
      <c r="AE9" s="11">
        <f t="shared" ref="AE9:AE16" si="5">SUM(AB9:AD9)</f>
        <v>122.31147743612517</v>
      </c>
      <c r="AG9" s="10" t="str">
        <f>name!E5</f>
        <v>Professional occupations</v>
      </c>
      <c r="AH9" s="11">
        <v>39.54117098768964</v>
      </c>
      <c r="AI9" s="11">
        <v>22.909004458854842</v>
      </c>
      <c r="AJ9" s="11">
        <v>7.3970747997893662</v>
      </c>
      <c r="AK9" s="11">
        <f t="shared" ref="AK9:AK18" si="6">SUM(AH9:AJ9)</f>
        <v>69.847250246333843</v>
      </c>
      <c r="AL9" s="11"/>
      <c r="AM9" s="11">
        <v>50.322697668942645</v>
      </c>
      <c r="AN9" s="11">
        <v>30.015696294324801</v>
      </c>
      <c r="AO9" s="11">
        <v>9.2267472999499986</v>
      </c>
      <c r="AP9" s="11">
        <f t="shared" ref="AP9:AP18" si="7">SUM(AM9:AO9)</f>
        <v>89.565141263217441</v>
      </c>
      <c r="AQ9" s="11"/>
      <c r="AR9" s="11">
        <v>61.668242692110766</v>
      </c>
      <c r="AS9" s="11">
        <v>34.772148257244289</v>
      </c>
      <c r="AT9" s="11">
        <v>10.86925849293087</v>
      </c>
      <c r="AU9" s="11">
        <f t="shared" ref="AU9:AU18" si="8">SUM(AR9:AT9)</f>
        <v>107.30964944228592</v>
      </c>
    </row>
    <row r="10" spans="1:47" x14ac:dyDescent="0.2">
      <c r="A10" t="str">
        <f>name!E6</f>
        <v>Associate professional occupations</v>
      </c>
      <c r="B10" s="11">
        <v>63.915623987023167</v>
      </c>
      <c r="C10" s="11">
        <v>18.421778675982576</v>
      </c>
      <c r="D10" s="11">
        <v>16.590278876502815</v>
      </c>
      <c r="E10" s="11">
        <f t="shared" si="0"/>
        <v>98.927681539508569</v>
      </c>
      <c r="F10" s="11"/>
      <c r="G10" s="11">
        <v>73.395585787870104</v>
      </c>
      <c r="H10" s="11">
        <v>23.005469246279841</v>
      </c>
      <c r="I10" s="11">
        <v>17.550857272303347</v>
      </c>
      <c r="J10" s="11">
        <f t="shared" si="1"/>
        <v>113.95191230645329</v>
      </c>
      <c r="K10" s="11"/>
      <c r="L10" s="11">
        <v>84.467693136260934</v>
      </c>
      <c r="M10" s="11">
        <v>29.470747717469624</v>
      </c>
      <c r="N10" s="11">
        <v>18.44940331688602</v>
      </c>
      <c r="O10" s="11">
        <f t="shared" si="2"/>
        <v>132.38784417061657</v>
      </c>
      <c r="Q10" s="10" t="str">
        <f>name!E6</f>
        <v>Associate professional occupations</v>
      </c>
      <c r="R10" s="11">
        <v>40.912351342787687</v>
      </c>
      <c r="S10" s="11">
        <v>4.5856344745469384</v>
      </c>
      <c r="T10" s="11">
        <v>8.2326887553674428</v>
      </c>
      <c r="U10" s="11">
        <f t="shared" si="3"/>
        <v>53.730674572702064</v>
      </c>
      <c r="V10" s="11"/>
      <c r="W10" s="11">
        <v>45.594815581380885</v>
      </c>
      <c r="X10" s="11">
        <v>6.6226782111211318</v>
      </c>
      <c r="Y10" s="11">
        <v>7.8119423428969315</v>
      </c>
      <c r="Z10" s="11">
        <f t="shared" si="4"/>
        <v>60.029436135398953</v>
      </c>
      <c r="AA10" s="11"/>
      <c r="AB10" s="11">
        <v>45.430588132157133</v>
      </c>
      <c r="AC10" s="11">
        <v>6.9277704535312719</v>
      </c>
      <c r="AD10" s="11">
        <v>8.244918434780935</v>
      </c>
      <c r="AE10" s="11">
        <f t="shared" si="5"/>
        <v>60.603277020469342</v>
      </c>
      <c r="AG10" s="10" t="str">
        <f>name!E6</f>
        <v>Associate professional occupations</v>
      </c>
      <c r="AH10" s="11">
        <v>23.003272644235448</v>
      </c>
      <c r="AI10" s="11">
        <v>13.836144201435628</v>
      </c>
      <c r="AJ10" s="11">
        <v>8.3575901211353898</v>
      </c>
      <c r="AK10" s="11">
        <f t="shared" si="6"/>
        <v>45.197006966806462</v>
      </c>
      <c r="AL10" s="11"/>
      <c r="AM10" s="11">
        <v>27.800770206489251</v>
      </c>
      <c r="AN10" s="11">
        <v>16.3827910351587</v>
      </c>
      <c r="AO10" s="11">
        <v>9.7389149294064143</v>
      </c>
      <c r="AP10" s="11">
        <f t="shared" si="7"/>
        <v>53.922476171054363</v>
      </c>
      <c r="AQ10" s="11"/>
      <c r="AR10" s="11">
        <v>39.037105004103779</v>
      </c>
      <c r="AS10" s="11">
        <v>22.542977263938351</v>
      </c>
      <c r="AT10" s="11">
        <v>10.204484882105078</v>
      </c>
      <c r="AU10" s="11">
        <f t="shared" si="8"/>
        <v>71.784567150147211</v>
      </c>
    </row>
    <row r="11" spans="1:47" x14ac:dyDescent="0.2">
      <c r="A11" t="str">
        <f>name!E7</f>
        <v>Administrative and secretarial occupations</v>
      </c>
      <c r="B11" s="11">
        <v>47.958088814920764</v>
      </c>
      <c r="C11" s="11">
        <v>38.930532171962582</v>
      </c>
      <c r="D11" s="11">
        <v>4.5844975315251366</v>
      </c>
      <c r="E11" s="11">
        <f t="shared" si="0"/>
        <v>91.473118518408484</v>
      </c>
      <c r="F11" s="11"/>
      <c r="G11" s="11">
        <v>47.791675805583125</v>
      </c>
      <c r="H11" s="11">
        <v>38.670564167544612</v>
      </c>
      <c r="I11" s="11">
        <v>4.1695319540778621</v>
      </c>
      <c r="J11" s="11">
        <f t="shared" si="1"/>
        <v>90.631771927205605</v>
      </c>
      <c r="K11" s="11"/>
      <c r="L11" s="11">
        <v>47.104356245099218</v>
      </c>
      <c r="M11" s="11">
        <v>34.415989164086177</v>
      </c>
      <c r="N11" s="11">
        <v>3.8362424157805375</v>
      </c>
      <c r="O11" s="11">
        <f t="shared" si="2"/>
        <v>85.356587824965928</v>
      </c>
      <c r="Q11" s="10" t="str">
        <f>name!E7</f>
        <v>Administrative and secretarial occupations</v>
      </c>
      <c r="R11" s="11">
        <v>14.623203790421368</v>
      </c>
      <c r="S11" s="11">
        <v>3.7789965945231527</v>
      </c>
      <c r="T11" s="11">
        <v>1.486110179364748</v>
      </c>
      <c r="U11" s="11">
        <f t="shared" si="3"/>
        <v>19.888310564309268</v>
      </c>
      <c r="V11" s="11"/>
      <c r="W11" s="11">
        <v>15.800703372978042</v>
      </c>
      <c r="X11" s="11">
        <v>4.5825278710647037</v>
      </c>
      <c r="Y11" s="11">
        <v>1.0794053708076765</v>
      </c>
      <c r="Z11" s="11">
        <f t="shared" si="4"/>
        <v>21.462636614850425</v>
      </c>
      <c r="AA11" s="11"/>
      <c r="AB11" s="11">
        <v>19.846308850298428</v>
      </c>
      <c r="AC11" s="11">
        <v>4.2937227471197801</v>
      </c>
      <c r="AD11" s="11">
        <v>1.5494547566747177</v>
      </c>
      <c r="AE11" s="11">
        <f t="shared" si="5"/>
        <v>25.689486354092924</v>
      </c>
      <c r="AG11" s="10" t="str">
        <f>name!E7</f>
        <v>Administrative and secretarial occupations</v>
      </c>
      <c r="AH11" s="11">
        <v>33.3348850244994</v>
      </c>
      <c r="AI11" s="11">
        <v>35.151535577439418</v>
      </c>
      <c r="AJ11" s="11">
        <v>3.0983873521603886</v>
      </c>
      <c r="AK11" s="11">
        <f t="shared" si="6"/>
        <v>71.584807954099205</v>
      </c>
      <c r="AL11" s="11"/>
      <c r="AM11" s="11">
        <v>31.990972432605108</v>
      </c>
      <c r="AN11" s="11">
        <v>34.088036296479913</v>
      </c>
      <c r="AO11" s="11">
        <v>3.0901265832701879</v>
      </c>
      <c r="AP11" s="11">
        <f t="shared" si="7"/>
        <v>69.169135312355209</v>
      </c>
      <c r="AQ11" s="11"/>
      <c r="AR11" s="11">
        <v>27.258047394800787</v>
      </c>
      <c r="AS11" s="11">
        <v>30.122266416966394</v>
      </c>
      <c r="AT11" s="11">
        <v>2.2867876591058192</v>
      </c>
      <c r="AU11" s="11">
        <f t="shared" si="8"/>
        <v>59.667101470873</v>
      </c>
    </row>
    <row r="12" spans="1:47" x14ac:dyDescent="0.2">
      <c r="A12" t="str">
        <f>name!E8</f>
        <v>Skilled trades occupations</v>
      </c>
      <c r="B12" s="11">
        <v>49.379401266567513</v>
      </c>
      <c r="C12" s="11">
        <v>8.5433199277201748</v>
      </c>
      <c r="D12" s="11">
        <v>31.309444152337935</v>
      </c>
      <c r="E12" s="11">
        <f t="shared" si="0"/>
        <v>89.232165346625621</v>
      </c>
      <c r="F12" s="11"/>
      <c r="G12" s="11">
        <v>39.783042576034624</v>
      </c>
      <c r="H12" s="11">
        <v>7.5146122225642156</v>
      </c>
      <c r="I12" s="11">
        <v>30.633627279164948</v>
      </c>
      <c r="J12" s="11">
        <f t="shared" si="1"/>
        <v>77.931282077763797</v>
      </c>
      <c r="K12" s="11"/>
      <c r="L12" s="11">
        <v>34.121553915056083</v>
      </c>
      <c r="M12" s="11">
        <v>9.7016207937868746</v>
      </c>
      <c r="N12" s="11">
        <v>37.524278971726311</v>
      </c>
      <c r="O12" s="11">
        <f t="shared" si="2"/>
        <v>81.347453680569259</v>
      </c>
      <c r="Q12" s="10" t="str">
        <f>name!E8</f>
        <v>Skilled trades occupations</v>
      </c>
      <c r="R12" s="11">
        <v>45.628560424137923</v>
      </c>
      <c r="S12" s="11">
        <v>5.223032726966351</v>
      </c>
      <c r="T12" s="11">
        <v>28.945157016853738</v>
      </c>
      <c r="U12" s="11">
        <f t="shared" si="3"/>
        <v>79.79675016795801</v>
      </c>
      <c r="V12" s="11"/>
      <c r="W12" s="11">
        <v>36.033519083565885</v>
      </c>
      <c r="X12" s="11">
        <v>4.355848472724082</v>
      </c>
      <c r="Y12" s="11">
        <v>27.35782384492019</v>
      </c>
      <c r="Z12" s="11">
        <f t="shared" si="4"/>
        <v>67.747191401210159</v>
      </c>
      <c r="AA12" s="11"/>
      <c r="AB12" s="11">
        <v>29.851085890988955</v>
      </c>
      <c r="AC12" s="11">
        <v>5.7028464539440771</v>
      </c>
      <c r="AD12" s="11">
        <v>33.311489251051121</v>
      </c>
      <c r="AE12" s="11">
        <f t="shared" si="5"/>
        <v>68.865421595984145</v>
      </c>
      <c r="AG12" s="10" t="str">
        <f>name!E8</f>
        <v>Skilled trades occupations</v>
      </c>
      <c r="AH12" s="11">
        <v>3.7508408424295983</v>
      </c>
      <c r="AI12" s="11">
        <v>3.3202872007538207</v>
      </c>
      <c r="AJ12" s="11">
        <v>2.3642871354841883</v>
      </c>
      <c r="AK12" s="11">
        <f t="shared" si="6"/>
        <v>9.4354151786676077</v>
      </c>
      <c r="AL12" s="11"/>
      <c r="AM12" s="11">
        <v>3.7495234924687626</v>
      </c>
      <c r="AN12" s="11">
        <v>3.1587637498401282</v>
      </c>
      <c r="AO12" s="11">
        <v>3.2758034342447493</v>
      </c>
      <c r="AP12" s="11">
        <f t="shared" si="7"/>
        <v>10.184090676553641</v>
      </c>
      <c r="AQ12" s="11"/>
      <c r="AR12" s="11">
        <v>4.270468024067128</v>
      </c>
      <c r="AS12" s="11">
        <v>3.9987743398427997</v>
      </c>
      <c r="AT12" s="11">
        <v>4.2127897206751976</v>
      </c>
      <c r="AU12" s="11">
        <f t="shared" si="8"/>
        <v>12.482032084585125</v>
      </c>
    </row>
    <row r="13" spans="1:47" x14ac:dyDescent="0.2">
      <c r="A13" t="str">
        <f>name!E9</f>
        <v>Caring, leisure and other service occupations</v>
      </c>
      <c r="B13" s="11">
        <v>33.98005438838058</v>
      </c>
      <c r="C13" s="11">
        <v>34.941962778347104</v>
      </c>
      <c r="D13" s="11">
        <v>8.6090477475890612</v>
      </c>
      <c r="E13" s="11">
        <f t="shared" si="0"/>
        <v>77.531064914316744</v>
      </c>
      <c r="F13" s="11"/>
      <c r="G13" s="11">
        <v>33.485831569334678</v>
      </c>
      <c r="H13" s="11">
        <v>37.154924279815631</v>
      </c>
      <c r="I13" s="11">
        <v>11.845396322991187</v>
      </c>
      <c r="J13" s="11">
        <f t="shared" si="1"/>
        <v>82.486152172141502</v>
      </c>
      <c r="K13" s="11"/>
      <c r="L13" s="11">
        <v>40.540125745322555</v>
      </c>
      <c r="M13" s="11">
        <v>38.108053096173911</v>
      </c>
      <c r="N13" s="11">
        <v>14.080792277104994</v>
      </c>
      <c r="O13" s="11">
        <f t="shared" si="2"/>
        <v>92.728971118601464</v>
      </c>
      <c r="Q13" s="10" t="str">
        <f>name!E9</f>
        <v>Caring, leisure and other service occupations</v>
      </c>
      <c r="R13" s="11">
        <v>9.1625827853610353</v>
      </c>
      <c r="S13" s="11">
        <v>4.3637763963142051</v>
      </c>
      <c r="T13" s="11">
        <v>1.2063810981836229</v>
      </c>
      <c r="U13" s="11">
        <f t="shared" si="3"/>
        <v>14.732740279858863</v>
      </c>
      <c r="V13" s="11"/>
      <c r="W13" s="11">
        <v>8.8444632626516668</v>
      </c>
      <c r="X13" s="11">
        <v>4.5819379859003426</v>
      </c>
      <c r="Y13" s="11">
        <v>1.0773291289583535</v>
      </c>
      <c r="Z13" s="11">
        <f t="shared" si="4"/>
        <v>14.503730377510363</v>
      </c>
      <c r="AA13" s="11"/>
      <c r="AB13" s="11">
        <v>10.949479857254273</v>
      </c>
      <c r="AC13" s="11">
        <v>6.259358877535119</v>
      </c>
      <c r="AD13" s="11">
        <v>1.5167237589931093</v>
      </c>
      <c r="AE13" s="11">
        <f t="shared" si="5"/>
        <v>18.725562493782501</v>
      </c>
      <c r="AG13" s="10" t="str">
        <f>name!E9</f>
        <v>Caring, leisure and other service occupations</v>
      </c>
      <c r="AH13" s="11">
        <v>24.817471603019559</v>
      </c>
      <c r="AI13" s="11">
        <v>30.578186382032889</v>
      </c>
      <c r="AJ13" s="11">
        <v>7.4026666494054387</v>
      </c>
      <c r="AK13" s="11">
        <f t="shared" si="6"/>
        <v>62.798324634457892</v>
      </c>
      <c r="AL13" s="11"/>
      <c r="AM13" s="11">
        <v>24.641368306683013</v>
      </c>
      <c r="AN13" s="11">
        <v>32.572986293915292</v>
      </c>
      <c r="AO13" s="11">
        <v>10.768067194032836</v>
      </c>
      <c r="AP13" s="11">
        <f t="shared" si="7"/>
        <v>67.982421794631136</v>
      </c>
      <c r="AQ13" s="11"/>
      <c r="AR13" s="11">
        <v>29.590645888068291</v>
      </c>
      <c r="AS13" s="11">
        <v>31.848694218638798</v>
      </c>
      <c r="AT13" s="11">
        <v>12.564068518111887</v>
      </c>
      <c r="AU13" s="11">
        <f t="shared" si="8"/>
        <v>74.003408624818974</v>
      </c>
    </row>
    <row r="14" spans="1:47" x14ac:dyDescent="0.2">
      <c r="A14" t="str">
        <f>name!E10</f>
        <v>Sales and customer service occupations</v>
      </c>
      <c r="B14" s="11">
        <v>24.853615441333655</v>
      </c>
      <c r="C14" s="11">
        <v>42.782300349416445</v>
      </c>
      <c r="D14" s="11">
        <v>5.6297438335247509</v>
      </c>
      <c r="E14" s="11">
        <f t="shared" si="0"/>
        <v>73.265659624274861</v>
      </c>
      <c r="F14" s="11"/>
      <c r="G14" s="11">
        <v>22.487666427923873</v>
      </c>
      <c r="H14" s="11">
        <v>40.780749882259244</v>
      </c>
      <c r="I14" s="11">
        <v>3.7953100400516209</v>
      </c>
      <c r="J14" s="11">
        <f t="shared" si="1"/>
        <v>67.063726350234731</v>
      </c>
      <c r="K14" s="11"/>
      <c r="L14" s="11">
        <v>22.398974342270936</v>
      </c>
      <c r="M14" s="11">
        <v>42.462899111605772</v>
      </c>
      <c r="N14" s="11">
        <v>3.1459833353297606</v>
      </c>
      <c r="O14" s="11">
        <f t="shared" si="2"/>
        <v>68.007856789206471</v>
      </c>
      <c r="Q14" s="10" t="str">
        <f>name!E10</f>
        <v>Sales and customer service occupations</v>
      </c>
      <c r="R14" s="11">
        <v>13.18613363700603</v>
      </c>
      <c r="S14" s="11">
        <v>12.679853697422804</v>
      </c>
      <c r="T14" s="11">
        <v>3.1807349929097226</v>
      </c>
      <c r="U14" s="11">
        <f t="shared" si="3"/>
        <v>29.046722327338557</v>
      </c>
      <c r="V14" s="11"/>
      <c r="W14" s="11">
        <v>11.859849225458392</v>
      </c>
      <c r="X14" s="11">
        <v>13.283503702376869</v>
      </c>
      <c r="Y14" s="11">
        <v>2.1128851279428842</v>
      </c>
      <c r="Z14" s="11">
        <f t="shared" si="4"/>
        <v>27.256238055778145</v>
      </c>
      <c r="AA14" s="11"/>
      <c r="AB14" s="11">
        <v>12.898919841757984</v>
      </c>
      <c r="AC14" s="11">
        <v>14.614165080198028</v>
      </c>
      <c r="AD14" s="11">
        <v>2.0229682481861064</v>
      </c>
      <c r="AE14" s="11">
        <f t="shared" si="5"/>
        <v>29.536053170142118</v>
      </c>
      <c r="AG14" s="10" t="str">
        <f>name!E10</f>
        <v>Sales and customer service occupations</v>
      </c>
      <c r="AH14" s="11">
        <v>11.667481804327624</v>
      </c>
      <c r="AI14" s="11">
        <v>30.10244665199361</v>
      </c>
      <c r="AJ14" s="11">
        <v>2.4490088406150323</v>
      </c>
      <c r="AK14" s="11">
        <f t="shared" si="6"/>
        <v>44.218937296936261</v>
      </c>
      <c r="AL14" s="11"/>
      <c r="AM14" s="11">
        <v>10.627817202465481</v>
      </c>
      <c r="AN14" s="11">
        <v>27.497246179882371</v>
      </c>
      <c r="AO14" s="11">
        <v>1.6824249121087367</v>
      </c>
      <c r="AP14" s="11">
        <f t="shared" si="7"/>
        <v>39.80748829445659</v>
      </c>
      <c r="AQ14" s="11"/>
      <c r="AR14" s="11">
        <v>9.5000545005129382</v>
      </c>
      <c r="AS14" s="11">
        <v>27.84873403140773</v>
      </c>
      <c r="AT14" s="11">
        <v>1.1230150871436531</v>
      </c>
      <c r="AU14" s="11">
        <f t="shared" si="8"/>
        <v>38.471803619064325</v>
      </c>
    </row>
    <row r="15" spans="1:47" x14ac:dyDescent="0.2">
      <c r="A15" t="str">
        <f>name!E11</f>
        <v>Process, plant and machine operatives</v>
      </c>
      <c r="B15" s="11">
        <v>37.346533206340489</v>
      </c>
      <c r="C15" s="11">
        <v>6.7822498748908551</v>
      </c>
      <c r="D15" s="11">
        <v>8.4993416265152302</v>
      </c>
      <c r="E15" s="11">
        <f t="shared" si="0"/>
        <v>52.628124707746579</v>
      </c>
      <c r="F15" s="11"/>
      <c r="G15" s="11">
        <v>31.447531953580999</v>
      </c>
      <c r="H15" s="11">
        <v>7.7811583132745028</v>
      </c>
      <c r="I15" s="11">
        <v>11.52498751325769</v>
      </c>
      <c r="J15" s="11">
        <f t="shared" si="1"/>
        <v>50.753677780113193</v>
      </c>
      <c r="K15" s="11"/>
      <c r="L15" s="11">
        <v>29.760951967349676</v>
      </c>
      <c r="M15" s="11">
        <v>9.6258272013053432</v>
      </c>
      <c r="N15" s="11">
        <v>15.878468780554524</v>
      </c>
      <c r="O15" s="11">
        <f t="shared" si="2"/>
        <v>55.265247949209538</v>
      </c>
      <c r="Q15" s="10" t="str">
        <f>name!E11</f>
        <v>Process, plant and machine operatives</v>
      </c>
      <c r="R15" s="11">
        <v>33.685365109426236</v>
      </c>
      <c r="S15" s="11">
        <v>4.6171750127264994</v>
      </c>
      <c r="T15" s="11">
        <v>7.4007577385330023</v>
      </c>
      <c r="U15" s="11">
        <f t="shared" si="3"/>
        <v>45.703297860685737</v>
      </c>
      <c r="V15" s="11"/>
      <c r="W15" s="11">
        <v>28.411627121987323</v>
      </c>
      <c r="X15" s="11">
        <v>5.94370955035878</v>
      </c>
      <c r="Y15" s="11">
        <v>9.9026332701565583</v>
      </c>
      <c r="Z15" s="11">
        <f t="shared" si="4"/>
        <v>44.257969942502662</v>
      </c>
      <c r="AA15" s="11"/>
      <c r="AB15" s="11">
        <v>26.39452849584066</v>
      </c>
      <c r="AC15" s="11">
        <v>6.7266343329800202</v>
      </c>
      <c r="AD15" s="11">
        <v>13.375685624447453</v>
      </c>
      <c r="AE15" s="11">
        <f t="shared" si="5"/>
        <v>46.496848453268129</v>
      </c>
      <c r="AG15" s="10" t="str">
        <f>name!E11</f>
        <v>Process, plant and machine operatives</v>
      </c>
      <c r="AH15" s="11">
        <v>3.6611680969142713</v>
      </c>
      <c r="AI15" s="11">
        <v>2.1650748621643539</v>
      </c>
      <c r="AJ15" s="11">
        <v>1.0985838879822272</v>
      </c>
      <c r="AK15" s="11">
        <f t="shared" si="6"/>
        <v>6.9248268470608521</v>
      </c>
      <c r="AL15" s="11"/>
      <c r="AM15" s="11">
        <v>3.035904831593673</v>
      </c>
      <c r="AN15" s="11">
        <v>1.8374487629157237</v>
      </c>
      <c r="AO15" s="11">
        <v>1.6223542431011293</v>
      </c>
      <c r="AP15" s="11">
        <f t="shared" si="7"/>
        <v>6.4957078376105253</v>
      </c>
      <c r="AQ15" s="11"/>
      <c r="AR15" s="11">
        <v>3.3664234715090209</v>
      </c>
      <c r="AS15" s="11">
        <v>2.8991928683253283</v>
      </c>
      <c r="AT15" s="11">
        <v>2.5027831561070704</v>
      </c>
      <c r="AU15" s="11">
        <f t="shared" si="8"/>
        <v>8.76839949594142</v>
      </c>
    </row>
    <row r="16" spans="1:47" x14ac:dyDescent="0.2">
      <c r="A16" t="str">
        <f>name!E12</f>
        <v>Elementary occupations</v>
      </c>
      <c r="B16" s="11">
        <v>39.648186061072323</v>
      </c>
      <c r="C16" s="11">
        <v>56.85183028445676</v>
      </c>
      <c r="D16" s="11">
        <v>5.8347936664832067</v>
      </c>
      <c r="E16" s="11">
        <f t="shared" si="0"/>
        <v>102.33481001201228</v>
      </c>
      <c r="F16" s="11"/>
      <c r="G16" s="11">
        <v>32.861727084589965</v>
      </c>
      <c r="H16" s="11">
        <v>54.384236592518519</v>
      </c>
      <c r="I16" s="11">
        <v>5.350234531073883</v>
      </c>
      <c r="J16" s="11">
        <f t="shared" si="1"/>
        <v>92.596198208182358</v>
      </c>
      <c r="K16" s="11"/>
      <c r="L16" s="11">
        <v>35.88148317445372</v>
      </c>
      <c r="M16" s="11">
        <v>47.659242536448062</v>
      </c>
      <c r="N16" s="11">
        <v>7.6861480365309456</v>
      </c>
      <c r="O16" s="11">
        <f t="shared" si="2"/>
        <v>91.226873747432734</v>
      </c>
      <c r="Q16" s="10" t="str">
        <f>name!E12</f>
        <v>Elementary occupations</v>
      </c>
      <c r="R16" s="11">
        <v>29.481373724948902</v>
      </c>
      <c r="S16" s="11">
        <v>19.981095489617761</v>
      </c>
      <c r="T16" s="11">
        <v>4.3579072905767422</v>
      </c>
      <c r="U16" s="11">
        <f t="shared" si="3"/>
        <v>53.820376505143408</v>
      </c>
      <c r="V16" s="11"/>
      <c r="W16" s="11">
        <v>23.969893167720009</v>
      </c>
      <c r="X16" s="11">
        <v>19.539978245672543</v>
      </c>
      <c r="Y16" s="11">
        <v>4.3348629876659119</v>
      </c>
      <c r="Z16" s="11">
        <f t="shared" si="4"/>
        <v>47.844734401058467</v>
      </c>
      <c r="AA16" s="11"/>
      <c r="AB16" s="11">
        <v>25.515919347017409</v>
      </c>
      <c r="AC16" s="11">
        <v>17.777123120207772</v>
      </c>
      <c r="AD16" s="11">
        <v>6.1935543509183555</v>
      </c>
      <c r="AE16" s="11">
        <f t="shared" si="5"/>
        <v>49.486596818143532</v>
      </c>
      <c r="AG16" s="10" t="str">
        <f>name!E12</f>
        <v>Elementary occupations</v>
      </c>
      <c r="AH16" s="11">
        <v>10.166812336123407</v>
      </c>
      <c r="AI16" s="11">
        <v>36.870734794839002</v>
      </c>
      <c r="AJ16" s="11">
        <v>1.4768863759064623</v>
      </c>
      <c r="AK16" s="11">
        <f t="shared" si="6"/>
        <v>48.514433506868869</v>
      </c>
      <c r="AL16" s="11"/>
      <c r="AM16" s="11">
        <v>8.8918339168699454</v>
      </c>
      <c r="AN16" s="11">
        <v>34.844258346845969</v>
      </c>
      <c r="AO16" s="11">
        <v>1.015371543407974</v>
      </c>
      <c r="AP16" s="11">
        <f t="shared" si="7"/>
        <v>44.751463807123891</v>
      </c>
      <c r="AQ16" s="11"/>
      <c r="AR16" s="11">
        <v>10.36556382743629</v>
      </c>
      <c r="AS16" s="11">
        <v>29.882119416240279</v>
      </c>
      <c r="AT16" s="11">
        <v>1.4925936856125919</v>
      </c>
      <c r="AU16" s="11">
        <f t="shared" si="8"/>
        <v>41.740276929289159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462.00104961676993</v>
      </c>
      <c r="C18" s="34">
        <f t="shared" ref="C18:D18" si="9">SUM(C8:C16)</f>
        <v>245.6738394480999</v>
      </c>
      <c r="D18" s="34">
        <f t="shared" si="9"/>
        <v>118.76211093513025</v>
      </c>
      <c r="E18" s="34">
        <f t="shared" si="0"/>
        <v>826.43700000000013</v>
      </c>
      <c r="F18" s="34"/>
      <c r="G18" s="34">
        <f>SUM(G8:G16)</f>
        <v>475.84737643390355</v>
      </c>
      <c r="H18" s="34">
        <f t="shared" ref="H18:I18" si="10">SUM(H8:H16)</f>
        <v>263.44566434723913</v>
      </c>
      <c r="I18" s="34">
        <f t="shared" si="10"/>
        <v>123.90995921885748</v>
      </c>
      <c r="J18" s="34">
        <f t="shared" ref="J18" si="11">SUM(G18:I18)</f>
        <v>863.2030000000002</v>
      </c>
      <c r="K18" s="34"/>
      <c r="L18" s="34">
        <f>SUM(L8:L16)</f>
        <v>521.40065528321293</v>
      </c>
      <c r="M18" s="34">
        <f t="shared" ref="M18:N18" si="12">SUM(M8:M16)</f>
        <v>277.97236472335271</v>
      </c>
      <c r="N18" s="34">
        <f t="shared" si="12"/>
        <v>143.2939799934347</v>
      </c>
      <c r="O18" s="34">
        <f>SUM(L18:N18)</f>
        <v>942.66700000000037</v>
      </c>
      <c r="Q18" s="231" t="str">
        <f>name!E3</f>
        <v>All occupations</v>
      </c>
      <c r="R18" s="34">
        <f>SUM(R8:R16)</f>
        <v>295.30091135042534</v>
      </c>
      <c r="S18" s="34">
        <f t="shared" ref="S18:T18" si="13">SUM(S8:S16)</f>
        <v>64.529622065169377</v>
      </c>
      <c r="T18" s="34">
        <f t="shared" si="13"/>
        <v>80.346373235251363</v>
      </c>
      <c r="U18" s="34">
        <f t="shared" ref="U18" si="14">SUM(R18:T18)</f>
        <v>440.17690665084604</v>
      </c>
      <c r="V18" s="34"/>
      <c r="W18" s="34">
        <f>SUM(W8:W16)</f>
        <v>294.66738605248224</v>
      </c>
      <c r="X18" s="34">
        <f t="shared" ref="X18:Y18" si="15">SUM(X8:X16)</f>
        <v>73.593261697229039</v>
      </c>
      <c r="Y18" s="34">
        <f t="shared" si="15"/>
        <v>77.665803051511489</v>
      </c>
      <c r="Z18" s="34">
        <f t="shared" ref="Z18" si="16">SUM(W18:Y18)</f>
        <v>445.92645080122276</v>
      </c>
      <c r="AA18" s="34"/>
      <c r="AB18" s="34">
        <f>SUM(AB8:AB16)</f>
        <v>314.33471000797147</v>
      </c>
      <c r="AC18" s="34">
        <f t="shared" ref="AC18:AD18" si="17">SUM(AC8:AC16)</f>
        <v>81.43423357505587</v>
      </c>
      <c r="AD18" s="34">
        <f t="shared" si="17"/>
        <v>91.802123598308384</v>
      </c>
      <c r="AE18" s="34">
        <f t="shared" ref="AE18" si="18">SUM(AB18:AD18)</f>
        <v>487.57106718133571</v>
      </c>
      <c r="AG18" s="231" t="str">
        <f>name!E3</f>
        <v>All occupations</v>
      </c>
      <c r="AH18" s="34">
        <f>SUM(AH8:AH16)</f>
        <v>166.70013826634457</v>
      </c>
      <c r="AI18" s="34">
        <f t="shared" ref="AI18:AJ18" si="19">SUM(AI8:AI16)</f>
        <v>181.14421738293046</v>
      </c>
      <c r="AJ18" s="34">
        <f t="shared" si="19"/>
        <v>38.415737699878896</v>
      </c>
      <c r="AK18" s="34">
        <f t="shared" si="6"/>
        <v>386.26009334915392</v>
      </c>
      <c r="AL18" s="34"/>
      <c r="AM18" s="34">
        <f>SUM(AM8:AM16)</f>
        <v>181.17999038142136</v>
      </c>
      <c r="AN18" s="34">
        <f t="shared" ref="AN18:AO18" si="20">SUM(AN8:AN16)</f>
        <v>189.85240265001013</v>
      </c>
      <c r="AO18" s="34">
        <f t="shared" si="20"/>
        <v>46.244156167345999</v>
      </c>
      <c r="AP18" s="34">
        <f t="shared" si="7"/>
        <v>417.2765491987775</v>
      </c>
      <c r="AQ18" s="34"/>
      <c r="AR18" s="34">
        <f>SUM(AR8:AR16)</f>
        <v>207.06594527524138</v>
      </c>
      <c r="AS18" s="34">
        <f t="shared" ref="AS18:AT18" si="21">SUM(AS8:AS16)</f>
        <v>196.53813114829683</v>
      </c>
      <c r="AT18" s="34">
        <f t="shared" si="21"/>
        <v>51.491856395126348</v>
      </c>
      <c r="AU18" s="34">
        <f t="shared" si="8"/>
        <v>455.09593281866455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13.104919265208437</v>
      </c>
      <c r="C26" s="18">
        <f t="shared" ref="C26:O26" si="22">C8/C$18*100</f>
        <v>3.7336921894940005</v>
      </c>
      <c r="D26" s="18">
        <f t="shared" si="22"/>
        <v>13.252956754002382</v>
      </c>
      <c r="E26" s="18">
        <f t="shared" si="22"/>
        <v>10.340420469336458</v>
      </c>
      <c r="F26" s="18"/>
      <c r="G26" s="18">
        <f t="shared" si="22"/>
        <v>14.188870116963868</v>
      </c>
      <c r="H26" s="18">
        <f t="shared" si="22"/>
        <v>5.4867196312701161</v>
      </c>
      <c r="I26" s="18">
        <f t="shared" si="22"/>
        <v>14.190264065756041</v>
      </c>
      <c r="J26" s="18">
        <f t="shared" si="22"/>
        <v>11.533213114132264</v>
      </c>
      <c r="K26" s="18"/>
      <c r="L26" s="18">
        <f t="shared" si="22"/>
        <v>13.157903825117115</v>
      </c>
      <c r="M26" s="18">
        <f t="shared" si="22"/>
        <v>6.439973243675996</v>
      </c>
      <c r="N26" s="18">
        <f t="shared" si="22"/>
        <v>14.109661245518229</v>
      </c>
      <c r="O26" s="18">
        <f t="shared" si="22"/>
        <v>11.321605385675662</v>
      </c>
      <c r="Q26" t="str">
        <f>$A$8</f>
        <v>Managers, directors and senior officials</v>
      </c>
      <c r="R26" s="18">
        <f>R8/R$18*100</f>
        <v>14.828206736424828</v>
      </c>
      <c r="S26" s="18">
        <f t="shared" ref="S26:U26" si="23">S8/S$18*100</f>
        <v>4.5899876783650857</v>
      </c>
      <c r="T26" s="18">
        <f t="shared" si="23"/>
        <v>13.651193231657292</v>
      </c>
      <c r="U26" s="18">
        <f t="shared" si="23"/>
        <v>13.112448455191197</v>
      </c>
      <c r="V26" s="18"/>
      <c r="W26" s="18">
        <f t="shared" ref="W26:Z26" si="24">W8/W$18*100</f>
        <v>16.085344397578229</v>
      </c>
      <c r="X26" s="18">
        <f t="shared" si="24"/>
        <v>6.7932160873513547</v>
      </c>
      <c r="Y26" s="18">
        <f t="shared" si="24"/>
        <v>15.140259840361859</v>
      </c>
      <c r="Z26" s="18">
        <f t="shared" si="24"/>
        <v>14.387219560655073</v>
      </c>
      <c r="AA26" s="18"/>
      <c r="AB26" s="18">
        <f t="shared" ref="AB26:AE26" si="25">AB8/AB$18*100</f>
        <v>14.823689783378216</v>
      </c>
      <c r="AC26" s="18">
        <f t="shared" si="25"/>
        <v>6.4814530027347415</v>
      </c>
      <c r="AD26" s="18">
        <f t="shared" si="25"/>
        <v>15.230824103961972</v>
      </c>
      <c r="AE26" s="18">
        <f t="shared" si="25"/>
        <v>13.507024569781281</v>
      </c>
      <c r="AG26" t="str">
        <f>$A$8</f>
        <v>Managers, directors and senior officials</v>
      </c>
      <c r="AH26" s="18">
        <f>AH8/AH$18*100</f>
        <v>10.052202176540565</v>
      </c>
      <c r="AI26" s="18">
        <f t="shared" ref="AI26:AK26" si="26">AI8/AI$18*100</f>
        <v>3.4286511284473171</v>
      </c>
      <c r="AJ26" s="18">
        <f t="shared" si="26"/>
        <v>12.420046634729708</v>
      </c>
      <c r="AK26" s="18">
        <f t="shared" si="26"/>
        <v>7.1814539465894551</v>
      </c>
      <c r="AL26" s="18"/>
      <c r="AM26" s="18">
        <f t="shared" ref="AM26:AP26" si="27">AM8/AM$18*100</f>
        <v>11.104483602713856</v>
      </c>
      <c r="AN26" s="18">
        <f t="shared" si="27"/>
        <v>4.9802770777031844</v>
      </c>
      <c r="AO26" s="18">
        <f t="shared" si="27"/>
        <v>12.594771989669626</v>
      </c>
      <c r="AP26" s="18">
        <f t="shared" si="27"/>
        <v>8.4832526797262826</v>
      </c>
      <c r="AQ26" s="18"/>
      <c r="AR26" s="18">
        <f t="shared" ref="AR26:AU26" si="28">AR8/AR$18*100</f>
        <v>10.62917151508255</v>
      </c>
      <c r="AS26" s="18">
        <f t="shared" si="28"/>
        <v>6.4227863885446697</v>
      </c>
      <c r="AT26" s="18">
        <f t="shared" si="28"/>
        <v>12.11079892999239</v>
      </c>
      <c r="AU26" s="18">
        <f t="shared" si="28"/>
        <v>8.9802371444052866</v>
      </c>
    </row>
    <row r="27" spans="1:47" x14ac:dyDescent="0.2">
      <c r="A27" t="str">
        <f>$A$9</f>
        <v>Professional occupations</v>
      </c>
      <c r="B27" s="18">
        <f t="shared" ref="B27:B34" si="29">B9/B$18*100</f>
        <v>22.591871161551897</v>
      </c>
      <c r="C27" s="18">
        <f t="shared" ref="C27:O27" si="30">C9/C$18*100</f>
        <v>11.904873752908603</v>
      </c>
      <c r="D27" s="18">
        <f t="shared" si="30"/>
        <v>18.495353547796785</v>
      </c>
      <c r="E27" s="18">
        <f t="shared" si="30"/>
        <v>18.826276488460312</v>
      </c>
      <c r="F27" s="18"/>
      <c r="G27" s="18">
        <f t="shared" si="30"/>
        <v>26.705400791350332</v>
      </c>
      <c r="H27" s="18">
        <f t="shared" si="30"/>
        <v>15.069302718600111</v>
      </c>
      <c r="I27" s="18">
        <f t="shared" si="30"/>
        <v>17.316496611149713</v>
      </c>
      <c r="J27" s="18">
        <f t="shared" si="30"/>
        <v>21.806369716083292</v>
      </c>
      <c r="K27" s="18"/>
      <c r="L27" s="18">
        <f t="shared" si="30"/>
        <v>30.402746599081208</v>
      </c>
      <c r="M27" s="18">
        <f t="shared" si="30"/>
        <v>17.493335799000899</v>
      </c>
      <c r="N27" s="18">
        <f t="shared" si="30"/>
        <v>15.684097614049827</v>
      </c>
      <c r="O27" s="18">
        <f t="shared" si="30"/>
        <v>24.358668212466441</v>
      </c>
      <c r="Q27" t="str">
        <f>$A$9</f>
        <v>Professional occupations</v>
      </c>
      <c r="R27" s="18">
        <f t="shared" ref="R27:U27" si="31">R9/R$18*100</f>
        <v>21.955066311939795</v>
      </c>
      <c r="S27" s="18">
        <f t="shared" si="31"/>
        <v>9.8220875444828</v>
      </c>
      <c r="T27" s="18">
        <f t="shared" si="31"/>
        <v>18.131991416505937</v>
      </c>
      <c r="U27" s="18">
        <f t="shared" si="31"/>
        <v>19.47854671181398</v>
      </c>
      <c r="V27" s="18"/>
      <c r="W27" s="18">
        <f t="shared" ref="W27:Z27" si="32">W9/W$18*100</f>
        <v>26.047759268881698</v>
      </c>
      <c r="X27" s="18">
        <f t="shared" si="32"/>
        <v>13.158444322019292</v>
      </c>
      <c r="Y27" s="18">
        <f t="shared" si="32"/>
        <v>15.747106330631622</v>
      </c>
      <c r="Z27" s="18">
        <f t="shared" si="32"/>
        <v>22.126540405894801</v>
      </c>
      <c r="AA27" s="18"/>
      <c r="AB27" s="18">
        <f t="shared" ref="AB27:AE27" si="33">AB9/AB$18*100</f>
        <v>30.811703008279689</v>
      </c>
      <c r="AC27" s="18">
        <f t="shared" si="33"/>
        <v>17.013104101318753</v>
      </c>
      <c r="AD27" s="18">
        <f t="shared" si="33"/>
        <v>12.641438726489666</v>
      </c>
      <c r="AE27" s="18">
        <f t="shared" si="33"/>
        <v>25.085876843187567</v>
      </c>
      <c r="AG27" t="str">
        <f>$A$9</f>
        <v>Professional occupations</v>
      </c>
      <c r="AH27" s="18">
        <f t="shared" ref="AH27:AK27" si="34">AH9/AH$18*100</f>
        <v>23.719938926812929</v>
      </c>
      <c r="AI27" s="18">
        <f>AI9/AI$18*100</f>
        <v>12.646831783995772</v>
      </c>
      <c r="AJ27" s="18">
        <f t="shared" si="34"/>
        <v>19.255324100707522</v>
      </c>
      <c r="AK27" s="18">
        <f t="shared" si="34"/>
        <v>18.082957946990525</v>
      </c>
      <c r="AL27" s="18"/>
      <c r="AM27" s="18">
        <f t="shared" ref="AM27:AP27" si="35">AM9/AM$18*100</f>
        <v>27.774975350756424</v>
      </c>
      <c r="AN27" s="18">
        <f t="shared" si="35"/>
        <v>15.810016557787923</v>
      </c>
      <c r="AO27" s="18">
        <f t="shared" si="35"/>
        <v>19.95224492054891</v>
      </c>
      <c r="AP27" s="18">
        <f t="shared" si="35"/>
        <v>21.46421634170278</v>
      </c>
      <c r="AQ27" s="18"/>
      <c r="AR27" s="18">
        <f t="shared" ref="AR27:AU27" si="36">AR9/AR$18*100</f>
        <v>29.781933774836112</v>
      </c>
      <c r="AS27" s="18">
        <f t="shared" si="36"/>
        <v>17.692316526103095</v>
      </c>
      <c r="AT27" s="18">
        <f t="shared" si="36"/>
        <v>21.108694177822716</v>
      </c>
      <c r="AU27" s="18">
        <f t="shared" si="36"/>
        <v>23.579566791040524</v>
      </c>
    </row>
    <row r="28" spans="1:47" x14ac:dyDescent="0.2">
      <c r="A28" t="str">
        <f>$A$10</f>
        <v>Associate professional occupations</v>
      </c>
      <c r="B28" s="18">
        <f t="shared" si="29"/>
        <v>13.83451921592845</v>
      </c>
      <c r="C28" s="18">
        <f t="shared" ref="C28:O28" si="37">C10/C$18*100</f>
        <v>7.4984698075166003</v>
      </c>
      <c r="D28" s="18">
        <f t="shared" si="37"/>
        <v>13.969336470926057</v>
      </c>
      <c r="E28" s="18">
        <f t="shared" si="37"/>
        <v>11.970383893691661</v>
      </c>
      <c r="F28" s="18"/>
      <c r="G28" s="18">
        <f t="shared" si="37"/>
        <v>15.424186288030306</v>
      </c>
      <c r="H28" s="18">
        <f t="shared" si="37"/>
        <v>8.7325290789212175</v>
      </c>
      <c r="I28" s="18">
        <f t="shared" si="37"/>
        <v>14.164202282807576</v>
      </c>
      <c r="J28" s="18">
        <f t="shared" si="37"/>
        <v>13.20105610226717</v>
      </c>
      <c r="K28" s="18"/>
      <c r="L28" s="18">
        <f t="shared" si="37"/>
        <v>16.200150935824968</v>
      </c>
      <c r="M28" s="18">
        <f t="shared" si="37"/>
        <v>10.602042309781364</v>
      </c>
      <c r="N28" s="18">
        <f t="shared" si="37"/>
        <v>12.875211727478932</v>
      </c>
      <c r="O28" s="18">
        <f t="shared" si="37"/>
        <v>14.04396718784221</v>
      </c>
      <c r="Q28" t="str">
        <f>$A$10</f>
        <v>Associate professional occupations</v>
      </c>
      <c r="R28" s="18">
        <f t="shared" ref="R28:U28" si="38">R10/R$18*100</f>
        <v>13.854461591633269</v>
      </c>
      <c r="S28" s="18">
        <f t="shared" si="38"/>
        <v>7.106247220719565</v>
      </c>
      <c r="T28" s="18">
        <f t="shared" si="38"/>
        <v>10.246497040087197</v>
      </c>
      <c r="U28" s="18">
        <f t="shared" si="38"/>
        <v>12.206609152106637</v>
      </c>
      <c r="V28" s="18"/>
      <c r="W28" s="18">
        <f t="shared" ref="W28:Z28" si="39">W10/W$18*100</f>
        <v>15.473315928237859</v>
      </c>
      <c r="X28" s="18">
        <f t="shared" si="39"/>
        <v>8.9990279794467796</v>
      </c>
      <c r="Y28" s="18">
        <f t="shared" si="39"/>
        <v>10.058406706637278</v>
      </c>
      <c r="Z28" s="18">
        <f t="shared" si="39"/>
        <v>13.461734783290041</v>
      </c>
      <c r="AA28" s="18"/>
      <c r="AB28" s="18">
        <f t="shared" ref="AB28:AE28" si="40">AB10/AB$18*100</f>
        <v>14.452933985879262</v>
      </c>
      <c r="AC28" s="18">
        <f t="shared" si="40"/>
        <v>8.5071967272168418</v>
      </c>
      <c r="AD28" s="18">
        <f t="shared" si="40"/>
        <v>8.9811848698158681</v>
      </c>
      <c r="AE28" s="18">
        <f t="shared" si="40"/>
        <v>12.429629463212176</v>
      </c>
      <c r="AG28" t="str">
        <f>$A$10</f>
        <v>Associate professional occupations</v>
      </c>
      <c r="AH28" s="18">
        <f t="shared" ref="AH28:AK28" si="41">AH10/AH$18*100</f>
        <v>13.799192300297944</v>
      </c>
      <c r="AI28" s="18">
        <f t="shared" si="41"/>
        <v>7.6381925966682456</v>
      </c>
      <c r="AJ28" s="18">
        <f t="shared" si="41"/>
        <v>21.755641363517892</v>
      </c>
      <c r="AK28" s="18">
        <f t="shared" si="41"/>
        <v>11.701184705599736</v>
      </c>
      <c r="AL28" s="18"/>
      <c r="AM28" s="18">
        <f t="shared" ref="AM28:AP28" si="42">AM10/AM$18*100</f>
        <v>15.344282858147237</v>
      </c>
      <c r="AN28" s="18">
        <f t="shared" si="42"/>
        <v>8.6292250224297202</v>
      </c>
      <c r="AO28" s="18">
        <f t="shared" si="42"/>
        <v>21.059774329460623</v>
      </c>
      <c r="AP28" s="18">
        <f t="shared" si="42"/>
        <v>12.922479414333774</v>
      </c>
      <c r="AQ28" s="18"/>
      <c r="AR28" s="18">
        <f t="shared" ref="AR28:AU28" si="43">AR10/AR$18*100</f>
        <v>18.852498875280482</v>
      </c>
      <c r="AS28" s="18">
        <f t="shared" si="43"/>
        <v>11.470027282862818</v>
      </c>
      <c r="AT28" s="18">
        <f t="shared" si="43"/>
        <v>19.817667484738269</v>
      </c>
      <c r="AU28" s="18">
        <f t="shared" si="43"/>
        <v>15.77350223842808</v>
      </c>
    </row>
    <row r="29" spans="1:47" x14ac:dyDescent="0.2">
      <c r="A29" t="str">
        <f>$A$11</f>
        <v>Administrative and secretarial occupations</v>
      </c>
      <c r="B29" s="18">
        <f t="shared" si="29"/>
        <v>10.380515121059144</v>
      </c>
      <c r="C29" s="18">
        <f t="shared" ref="C29:O29" si="44">C11/C$18*100</f>
        <v>15.846429664395298</v>
      </c>
      <c r="D29" s="18">
        <f t="shared" si="44"/>
        <v>3.8602358070489853</v>
      </c>
      <c r="E29" s="18">
        <f t="shared" si="44"/>
        <v>11.068371638540926</v>
      </c>
      <c r="F29" s="18"/>
      <c r="G29" s="18">
        <f t="shared" si="44"/>
        <v>10.043488347827743</v>
      </c>
      <c r="H29" s="18">
        <f t="shared" si="44"/>
        <v>14.678762796632782</v>
      </c>
      <c r="I29" s="18">
        <f t="shared" si="44"/>
        <v>3.3649691924386604</v>
      </c>
      <c r="J29" s="18">
        <f t="shared" si="44"/>
        <v>10.499473695898368</v>
      </c>
      <c r="K29" s="18"/>
      <c r="L29" s="18">
        <f t="shared" si="44"/>
        <v>9.0341958276813461</v>
      </c>
      <c r="M29" s="18">
        <f t="shared" si="44"/>
        <v>12.381082989432461</v>
      </c>
      <c r="N29" s="18">
        <f t="shared" si="44"/>
        <v>2.677183239628282</v>
      </c>
      <c r="O29" s="18">
        <f t="shared" si="44"/>
        <v>9.0547974868077379</v>
      </c>
      <c r="Q29" t="str">
        <f>$A$11</f>
        <v>Administrative and secretarial occupations</v>
      </c>
      <c r="R29" s="18">
        <f t="shared" ref="R29:U29" si="45">R11/R$18*100</f>
        <v>4.9519670371312943</v>
      </c>
      <c r="S29" s="18">
        <f t="shared" si="45"/>
        <v>5.8562199399009192</v>
      </c>
      <c r="T29" s="18">
        <f t="shared" si="45"/>
        <v>1.8496294475090613</v>
      </c>
      <c r="U29" s="18">
        <f t="shared" si="45"/>
        <v>4.5182539710300906</v>
      </c>
      <c r="V29" s="18"/>
      <c r="W29" s="18">
        <f t="shared" ref="W29:Z29" si="46">W11/W$18*100</f>
        <v>5.3622165603911895</v>
      </c>
      <c r="X29" s="18">
        <f t="shared" si="46"/>
        <v>6.2268307795865052</v>
      </c>
      <c r="Y29" s="18">
        <f t="shared" si="46"/>
        <v>1.3898077769076382</v>
      </c>
      <c r="Z29" s="18">
        <f t="shared" si="46"/>
        <v>4.8130440740366982</v>
      </c>
      <c r="AA29" s="18"/>
      <c r="AB29" s="18">
        <f t="shared" ref="AB29:AE29" si="47">AB11/AB$18*100</f>
        <v>6.3137503490451721</v>
      </c>
      <c r="AC29" s="18">
        <f t="shared" si="47"/>
        <v>5.2726262145788656</v>
      </c>
      <c r="AD29" s="18">
        <f t="shared" si="47"/>
        <v>1.6878201679239466</v>
      </c>
      <c r="AE29" s="18">
        <f t="shared" si="47"/>
        <v>5.2688701367381556</v>
      </c>
      <c r="AG29" t="str">
        <f>$A$11</f>
        <v>Administrative and secretarial occupations</v>
      </c>
      <c r="AH29" s="18">
        <f t="shared" ref="AH29:AK29" si="48">AH11/AH$18*100</f>
        <v>19.99691504228911</v>
      </c>
      <c r="AI29" s="18">
        <f t="shared" si="48"/>
        <v>19.405276130416411</v>
      </c>
      <c r="AJ29" s="18">
        <f t="shared" si="48"/>
        <v>8.0654115674320526</v>
      </c>
      <c r="AK29" s="18">
        <f t="shared" si="48"/>
        <v>18.532799320118016</v>
      </c>
      <c r="AL29" s="18"/>
      <c r="AM29" s="18">
        <f t="shared" ref="AM29:AP29" si="49">AM11/AM$18*100</f>
        <v>17.657011883739198</v>
      </c>
      <c r="AN29" s="18">
        <f t="shared" si="49"/>
        <v>17.955019699866881</v>
      </c>
      <c r="AO29" s="18">
        <f t="shared" si="49"/>
        <v>6.6821990914652973</v>
      </c>
      <c r="AP29" s="18">
        <f t="shared" si="49"/>
        <v>16.576329401968188</v>
      </c>
      <c r="AQ29" s="18"/>
      <c r="AR29" s="18">
        <f t="shared" ref="AR29:AU29" si="50">AR11/AR$18*100</f>
        <v>13.163945118338106</v>
      </c>
      <c r="AS29" s="18">
        <f t="shared" si="50"/>
        <v>15.326423549961302</v>
      </c>
      <c r="AT29" s="18">
        <f t="shared" si="50"/>
        <v>4.4410666447097862</v>
      </c>
      <c r="AU29" s="18">
        <f t="shared" si="50"/>
        <v>13.110884358232152</v>
      </c>
    </row>
    <row r="30" spans="1:47" x14ac:dyDescent="0.2">
      <c r="A30" t="str">
        <f>$A$12</f>
        <v>Skilled trades occupations</v>
      </c>
      <c r="B30" s="18">
        <f t="shared" si="29"/>
        <v>10.688157809928732</v>
      </c>
      <c r="C30" s="18">
        <f t="shared" ref="C30:O30" si="51">C12/C$18*100</f>
        <v>3.4775049500233837</v>
      </c>
      <c r="D30" s="18">
        <f t="shared" si="51"/>
        <v>26.36315901242245</v>
      </c>
      <c r="E30" s="18">
        <f t="shared" si="51"/>
        <v>10.797213259646604</v>
      </c>
      <c r="F30" s="18"/>
      <c r="G30" s="18">
        <f t="shared" si="51"/>
        <v>8.3604627336976804</v>
      </c>
      <c r="H30" s="18">
        <f t="shared" si="51"/>
        <v>2.8524334386689509</v>
      </c>
      <c r="I30" s="18">
        <f t="shared" si="51"/>
        <v>24.722490001839102</v>
      </c>
      <c r="J30" s="18">
        <f t="shared" si="51"/>
        <v>9.0281523671446671</v>
      </c>
      <c r="K30" s="18"/>
      <c r="L30" s="18">
        <f t="shared" si="51"/>
        <v>6.5442100176345264</v>
      </c>
      <c r="M30" s="18">
        <f t="shared" si="51"/>
        <v>3.4901385982891679</v>
      </c>
      <c r="N30" s="18">
        <f t="shared" si="51"/>
        <v>26.18691934821376</v>
      </c>
      <c r="O30" s="18">
        <f t="shared" si="51"/>
        <v>8.6295005214534104</v>
      </c>
      <c r="Q30" t="str">
        <f>$A$12</f>
        <v>Skilled trades occupations</v>
      </c>
      <c r="R30" s="18">
        <f t="shared" ref="R30:U30" si="52">R12/R$18*100</f>
        <v>15.451547445443467</v>
      </c>
      <c r="S30" s="18">
        <f t="shared" si="52"/>
        <v>8.0940079297094538</v>
      </c>
      <c r="T30" s="18">
        <f t="shared" si="52"/>
        <v>36.025468047080771</v>
      </c>
      <c r="U30" s="18">
        <f t="shared" si="52"/>
        <v>18.12833634892478</v>
      </c>
      <c r="V30" s="18"/>
      <c r="W30" s="18">
        <f t="shared" ref="W30:Z30" si="53">W12/W$18*100</f>
        <v>12.228539970537518</v>
      </c>
      <c r="X30" s="18">
        <f t="shared" si="53"/>
        <v>5.9188142667796582</v>
      </c>
      <c r="Y30" s="18">
        <f t="shared" si="53"/>
        <v>35.22505758007194</v>
      </c>
      <c r="Z30" s="18">
        <f t="shared" si="53"/>
        <v>15.19245859479399</v>
      </c>
      <c r="AA30" s="18"/>
      <c r="AB30" s="18">
        <f t="shared" ref="AB30:AE30" si="54">AB12/AB$18*100</f>
        <v>9.496592307681178</v>
      </c>
      <c r="AC30" s="18">
        <f t="shared" si="54"/>
        <v>7.0030086900589632</v>
      </c>
      <c r="AD30" s="18">
        <f t="shared" si="54"/>
        <v>36.286185923987652</v>
      </c>
      <c r="AE30" s="18">
        <f t="shared" si="54"/>
        <v>14.12418132070416</v>
      </c>
      <c r="AG30" t="str">
        <f>$A$12</f>
        <v>Skilled trades occupations</v>
      </c>
      <c r="AH30" s="18">
        <f t="shared" ref="AH30:AK30" si="55">AH12/AH$18*100</f>
        <v>2.2500526282927886</v>
      </c>
      <c r="AI30" s="18">
        <f t="shared" si="55"/>
        <v>1.8329523562625727</v>
      </c>
      <c r="AJ30" s="18">
        <f t="shared" si="55"/>
        <v>6.1544754234711512</v>
      </c>
      <c r="AK30" s="18">
        <f t="shared" si="55"/>
        <v>2.4427621028244841</v>
      </c>
      <c r="AL30" s="18"/>
      <c r="AM30" s="18">
        <f t="shared" ref="AM30:AP30" si="56">AM12/AM$18*100</f>
        <v>2.069501982296853</v>
      </c>
      <c r="AN30" s="18">
        <f t="shared" si="56"/>
        <v>1.6637997232319777</v>
      </c>
      <c r="AO30" s="18">
        <f t="shared" si="56"/>
        <v>7.083713285610485</v>
      </c>
      <c r="AP30" s="18">
        <f t="shared" si="56"/>
        <v>2.4406093982775579</v>
      </c>
      <c r="AQ30" s="18"/>
      <c r="AR30" s="18">
        <f t="shared" ref="AR30:AU30" si="57">AR12/AR$18*100</f>
        <v>2.0623710086130433</v>
      </c>
      <c r="AS30" s="18">
        <f t="shared" si="57"/>
        <v>2.0346048456243562</v>
      </c>
      <c r="AT30" s="18">
        <f t="shared" si="57"/>
        <v>8.1814679361102502</v>
      </c>
      <c r="AU30" s="18">
        <f t="shared" si="57"/>
        <v>2.7427254748854586</v>
      </c>
    </row>
    <row r="31" spans="1:47" x14ac:dyDescent="0.2">
      <c r="A31" t="str">
        <f>$A$13</f>
        <v>Caring, leisure and other service occupations</v>
      </c>
      <c r="B31" s="18">
        <f t="shared" si="29"/>
        <v>7.3549734176073951</v>
      </c>
      <c r="C31" s="18">
        <f t="shared" ref="C31:O31" si="58">C13/C$18*100</f>
        <v>14.222907435664842</v>
      </c>
      <c r="D31" s="18">
        <f t="shared" si="58"/>
        <v>7.2489851180663676</v>
      </c>
      <c r="E31" s="18">
        <f t="shared" si="58"/>
        <v>9.3813642073523731</v>
      </c>
      <c r="F31" s="18"/>
      <c r="G31" s="18">
        <f t="shared" si="58"/>
        <v>7.0370949232260713</v>
      </c>
      <c r="H31" s="18">
        <f t="shared" si="58"/>
        <v>14.10344875930201</v>
      </c>
      <c r="I31" s="18">
        <f t="shared" si="58"/>
        <v>9.5596805919926986</v>
      </c>
      <c r="J31" s="18">
        <f t="shared" si="58"/>
        <v>9.5558231577208925</v>
      </c>
      <c r="K31" s="18"/>
      <c r="L31" s="18">
        <f t="shared" si="58"/>
        <v>7.775234905161768</v>
      </c>
      <c r="M31" s="18">
        <f t="shared" si="58"/>
        <v>13.709295574795826</v>
      </c>
      <c r="N31" s="18">
        <f t="shared" si="58"/>
        <v>9.8265065132185825</v>
      </c>
      <c r="O31" s="18">
        <f t="shared" si="58"/>
        <v>9.8368746459355663</v>
      </c>
      <c r="Q31" t="str">
        <f>$A$13</f>
        <v>Caring, leisure and other service occupations</v>
      </c>
      <c r="R31" s="18">
        <f t="shared" ref="R31:U31" si="59">R13/R$18*100</f>
        <v>3.1027952956393197</v>
      </c>
      <c r="S31" s="18">
        <f t="shared" si="59"/>
        <v>6.7624391041794203</v>
      </c>
      <c r="T31" s="18">
        <f t="shared" si="59"/>
        <v>1.5014754862069273</v>
      </c>
      <c r="U31" s="18">
        <f t="shared" si="59"/>
        <v>3.3470043651211032</v>
      </c>
      <c r="V31" s="18"/>
      <c r="W31" s="18">
        <f t="shared" ref="W31:Z31" si="60">W13/W$18*100</f>
        <v>3.0015073541516428</v>
      </c>
      <c r="X31" s="18">
        <f t="shared" si="60"/>
        <v>6.2260292317942794</v>
      </c>
      <c r="Y31" s="18">
        <f t="shared" si="60"/>
        <v>1.38713447441446</v>
      </c>
      <c r="Z31" s="18">
        <f t="shared" si="60"/>
        <v>3.2524938476851153</v>
      </c>
      <c r="AA31" s="18"/>
      <c r="AB31" s="18">
        <f t="shared" ref="AB31:AE31" si="61">AB13/AB$18*100</f>
        <v>3.4833823655607734</v>
      </c>
      <c r="AC31" s="18">
        <f t="shared" si="61"/>
        <v>7.6863974802022614</v>
      </c>
      <c r="AD31" s="18">
        <f t="shared" si="61"/>
        <v>1.6521663111299285</v>
      </c>
      <c r="AE31" s="18">
        <f t="shared" si="61"/>
        <v>3.8405811489257538</v>
      </c>
      <c r="AG31" t="str">
        <f>$A$13</f>
        <v>Caring, leisure and other service occupations</v>
      </c>
      <c r="AH31" s="18">
        <f t="shared" ref="AH31:AK31" si="62">AH13/AH$18*100</f>
        <v>14.88749311255371</v>
      </c>
      <c r="AI31" s="18">
        <f t="shared" si="62"/>
        <v>16.880575501558532</v>
      </c>
      <c r="AJ31" s="18">
        <f t="shared" si="62"/>
        <v>19.269880243452349</v>
      </c>
      <c r="AK31" s="18">
        <f t="shared" si="62"/>
        <v>16.258041075367398</v>
      </c>
      <c r="AL31" s="18"/>
      <c r="AM31" s="18">
        <f t="shared" ref="AM31:AP31" si="63">AM13/AM$18*100</f>
        <v>13.600491011622109</v>
      </c>
      <c r="AN31" s="18">
        <f t="shared" si="63"/>
        <v>17.157005041417921</v>
      </c>
      <c r="AO31" s="18">
        <f t="shared" si="63"/>
        <v>23.285249610925764</v>
      </c>
      <c r="AP31" s="18">
        <f t="shared" si="63"/>
        <v>16.29193443177331</v>
      </c>
      <c r="AQ31" s="18"/>
      <c r="AR31" s="18">
        <f t="shared" ref="AR31:AU31" si="64">AR13/AR$18*100</f>
        <v>14.290445417634981</v>
      </c>
      <c r="AS31" s="18">
        <f t="shared" si="64"/>
        <v>16.204842303403979</v>
      </c>
      <c r="AT31" s="18">
        <f t="shared" si="64"/>
        <v>24.400107896092599</v>
      </c>
      <c r="AU31" s="18">
        <f t="shared" si="64"/>
        <v>16.261056908699302</v>
      </c>
    </row>
    <row r="32" spans="1:47" x14ac:dyDescent="0.2">
      <c r="A32" t="str">
        <f>$A$14</f>
        <v>Sales and customer service occupations</v>
      </c>
      <c r="B32" s="18">
        <f t="shared" si="29"/>
        <v>5.3795582200407859</v>
      </c>
      <c r="C32" s="18">
        <f t="shared" ref="C32:O32" si="65">C14/C$18*100</f>
        <v>17.414267813588051</v>
      </c>
      <c r="D32" s="18">
        <f t="shared" si="65"/>
        <v>4.7403534588567613</v>
      </c>
      <c r="E32" s="18">
        <f t="shared" si="65"/>
        <v>8.8652443712315456</v>
      </c>
      <c r="F32" s="18"/>
      <c r="G32" s="18">
        <f t="shared" si="65"/>
        <v>4.7258149443737594</v>
      </c>
      <c r="H32" s="18">
        <f t="shared" si="65"/>
        <v>15.47975746091895</v>
      </c>
      <c r="I32" s="18">
        <f t="shared" si="65"/>
        <v>3.0629580253094169</v>
      </c>
      <c r="J32" s="18">
        <f t="shared" si="65"/>
        <v>7.7691720661576387</v>
      </c>
      <c r="K32" s="18"/>
      <c r="L32" s="18">
        <f t="shared" si="65"/>
        <v>4.295923703836606</v>
      </c>
      <c r="M32" s="18">
        <f t="shared" si="65"/>
        <v>15.275942683678737</v>
      </c>
      <c r="N32" s="18">
        <f t="shared" si="65"/>
        <v>2.1954748800151269</v>
      </c>
      <c r="O32" s="18">
        <f t="shared" si="65"/>
        <v>7.2144094138445967</v>
      </c>
      <c r="Q32" t="str">
        <f>$A$14</f>
        <v>Sales and customer service occupations</v>
      </c>
      <c r="R32" s="18">
        <f t="shared" ref="R32:U32" si="66">R14/R$18*100</f>
        <v>4.4653210099166989</v>
      </c>
      <c r="S32" s="18">
        <f t="shared" si="66"/>
        <v>19.649663660849029</v>
      </c>
      <c r="T32" s="18">
        <f t="shared" si="66"/>
        <v>3.9587785544428273</v>
      </c>
      <c r="U32" s="18">
        <f t="shared" si="66"/>
        <v>6.5988746543622714</v>
      </c>
      <c r="V32" s="18"/>
      <c r="W32" s="18">
        <f t="shared" ref="W32:Z32" si="67">W14/W$18*100</f>
        <v>4.0248258839700952</v>
      </c>
      <c r="X32" s="18">
        <f t="shared" si="67"/>
        <v>18.049891248232342</v>
      </c>
      <c r="Y32" s="18">
        <f t="shared" si="67"/>
        <v>2.7204832048688439</v>
      </c>
      <c r="Z32" s="18">
        <f t="shared" si="67"/>
        <v>6.1122721037976619</v>
      </c>
      <c r="AA32" s="18"/>
      <c r="AB32" s="18">
        <f>AB14/AB$18*100</f>
        <v>4.1035620410583578</v>
      </c>
      <c r="AC32" s="18">
        <f t="shared" ref="AC32:AE32" si="68">AC14/AC$18*100</f>
        <v>17.945972398363057</v>
      </c>
      <c r="AD32" s="18">
        <f t="shared" si="68"/>
        <v>2.2036181396389649</v>
      </c>
      <c r="AE32" s="18">
        <f t="shared" si="68"/>
        <v>6.0577944751502608</v>
      </c>
      <c r="AG32" t="str">
        <f>$A$14</f>
        <v>Sales and customer service occupations</v>
      </c>
      <c r="AH32" s="18">
        <f t="shared" ref="AH32:AK32" si="69">AH14/AH$18*100</f>
        <v>6.9990834594785669</v>
      </c>
      <c r="AI32" s="18">
        <f t="shared" si="69"/>
        <v>16.61794513062398</v>
      </c>
      <c r="AJ32" s="18">
        <f t="shared" si="69"/>
        <v>6.3750144790861398</v>
      </c>
      <c r="AK32" s="18">
        <f t="shared" si="69"/>
        <v>11.447969401531012</v>
      </c>
      <c r="AL32" s="18"/>
      <c r="AM32" s="18">
        <f t="shared" ref="AM32:AP32" si="70">AM14/AM$18*100</f>
        <v>5.8658890422125136</v>
      </c>
      <c r="AN32" s="18">
        <f t="shared" si="70"/>
        <v>14.483486011274296</v>
      </c>
      <c r="AO32" s="18">
        <f t="shared" si="70"/>
        <v>3.6381351754380877</v>
      </c>
      <c r="AP32" s="18">
        <f t="shared" si="70"/>
        <v>9.5398335638300029</v>
      </c>
      <c r="AQ32" s="18"/>
      <c r="AR32" s="18">
        <f t="shared" ref="AR32:AU32" si="71">AR14/AR$18*100</f>
        <v>4.5879367019453818</v>
      </c>
      <c r="AS32" s="18">
        <f t="shared" si="71"/>
        <v>14.169634090188133</v>
      </c>
      <c r="AT32" s="18">
        <f t="shared" si="71"/>
        <v>2.1809566905611608</v>
      </c>
      <c r="AU32" s="18">
        <f t="shared" si="71"/>
        <v>8.4535590948455308</v>
      </c>
    </row>
    <row r="33" spans="1:47" x14ac:dyDescent="0.2">
      <c r="A33" t="str">
        <f>$A$15</f>
        <v>Process, plant and machine operatives</v>
      </c>
      <c r="B33" s="18">
        <f t="shared" si="29"/>
        <v>8.0836468309583829</v>
      </c>
      <c r="C33" s="18">
        <f t="shared" ref="C33:O33" si="72">C15/C$18*100</f>
        <v>2.7606723980571188</v>
      </c>
      <c r="D33" s="18">
        <f t="shared" si="72"/>
        <v>7.1566104371096149</v>
      </c>
      <c r="E33" s="18">
        <f t="shared" si="72"/>
        <v>6.3680746031151285</v>
      </c>
      <c r="F33" s="18"/>
      <c r="G33" s="18">
        <f t="shared" si="72"/>
        <v>6.6087433725610003</v>
      </c>
      <c r="H33" s="18">
        <f t="shared" si="72"/>
        <v>2.9536103137451568</v>
      </c>
      <c r="I33" s="18">
        <f t="shared" si="72"/>
        <v>9.3010986250923864</v>
      </c>
      <c r="J33" s="18">
        <f t="shared" si="72"/>
        <v>5.8796920052540571</v>
      </c>
      <c r="K33" s="18"/>
      <c r="L33" s="18">
        <f t="shared" si="72"/>
        <v>5.7078854170569091</v>
      </c>
      <c r="M33" s="18">
        <f t="shared" si="72"/>
        <v>3.4628720055985727</v>
      </c>
      <c r="N33" s="18">
        <f t="shared" si="72"/>
        <v>11.081043866101023</v>
      </c>
      <c r="O33" s="18">
        <f t="shared" si="72"/>
        <v>5.8626479922612669</v>
      </c>
      <c r="Q33" t="str">
        <f>$A$15</f>
        <v>Process, plant and machine operatives</v>
      </c>
      <c r="R33" s="18">
        <f t="shared" ref="R33:U33" si="73">R15/R$18*100</f>
        <v>11.407132120040346</v>
      </c>
      <c r="S33" s="18">
        <f t="shared" si="73"/>
        <v>7.1551248325359005</v>
      </c>
      <c r="T33" s="18">
        <f t="shared" si="73"/>
        <v>9.2110663375730013</v>
      </c>
      <c r="U33" s="18">
        <f t="shared" si="73"/>
        <v>10.382938579951032</v>
      </c>
      <c r="V33" s="18"/>
      <c r="W33" s="18">
        <f t="shared" ref="W33:Z33" si="74">W15/W$18*100</f>
        <v>9.6419313662785271</v>
      </c>
      <c r="X33" s="18">
        <f t="shared" si="74"/>
        <v>8.076431745628927</v>
      </c>
      <c r="Y33" s="18">
        <f t="shared" si="74"/>
        <v>12.750313369693329</v>
      </c>
      <c r="Z33" s="18">
        <f t="shared" si="74"/>
        <v>9.9249483548198842</v>
      </c>
      <c r="AA33" s="18"/>
      <c r="AB33" s="18">
        <f t="shared" ref="AB33:AE33" si="75">AB15/AB$18*100</f>
        <v>8.3969500203052014</v>
      </c>
      <c r="AC33" s="18">
        <f t="shared" si="75"/>
        <v>8.2602046309925079</v>
      </c>
      <c r="AD33" s="18">
        <f t="shared" si="75"/>
        <v>14.570126594210858</v>
      </c>
      <c r="AE33" s="18">
        <f t="shared" si="75"/>
        <v>9.5364248584453399</v>
      </c>
      <c r="AG33" t="str">
        <f>$A$15</f>
        <v>Process, plant and machine operatives</v>
      </c>
      <c r="AH33" s="18">
        <f t="shared" ref="AH33:AK33" si="76">AH15/AH$18*100</f>
        <v>2.1962597841788547</v>
      </c>
      <c r="AI33" s="18">
        <f t="shared" si="76"/>
        <v>1.1952216269689062</v>
      </c>
      <c r="AJ33" s="18">
        <f t="shared" si="76"/>
        <v>2.859723524157888</v>
      </c>
      <c r="AK33" s="18">
        <f t="shared" si="76"/>
        <v>1.792788581139098</v>
      </c>
      <c r="AL33" s="18"/>
      <c r="AM33" s="18">
        <f t="shared" ref="AM33:AP33" si="77">AM15/AM$18*100</f>
        <v>1.6756292045288586</v>
      </c>
      <c r="AN33" s="18">
        <f t="shared" si="77"/>
        <v>0.96783013397150996</v>
      </c>
      <c r="AO33" s="18">
        <f t="shared" si="77"/>
        <v>3.5082362347152287</v>
      </c>
      <c r="AP33" s="18">
        <f t="shared" si="77"/>
        <v>1.5566913237954747</v>
      </c>
      <c r="AQ33" s="18"/>
      <c r="AR33" s="18">
        <f t="shared" ref="AR33:AU33" si="78">AR15/AR$18*100</f>
        <v>1.6257735993401616</v>
      </c>
      <c r="AS33" s="18">
        <f t="shared" si="78"/>
        <v>1.4751299665802549</v>
      </c>
      <c r="AT33" s="18">
        <f t="shared" si="78"/>
        <v>4.8605417076086548</v>
      </c>
      <c r="AU33" s="18">
        <f t="shared" si="78"/>
        <v>1.9267145372259868</v>
      </c>
    </row>
    <row r="34" spans="1:47" x14ac:dyDescent="0.2">
      <c r="A34" t="str">
        <f>$A$16</f>
        <v>Elementary occupations</v>
      </c>
      <c r="B34" s="18">
        <f t="shared" si="29"/>
        <v>8.5818389577167657</v>
      </c>
      <c r="C34" s="18">
        <f t="shared" ref="C34:O34" si="79">C16/C$18*100</f>
        <v>23.141181988352105</v>
      </c>
      <c r="D34" s="18">
        <f t="shared" si="79"/>
        <v>4.9130093937705972</v>
      </c>
      <c r="E34" s="18">
        <f t="shared" si="79"/>
        <v>12.382651068624986</v>
      </c>
      <c r="F34" s="18"/>
      <c r="G34" s="18">
        <f t="shared" si="79"/>
        <v>6.9059384819692387</v>
      </c>
      <c r="H34" s="18">
        <f t="shared" si="79"/>
        <v>20.643435801940711</v>
      </c>
      <c r="I34" s="18">
        <f t="shared" si="79"/>
        <v>4.3178406036144086</v>
      </c>
      <c r="J34" s="18">
        <f t="shared" si="79"/>
        <v>10.727047775341644</v>
      </c>
      <c r="K34" s="18"/>
      <c r="L34" s="18">
        <f t="shared" si="79"/>
        <v>6.8817487686055392</v>
      </c>
      <c r="M34" s="18">
        <f t="shared" si="79"/>
        <v>17.145316795746986</v>
      </c>
      <c r="N34" s="18">
        <f t="shared" si="79"/>
        <v>5.3639015657762465</v>
      </c>
      <c r="O34" s="18">
        <f t="shared" si="79"/>
        <v>9.6775291537131025</v>
      </c>
      <c r="Q34" t="str">
        <f>$A$16</f>
        <v>Elementary occupations</v>
      </c>
      <c r="R34" s="18">
        <f t="shared" ref="R34:U34" si="80">R16/R$18*100</f>
        <v>9.983502451830967</v>
      </c>
      <c r="S34" s="18">
        <f t="shared" si="80"/>
        <v>30.964222089257813</v>
      </c>
      <c r="T34" s="18">
        <f t="shared" si="80"/>
        <v>5.4239004389369789</v>
      </c>
      <c r="U34" s="18">
        <f t="shared" si="80"/>
        <v>12.226987761498906</v>
      </c>
      <c r="V34" s="18"/>
      <c r="W34" s="18">
        <f t="shared" ref="W34:Z34" si="81">W16/W$18*100</f>
        <v>8.1345592699732343</v>
      </c>
      <c r="X34" s="18">
        <f t="shared" si="81"/>
        <v>26.551314339160847</v>
      </c>
      <c r="Y34" s="18">
        <f t="shared" si="81"/>
        <v>5.5814307164130312</v>
      </c>
      <c r="Z34" s="18">
        <f t="shared" si="81"/>
        <v>10.729288275026738</v>
      </c>
      <c r="AA34" s="18"/>
      <c r="AB34" s="18">
        <f t="shared" ref="AB34:AE34" si="82">AB16/AB$18*100</f>
        <v>8.1174361388121383</v>
      </c>
      <c r="AC34" s="18">
        <f t="shared" si="82"/>
        <v>21.83003675453401</v>
      </c>
      <c r="AD34" s="18">
        <f t="shared" si="82"/>
        <v>6.7466351628411374</v>
      </c>
      <c r="AE34" s="18">
        <f t="shared" si="82"/>
        <v>10.149617183855304</v>
      </c>
      <c r="AG34" t="str">
        <f>$A$16</f>
        <v>Elementary occupations</v>
      </c>
      <c r="AH34" s="18">
        <f t="shared" ref="AH34:AK34" si="83">AH16/AH$18*100</f>
        <v>6.0988625695555321</v>
      </c>
      <c r="AI34" s="18">
        <f t="shared" si="83"/>
        <v>20.354353745058269</v>
      </c>
      <c r="AJ34" s="18">
        <f t="shared" si="83"/>
        <v>3.8444826634452944</v>
      </c>
      <c r="AK34" s="18">
        <f t="shared" si="83"/>
        <v>12.560042919840281</v>
      </c>
      <c r="AL34" s="18"/>
      <c r="AM34" s="18">
        <f t="shared" ref="AM34:AP34" si="84">AM16/AM$18*100</f>
        <v>4.9077350639829458</v>
      </c>
      <c r="AN34" s="18">
        <f t="shared" si="84"/>
        <v>18.353340732316568</v>
      </c>
      <c r="AO34" s="18">
        <f t="shared" si="84"/>
        <v>2.1956753621659764</v>
      </c>
      <c r="AP34" s="18">
        <f t="shared" si="84"/>
        <v>10.724653444592615</v>
      </c>
      <c r="AQ34" s="18"/>
      <c r="AR34" s="18">
        <f t="shared" ref="AR34:AU34" si="85">AR16/AR$18*100</f>
        <v>5.0059239889291867</v>
      </c>
      <c r="AS34" s="18">
        <f t="shared" si="85"/>
        <v>15.204235046731403</v>
      </c>
      <c r="AT34" s="18">
        <f t="shared" si="85"/>
        <v>2.898698532364167</v>
      </c>
      <c r="AU34" s="18">
        <f t="shared" si="85"/>
        <v>9.1717534522376845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6.9725016404934337</v>
      </c>
      <c r="C44" s="27">
        <f t="shared" ref="C44:E44" si="93">H8-C8</f>
        <v>5.2818200283662105</v>
      </c>
      <c r="D44" s="27">
        <f t="shared" si="93"/>
        <v>1.8436592145533552</v>
      </c>
      <c r="E44" s="27">
        <f t="shared" si="93"/>
        <v>14.097980883413001</v>
      </c>
      <c r="F44" s="27"/>
      <c r="G44" s="27">
        <f>L8-G8</f>
        <v>1.08803056850887</v>
      </c>
      <c r="H44" s="27">
        <f t="shared" ref="H44:J44" si="94">M8-H8</f>
        <v>3.446820929527421</v>
      </c>
      <c r="I44" s="27">
        <f t="shared" si="94"/>
        <v>2.6351447453677999</v>
      </c>
      <c r="J44" s="27">
        <f t="shared" si="94"/>
        <v>7.1699962434040856</v>
      </c>
      <c r="K44" s="27"/>
      <c r="L44" s="27">
        <f>L8-B8</f>
        <v>8.0605322090023037</v>
      </c>
      <c r="M44" s="27">
        <f t="shared" ref="M44:O44" si="95">M8-C8</f>
        <v>8.7286409578936315</v>
      </c>
      <c r="N44" s="27">
        <f t="shared" si="95"/>
        <v>4.4788039599211551</v>
      </c>
      <c r="O44" s="27">
        <f t="shared" si="95"/>
        <v>21.267977126817087</v>
      </c>
      <c r="Q44" t="str">
        <f>$A$8</f>
        <v>Managers, directors and senior officials</v>
      </c>
      <c r="R44" s="27">
        <f>W8-R8</f>
        <v>3.6104342442954831</v>
      </c>
      <c r="S44" s="27">
        <f t="shared" ref="S44:S52" si="96">X8-S8</f>
        <v>2.0374475911359133</v>
      </c>
      <c r="T44" s="27">
        <f t="shared" ref="T44:T52" si="97">Y8-T8</f>
        <v>0.79056572412978987</v>
      </c>
      <c r="U44" s="27">
        <f t="shared" ref="U44:U52" si="98">Z8-U8</f>
        <v>6.4384475595611903</v>
      </c>
      <c r="V44" s="27"/>
      <c r="W44" s="27">
        <f>AB8-W8</f>
        <v>-0.80226158081995891</v>
      </c>
      <c r="X44" s="27">
        <f t="shared" ref="X44:X52" si="99">AC8-X8</f>
        <v>0.27877228448173597</v>
      </c>
      <c r="Y44" s="27">
        <f t="shared" ref="Y44:Y52" si="100">AD8-Y8</f>
        <v>2.2234155798575852</v>
      </c>
      <c r="Z44" s="27">
        <f t="shared" ref="Z44:Z52" si="101">AE8-Z8</f>
        <v>1.6999262835193605</v>
      </c>
      <c r="AA44" s="27"/>
      <c r="AB44" s="27">
        <f>AB8-R8</f>
        <v>2.8081726634755242</v>
      </c>
      <c r="AC44" s="27">
        <f t="shared" ref="AC44:AC52" si="102">AC8-S8</f>
        <v>2.3162198756176493</v>
      </c>
      <c r="AD44" s="27">
        <f t="shared" ref="AD44:AD52" si="103">AD8-T8</f>
        <v>3.0139813039873751</v>
      </c>
      <c r="AE44" s="27">
        <f t="shared" ref="AE44:AE52" si="104">AE8-U8</f>
        <v>8.1383738430805508</v>
      </c>
      <c r="AG44" t="str">
        <f>$A$8</f>
        <v>Managers, directors and senior officials</v>
      </c>
      <c r="AH44" s="27">
        <f>AM8-AH8</f>
        <v>3.3620673961978582</v>
      </c>
      <c r="AI44" s="27">
        <f t="shared" ref="AI44:AI52" si="105">AN8-AI8</f>
        <v>3.2443724372303002</v>
      </c>
      <c r="AJ44" s="27">
        <f t="shared" ref="AJ44:AJ52" si="106">AO8-AJ8</f>
        <v>1.0530934904235716</v>
      </c>
      <c r="AK44" s="27">
        <f t="shared" ref="AK44:AK52" si="107">AP8-AK8</f>
        <v>7.6595333238517256</v>
      </c>
      <c r="AL44" s="27"/>
      <c r="AM44" s="27">
        <f>AR8-AM8</f>
        <v>1.8902921493289</v>
      </c>
      <c r="AN44" s="27">
        <f t="shared" ref="AN44:AN52" si="108">AS8-AN8</f>
        <v>3.1680486450456744</v>
      </c>
      <c r="AO44" s="27">
        <f t="shared" ref="AO44:AO52" si="109">AT8-AO8</f>
        <v>0.41172916551020755</v>
      </c>
      <c r="AP44" s="27">
        <f t="shared" ref="AP44:AP52" si="110">AU8-AP8</f>
        <v>5.4700699598847891</v>
      </c>
      <c r="AQ44" s="27"/>
      <c r="AR44" s="27">
        <f>AR8-AH8</f>
        <v>5.2523595455267582</v>
      </c>
      <c r="AS44" s="27">
        <f t="shared" ref="AS44:AS52" si="111">AS8-AI8</f>
        <v>6.4124210822759746</v>
      </c>
      <c r="AT44" s="27">
        <f t="shared" ref="AT44:AT52" si="112">AT8-AJ8</f>
        <v>1.4648226559337791</v>
      </c>
      <c r="AU44" s="27">
        <f t="shared" ref="AU44:AU52" si="113">AU8-AK8</f>
        <v>13.129603283736515</v>
      </c>
    </row>
    <row r="45" spans="1:47" x14ac:dyDescent="0.2">
      <c r="A45" t="str">
        <f>$A$9</f>
        <v>Professional occupations</v>
      </c>
      <c r="B45" s="27">
        <f t="shared" ref="B45:B54" si="114">G9-B9</f>
        <v>22.702267137361346</v>
      </c>
      <c r="C45" s="27">
        <f t="shared" ref="C45:C54" si="115">H9-C9</f>
        <v>10.452264229292961</v>
      </c>
      <c r="D45" s="27">
        <f t="shared" ref="D45:D54" si="116">I9-D9</f>
        <v>-0.50860840926852191</v>
      </c>
      <c r="E45" s="27">
        <f t="shared" ref="E45:E54" si="117">J9-E9</f>
        <v>32.64592295738575</v>
      </c>
      <c r="F45" s="27"/>
      <c r="G45" s="27">
        <f t="shared" ref="G45:G54" si="118">L9-G9</f>
        <v>31.443170959904691</v>
      </c>
      <c r="H45" s="27">
        <f t="shared" ref="H45:H54" si="119">M9-H9</f>
        <v>8.9272145299669816</v>
      </c>
      <c r="I45" s="27">
        <f t="shared" ref="I45:I54" si="120">N9-I9</f>
        <v>1.0175038082168832</v>
      </c>
      <c r="J45" s="27">
        <f t="shared" ref="J45:J54" si="121">O9-J9</f>
        <v>41.387889298088595</v>
      </c>
      <c r="K45" s="27"/>
      <c r="L45" s="27">
        <f t="shared" ref="L45:L54" si="122">L9-B9</f>
        <v>54.145438097266037</v>
      </c>
      <c r="M45" s="27">
        <f t="shared" ref="M45:M54" si="123">M9-C9</f>
        <v>19.379478759259943</v>
      </c>
      <c r="N45" s="27">
        <f t="shared" ref="N45:N54" si="124">N9-D9</f>
        <v>0.50889539894836133</v>
      </c>
      <c r="O45" s="27">
        <f t="shared" ref="O45:O54" si="125">O9-E9</f>
        <v>74.033812255474345</v>
      </c>
      <c r="Q45" t="str">
        <f>$A$9</f>
        <v>Professional occupations</v>
      </c>
      <c r="R45" s="27">
        <f t="shared" ref="R45:R52" si="126">W9-R9</f>
        <v>11.920740456108433</v>
      </c>
      <c r="S45" s="27">
        <f t="shared" si="96"/>
        <v>3.3455723938230069</v>
      </c>
      <c r="T45" s="27">
        <f t="shared" si="97"/>
        <v>-2.3382809094291499</v>
      </c>
      <c r="U45" s="27">
        <f t="shared" si="98"/>
        <v>12.928031940502294</v>
      </c>
      <c r="V45" s="27"/>
      <c r="W45" s="27">
        <f t="shared" ref="W45:W52" si="127">AB9-W9</f>
        <v>20.09762593673652</v>
      </c>
      <c r="X45" s="27">
        <f t="shared" si="99"/>
        <v>4.1707625670474915</v>
      </c>
      <c r="Y45" s="27">
        <f t="shared" si="100"/>
        <v>-0.62500738476398965</v>
      </c>
      <c r="Z45" s="27">
        <f t="shared" si="101"/>
        <v>23.64338111902002</v>
      </c>
      <c r="AA45" s="27"/>
      <c r="AB45" s="27">
        <f t="shared" ref="AB45:AB52" si="128">AB9-R9</f>
        <v>32.018366392844953</v>
      </c>
      <c r="AC45" s="27">
        <f t="shared" si="102"/>
        <v>7.5163349608704983</v>
      </c>
      <c r="AD45" s="27">
        <f t="shared" si="103"/>
        <v>-2.9632882941931395</v>
      </c>
      <c r="AE45" s="27">
        <f t="shared" si="104"/>
        <v>36.571413059522314</v>
      </c>
      <c r="AG45" t="str">
        <f>$A$9</f>
        <v>Professional occupations</v>
      </c>
      <c r="AH45" s="27">
        <f t="shared" ref="AH45:AH52" si="129">AM9-AH9</f>
        <v>10.781526681253006</v>
      </c>
      <c r="AI45" s="27">
        <f t="shared" si="105"/>
        <v>7.1066918354699595</v>
      </c>
      <c r="AJ45" s="27">
        <f t="shared" si="106"/>
        <v>1.8296725001606324</v>
      </c>
      <c r="AK45" s="27">
        <f t="shared" si="107"/>
        <v>19.717891016883598</v>
      </c>
      <c r="AL45" s="27"/>
      <c r="AM45" s="27">
        <f t="shared" ref="AM45:AM52" si="130">AR9-AM9</f>
        <v>11.345545023168121</v>
      </c>
      <c r="AN45" s="27">
        <f t="shared" si="108"/>
        <v>4.7564519629194884</v>
      </c>
      <c r="AO45" s="27">
        <f t="shared" si="109"/>
        <v>1.6425111929808711</v>
      </c>
      <c r="AP45" s="27">
        <f t="shared" si="110"/>
        <v>17.744508179068475</v>
      </c>
      <c r="AQ45" s="27"/>
      <c r="AR45" s="27">
        <f t="shared" ref="AR45:AR52" si="131">AR9-AH9</f>
        <v>22.127071704421127</v>
      </c>
      <c r="AS45" s="27">
        <f t="shared" si="111"/>
        <v>11.863143798389448</v>
      </c>
      <c r="AT45" s="27">
        <f t="shared" si="112"/>
        <v>3.4721836931415035</v>
      </c>
      <c r="AU45" s="27">
        <f t="shared" si="113"/>
        <v>37.462399195952074</v>
      </c>
    </row>
    <row r="46" spans="1:47" x14ac:dyDescent="0.2">
      <c r="A46" t="str">
        <f>$A$10</f>
        <v>Associate professional occupations</v>
      </c>
      <c r="B46" s="27">
        <f t="shared" si="114"/>
        <v>9.4799618008469366</v>
      </c>
      <c r="C46" s="27">
        <f t="shared" si="115"/>
        <v>4.5836905702972643</v>
      </c>
      <c r="D46" s="27">
        <f t="shared" si="116"/>
        <v>0.96057839580053184</v>
      </c>
      <c r="E46" s="27">
        <f t="shared" si="117"/>
        <v>15.024230766944726</v>
      </c>
      <c r="F46" s="27"/>
      <c r="G46" s="27">
        <f t="shared" si="118"/>
        <v>11.07210734839083</v>
      </c>
      <c r="H46" s="27">
        <f t="shared" si="119"/>
        <v>6.4652784711897837</v>
      </c>
      <c r="I46" s="27">
        <f t="shared" si="120"/>
        <v>0.89854604458267318</v>
      </c>
      <c r="J46" s="27">
        <f t="shared" si="121"/>
        <v>18.43593186416328</v>
      </c>
      <c r="K46" s="27"/>
      <c r="L46" s="27">
        <f t="shared" si="122"/>
        <v>20.552069149237767</v>
      </c>
      <c r="M46" s="27">
        <f t="shared" si="123"/>
        <v>11.048969041487048</v>
      </c>
      <c r="N46" s="27">
        <f t="shared" si="124"/>
        <v>1.859124440383205</v>
      </c>
      <c r="O46" s="27">
        <f t="shared" si="125"/>
        <v>33.460162631108005</v>
      </c>
      <c r="Q46" t="str">
        <f>$A$10</f>
        <v>Associate professional occupations</v>
      </c>
      <c r="R46" s="27">
        <f t="shared" si="126"/>
        <v>4.682464238593198</v>
      </c>
      <c r="S46" s="27">
        <f t="shared" si="96"/>
        <v>2.0370437365741934</v>
      </c>
      <c r="T46" s="27">
        <f t="shared" si="97"/>
        <v>-0.42074641247051137</v>
      </c>
      <c r="U46" s="27">
        <f t="shared" si="98"/>
        <v>6.2987615626968889</v>
      </c>
      <c r="V46" s="27"/>
      <c r="W46" s="27">
        <f>AB10-W10</f>
        <v>-0.16422744922375188</v>
      </c>
      <c r="X46" s="27">
        <f t="shared" si="99"/>
        <v>0.3050922424101401</v>
      </c>
      <c r="Y46" s="27">
        <f t="shared" si="100"/>
        <v>0.43297609188400354</v>
      </c>
      <c r="Z46" s="27">
        <f t="shared" si="101"/>
        <v>0.57384088507038911</v>
      </c>
      <c r="AA46" s="27"/>
      <c r="AB46" s="27">
        <f t="shared" si="128"/>
        <v>4.5182367893694462</v>
      </c>
      <c r="AC46" s="27">
        <f t="shared" si="102"/>
        <v>2.3421359789843335</v>
      </c>
      <c r="AD46" s="27">
        <f t="shared" si="103"/>
        <v>1.2229679413492178E-2</v>
      </c>
      <c r="AE46" s="27">
        <f t="shared" si="104"/>
        <v>6.872602447767278</v>
      </c>
      <c r="AG46" t="str">
        <f>$A$10</f>
        <v>Associate professional occupations</v>
      </c>
      <c r="AH46" s="27">
        <f t="shared" si="129"/>
        <v>4.7974975622538025</v>
      </c>
      <c r="AI46" s="27">
        <f t="shared" si="105"/>
        <v>2.5466468337230719</v>
      </c>
      <c r="AJ46" s="27">
        <f t="shared" si="106"/>
        <v>1.3813248082710246</v>
      </c>
      <c r="AK46" s="27">
        <f t="shared" si="107"/>
        <v>8.7254692042479007</v>
      </c>
      <c r="AL46" s="27"/>
      <c r="AM46" s="27">
        <f t="shared" si="130"/>
        <v>11.236334797614528</v>
      </c>
      <c r="AN46" s="27">
        <f t="shared" si="108"/>
        <v>6.1601862287796507</v>
      </c>
      <c r="AO46" s="27">
        <f t="shared" si="109"/>
        <v>0.46556995269866341</v>
      </c>
      <c r="AP46" s="27">
        <f t="shared" si="110"/>
        <v>17.862090979092848</v>
      </c>
      <c r="AQ46" s="27"/>
      <c r="AR46" s="27">
        <f t="shared" si="131"/>
        <v>16.033832359868331</v>
      </c>
      <c r="AS46" s="27">
        <f t="shared" si="111"/>
        <v>8.7068330625027226</v>
      </c>
      <c r="AT46" s="27">
        <f t="shared" si="112"/>
        <v>1.846894760969688</v>
      </c>
      <c r="AU46" s="27">
        <f t="shared" si="113"/>
        <v>26.587560183340749</v>
      </c>
    </row>
    <row r="47" spans="1:47" x14ac:dyDescent="0.2">
      <c r="A47" t="str">
        <f>$A$11</f>
        <v>Administrative and secretarial occupations</v>
      </c>
      <c r="B47" s="27">
        <f t="shared" si="114"/>
        <v>-0.16641300933763858</v>
      </c>
      <c r="C47" s="27">
        <f t="shared" si="115"/>
        <v>-0.25996800441797063</v>
      </c>
      <c r="D47" s="27">
        <f t="shared" si="116"/>
        <v>-0.41496557744727447</v>
      </c>
      <c r="E47" s="27">
        <f t="shared" si="117"/>
        <v>-0.84134659120287836</v>
      </c>
      <c r="F47" s="27"/>
      <c r="G47" s="27">
        <f t="shared" si="118"/>
        <v>-0.68731956048390686</v>
      </c>
      <c r="H47" s="27">
        <f t="shared" si="119"/>
        <v>-4.2545750034584344</v>
      </c>
      <c r="I47" s="27">
        <f t="shared" si="120"/>
        <v>-0.33328953829732466</v>
      </c>
      <c r="J47" s="27">
        <f t="shared" si="121"/>
        <v>-5.2751841022396775</v>
      </c>
      <c r="K47" s="27"/>
      <c r="L47" s="27">
        <f t="shared" si="122"/>
        <v>-0.85373256982154544</v>
      </c>
      <c r="M47" s="27">
        <f t="shared" si="123"/>
        <v>-4.5145430078764051</v>
      </c>
      <c r="N47" s="27">
        <f t="shared" si="124"/>
        <v>-0.74825511574459913</v>
      </c>
      <c r="O47" s="27">
        <f t="shared" si="125"/>
        <v>-6.1165306934425558</v>
      </c>
      <c r="Q47" t="str">
        <f>$A$11</f>
        <v>Administrative and secretarial occupations</v>
      </c>
      <c r="R47" s="27">
        <f t="shared" si="126"/>
        <v>1.1774995825566741</v>
      </c>
      <c r="S47" s="27">
        <f t="shared" si="96"/>
        <v>0.80353127654155099</v>
      </c>
      <c r="T47" s="27">
        <f t="shared" si="97"/>
        <v>-0.40670480855707147</v>
      </c>
      <c r="U47" s="27">
        <f t="shared" si="98"/>
        <v>1.5743260505411563</v>
      </c>
      <c r="V47" s="27"/>
      <c r="W47" s="27">
        <f t="shared" si="127"/>
        <v>4.045605477320386</v>
      </c>
      <c r="X47" s="27">
        <f t="shared" si="99"/>
        <v>-0.28880512394492364</v>
      </c>
      <c r="Y47" s="27">
        <f t="shared" si="100"/>
        <v>0.47004938586704115</v>
      </c>
      <c r="Z47" s="27">
        <f t="shared" si="101"/>
        <v>4.2268497392424997</v>
      </c>
      <c r="AA47" s="27"/>
      <c r="AB47" s="27">
        <f t="shared" si="128"/>
        <v>5.2231050598770601</v>
      </c>
      <c r="AC47" s="27">
        <f t="shared" si="102"/>
        <v>0.51472615259662735</v>
      </c>
      <c r="AD47" s="27">
        <f t="shared" si="103"/>
        <v>6.3344577309969674E-2</v>
      </c>
      <c r="AE47" s="27">
        <f t="shared" si="104"/>
        <v>5.801175789783656</v>
      </c>
      <c r="AG47" t="str">
        <f>$A$11</f>
        <v>Administrative and secretarial occupations</v>
      </c>
      <c r="AH47" s="27">
        <f t="shared" si="129"/>
        <v>-1.3439125918942914</v>
      </c>
      <c r="AI47" s="27">
        <f t="shared" si="105"/>
        <v>-1.0634992809595047</v>
      </c>
      <c r="AJ47" s="27">
        <f t="shared" si="106"/>
        <v>-8.2607688902007759E-3</v>
      </c>
      <c r="AK47" s="27">
        <f t="shared" si="107"/>
        <v>-2.4156726417439955</v>
      </c>
      <c r="AL47" s="27"/>
      <c r="AM47" s="27">
        <f t="shared" si="130"/>
        <v>-4.7329250378043213</v>
      </c>
      <c r="AN47" s="27">
        <f t="shared" si="108"/>
        <v>-3.9657698795135197</v>
      </c>
      <c r="AO47" s="27">
        <f t="shared" si="109"/>
        <v>-0.8033389241643687</v>
      </c>
      <c r="AP47" s="27">
        <f>AU11-AP11</f>
        <v>-9.5020338414822092</v>
      </c>
      <c r="AQ47" s="27"/>
      <c r="AR47" s="27">
        <f t="shared" si="131"/>
        <v>-6.0768376296986126</v>
      </c>
      <c r="AS47" s="27">
        <f t="shared" si="111"/>
        <v>-5.0292691604730244</v>
      </c>
      <c r="AT47" s="27">
        <f t="shared" si="112"/>
        <v>-0.81159969305456947</v>
      </c>
      <c r="AU47" s="27">
        <f t="shared" si="113"/>
        <v>-11.917706483226205</v>
      </c>
    </row>
    <row r="48" spans="1:47" x14ac:dyDescent="0.2">
      <c r="A48" t="str">
        <f>$A$12</f>
        <v>Skilled trades occupations</v>
      </c>
      <c r="B48" s="27">
        <f t="shared" si="114"/>
        <v>-9.5963586905328881</v>
      </c>
      <c r="C48" s="27">
        <f t="shared" si="115"/>
        <v>-1.0287077051559592</v>
      </c>
      <c r="D48" s="27">
        <f t="shared" si="116"/>
        <v>-0.67581687317298744</v>
      </c>
      <c r="E48" s="27">
        <f t="shared" si="117"/>
        <v>-11.300883268861824</v>
      </c>
      <c r="F48" s="27"/>
      <c r="G48" s="27">
        <f t="shared" si="118"/>
        <v>-5.6614886609785415</v>
      </c>
      <c r="H48" s="27">
        <f t="shared" si="119"/>
        <v>2.187008571222659</v>
      </c>
      <c r="I48" s="27">
        <f t="shared" si="120"/>
        <v>6.890651692561363</v>
      </c>
      <c r="J48" s="27">
        <f t="shared" si="121"/>
        <v>3.4161716028054627</v>
      </c>
      <c r="K48" s="27"/>
      <c r="L48" s="27">
        <f t="shared" si="122"/>
        <v>-15.25784735151143</v>
      </c>
      <c r="M48" s="27">
        <f t="shared" si="123"/>
        <v>1.1583008660666998</v>
      </c>
      <c r="N48" s="27">
        <f t="shared" si="124"/>
        <v>6.2148348193883756</v>
      </c>
      <c r="O48" s="27">
        <f t="shared" si="125"/>
        <v>-7.8847116660563614</v>
      </c>
      <c r="Q48" t="str">
        <f>$A$12</f>
        <v>Skilled trades occupations</v>
      </c>
      <c r="R48" s="27">
        <f t="shared" si="126"/>
        <v>-9.5950413405720383</v>
      </c>
      <c r="S48" s="27">
        <f t="shared" si="96"/>
        <v>-0.86718425424226897</v>
      </c>
      <c r="T48" s="27">
        <f t="shared" si="97"/>
        <v>-1.5873331719335475</v>
      </c>
      <c r="U48" s="27">
        <f t="shared" si="98"/>
        <v>-12.04955876674785</v>
      </c>
      <c r="V48" s="27"/>
      <c r="W48" s="27">
        <f t="shared" si="127"/>
        <v>-6.18243319257693</v>
      </c>
      <c r="X48" s="27">
        <f t="shared" si="99"/>
        <v>1.346997981219995</v>
      </c>
      <c r="Y48" s="27">
        <f t="shared" si="100"/>
        <v>5.9536654061309306</v>
      </c>
      <c r="Z48" s="27">
        <f t="shared" si="101"/>
        <v>1.1182301947739859</v>
      </c>
      <c r="AA48" s="27"/>
      <c r="AB48" s="27">
        <f t="shared" si="128"/>
        <v>-15.777474533148968</v>
      </c>
      <c r="AC48" s="27">
        <f t="shared" si="102"/>
        <v>0.47981372697772606</v>
      </c>
      <c r="AD48" s="27">
        <f t="shared" si="103"/>
        <v>4.3663322341973831</v>
      </c>
      <c r="AE48" s="27">
        <f t="shared" si="104"/>
        <v>-10.931328571973864</v>
      </c>
      <c r="AG48" t="str">
        <f>$A$12</f>
        <v>Skilled trades occupations</v>
      </c>
      <c r="AH48" s="27">
        <f t="shared" si="129"/>
        <v>-1.3173499608356565E-3</v>
      </c>
      <c r="AI48" s="27">
        <f t="shared" si="105"/>
        <v>-0.16152345091369247</v>
      </c>
      <c r="AJ48" s="27">
        <f t="shared" si="106"/>
        <v>0.91151629876056095</v>
      </c>
      <c r="AK48" s="27">
        <f t="shared" si="107"/>
        <v>0.74867549788603327</v>
      </c>
      <c r="AL48" s="27"/>
      <c r="AM48" s="27">
        <f t="shared" si="130"/>
        <v>0.5209445315983654</v>
      </c>
      <c r="AN48" s="27">
        <f t="shared" si="108"/>
        <v>0.84001059000267153</v>
      </c>
      <c r="AO48" s="27">
        <f t="shared" si="109"/>
        <v>0.93698628643044835</v>
      </c>
      <c r="AP48" s="27">
        <f t="shared" si="110"/>
        <v>2.2979414080314839</v>
      </c>
      <c r="AQ48" s="27"/>
      <c r="AR48" s="27">
        <f t="shared" si="131"/>
        <v>0.51962718163752974</v>
      </c>
      <c r="AS48" s="27">
        <f t="shared" si="111"/>
        <v>0.67848713908897906</v>
      </c>
      <c r="AT48" s="27">
        <f t="shared" si="112"/>
        <v>1.8485025851910093</v>
      </c>
      <c r="AU48" s="27">
        <f t="shared" si="113"/>
        <v>3.0466169059175172</v>
      </c>
    </row>
    <row r="49" spans="1:47" x14ac:dyDescent="0.2">
      <c r="A49" t="str">
        <f>$A$13</f>
        <v>Caring, leisure and other service occupations</v>
      </c>
      <c r="B49" s="27">
        <f t="shared" si="114"/>
        <v>-0.49422281904590193</v>
      </c>
      <c r="C49" s="27">
        <f t="shared" si="115"/>
        <v>2.2129615014685271</v>
      </c>
      <c r="D49" s="27">
        <f t="shared" si="116"/>
        <v>3.2363485754021255</v>
      </c>
      <c r="E49" s="27">
        <f t="shared" si="117"/>
        <v>4.9550872578247578</v>
      </c>
      <c r="F49" s="27"/>
      <c r="G49" s="27">
        <f t="shared" si="118"/>
        <v>7.0542941759878772</v>
      </c>
      <c r="H49" s="27">
        <f t="shared" si="119"/>
        <v>0.95312881635828006</v>
      </c>
      <c r="I49" s="27">
        <f t="shared" si="120"/>
        <v>2.2353959541138071</v>
      </c>
      <c r="J49" s="27">
        <f t="shared" si="121"/>
        <v>10.242818946459963</v>
      </c>
      <c r="K49" s="27"/>
      <c r="L49" s="27">
        <f t="shared" si="122"/>
        <v>6.5600713569419753</v>
      </c>
      <c r="M49" s="27">
        <f t="shared" si="123"/>
        <v>3.1660903178268072</v>
      </c>
      <c r="N49" s="27">
        <f t="shared" si="124"/>
        <v>5.4717445295159326</v>
      </c>
      <c r="O49" s="27">
        <f t="shared" si="125"/>
        <v>15.19790620428472</v>
      </c>
      <c r="Q49" t="str">
        <f>$A$13</f>
        <v>Caring, leisure and other service occupations</v>
      </c>
      <c r="R49" s="27">
        <f t="shared" si="126"/>
        <v>-0.3181195227093685</v>
      </c>
      <c r="S49" s="27">
        <f t="shared" si="96"/>
        <v>0.21816158958613752</v>
      </c>
      <c r="T49" s="27">
        <f t="shared" si="97"/>
        <v>-0.1290519692252694</v>
      </c>
      <c r="U49" s="27">
        <f t="shared" si="98"/>
        <v>-0.22900990234849949</v>
      </c>
      <c r="V49" s="27"/>
      <c r="W49" s="27">
        <f t="shared" si="127"/>
        <v>2.1050165946026063</v>
      </c>
      <c r="X49" s="27">
        <f t="shared" si="99"/>
        <v>1.6774208916347764</v>
      </c>
      <c r="Y49" s="27">
        <f t="shared" si="100"/>
        <v>0.43939463003475576</v>
      </c>
      <c r="Z49" s="27">
        <f t="shared" si="101"/>
        <v>4.2218321162721377</v>
      </c>
      <c r="AA49" s="27"/>
      <c r="AB49" s="27">
        <f t="shared" si="128"/>
        <v>1.7868970718932378</v>
      </c>
      <c r="AC49" s="27">
        <f t="shared" si="102"/>
        <v>1.8955824812209139</v>
      </c>
      <c r="AD49" s="27">
        <f t="shared" si="103"/>
        <v>0.31034266080948636</v>
      </c>
      <c r="AE49" s="27">
        <f t="shared" si="104"/>
        <v>3.9928222139236382</v>
      </c>
      <c r="AG49" t="str">
        <f>$A$13</f>
        <v>Caring, leisure and other service occupations</v>
      </c>
      <c r="AH49" s="27">
        <f t="shared" si="129"/>
        <v>-0.17610329633654587</v>
      </c>
      <c r="AI49" s="27">
        <f t="shared" si="105"/>
        <v>1.9947999118824029</v>
      </c>
      <c r="AJ49" s="27">
        <f t="shared" si="106"/>
        <v>3.3654005446273976</v>
      </c>
      <c r="AK49" s="27">
        <f t="shared" si="107"/>
        <v>5.1840971601732448</v>
      </c>
      <c r="AL49" s="27"/>
      <c r="AM49" s="27">
        <f t="shared" si="130"/>
        <v>4.9492775813852781</v>
      </c>
      <c r="AN49" s="27">
        <f t="shared" si="108"/>
        <v>-0.72429207527649453</v>
      </c>
      <c r="AO49" s="27">
        <f t="shared" si="109"/>
        <v>1.7960013240790502</v>
      </c>
      <c r="AP49" s="27">
        <f t="shared" si="110"/>
        <v>6.0209868301878373</v>
      </c>
      <c r="AQ49" s="27"/>
      <c r="AR49" s="27">
        <f t="shared" si="131"/>
        <v>4.7731742850487322</v>
      </c>
      <c r="AS49" s="27">
        <f t="shared" si="111"/>
        <v>1.2705078366059084</v>
      </c>
      <c r="AT49" s="27">
        <f t="shared" si="112"/>
        <v>5.1614018687064478</v>
      </c>
      <c r="AU49" s="27">
        <f t="shared" si="113"/>
        <v>11.205083990361082</v>
      </c>
    </row>
    <row r="50" spans="1:47" x14ac:dyDescent="0.2">
      <c r="A50" t="str">
        <f>$A$14</f>
        <v>Sales and customer service occupations</v>
      </c>
      <c r="B50" s="27">
        <f t="shared" si="114"/>
        <v>-2.3659490134097823</v>
      </c>
      <c r="C50" s="27">
        <f t="shared" si="115"/>
        <v>-2.0015504671572018</v>
      </c>
      <c r="D50" s="27">
        <f t="shared" si="116"/>
        <v>-1.8344337934731301</v>
      </c>
      <c r="E50" s="27">
        <f t="shared" si="117"/>
        <v>-6.2019332740401296</v>
      </c>
      <c r="F50" s="27"/>
      <c r="G50" s="27">
        <f t="shared" si="118"/>
        <v>-8.869208565293718E-2</v>
      </c>
      <c r="H50" s="27">
        <f t="shared" si="119"/>
        <v>1.6821492293465283</v>
      </c>
      <c r="I50" s="27">
        <f t="shared" si="120"/>
        <v>-0.64932670472186027</v>
      </c>
      <c r="J50" s="27">
        <f t="shared" si="121"/>
        <v>0.9441304389717402</v>
      </c>
      <c r="K50" s="27"/>
      <c r="L50" s="27">
        <f t="shared" si="122"/>
        <v>-2.4546410990627194</v>
      </c>
      <c r="M50" s="27">
        <f t="shared" si="123"/>
        <v>-0.31940123781067342</v>
      </c>
      <c r="N50" s="27">
        <f t="shared" si="124"/>
        <v>-2.4837604981949903</v>
      </c>
      <c r="O50" s="27">
        <f t="shared" si="125"/>
        <v>-5.2578028350683894</v>
      </c>
      <c r="Q50" t="str">
        <f>$A$14</f>
        <v>Sales and customer service occupations</v>
      </c>
      <c r="R50" s="27">
        <f t="shared" si="126"/>
        <v>-1.326284411547638</v>
      </c>
      <c r="S50" s="27">
        <f t="shared" si="96"/>
        <v>0.60365000495406562</v>
      </c>
      <c r="T50" s="27">
        <f t="shared" si="97"/>
        <v>-1.0678498649668384</v>
      </c>
      <c r="U50" s="27">
        <f t="shared" si="98"/>
        <v>-1.7904842715604126</v>
      </c>
      <c r="V50" s="27"/>
      <c r="W50" s="27">
        <f t="shared" si="127"/>
        <v>1.0390706162995915</v>
      </c>
      <c r="X50" s="27">
        <f t="shared" si="99"/>
        <v>1.3306613778211585</v>
      </c>
      <c r="Y50" s="27">
        <f t="shared" si="100"/>
        <v>-8.9916879756777757E-2</v>
      </c>
      <c r="Z50" s="27">
        <f t="shared" si="101"/>
        <v>2.2798151143639735</v>
      </c>
      <c r="AA50" s="27"/>
      <c r="AB50" s="27">
        <f t="shared" si="128"/>
        <v>-0.28721379524804647</v>
      </c>
      <c r="AC50" s="27">
        <f t="shared" si="102"/>
        <v>1.9343113827752241</v>
      </c>
      <c r="AD50" s="27">
        <f t="shared" si="103"/>
        <v>-1.1577667447236162</v>
      </c>
      <c r="AE50" s="27">
        <f t="shared" si="104"/>
        <v>0.48933084280356098</v>
      </c>
      <c r="AG50" t="str">
        <f>$A$14</f>
        <v>Sales and customer service occupations</v>
      </c>
      <c r="AH50" s="27">
        <f t="shared" si="129"/>
        <v>-1.0396646018621425</v>
      </c>
      <c r="AI50" s="27">
        <f t="shared" si="105"/>
        <v>-2.605200472111239</v>
      </c>
      <c r="AJ50" s="27">
        <f t="shared" si="106"/>
        <v>-0.76658392850629564</v>
      </c>
      <c r="AK50" s="27">
        <f t="shared" si="107"/>
        <v>-4.4114490024796709</v>
      </c>
      <c r="AL50" s="27"/>
      <c r="AM50" s="27">
        <f t="shared" si="130"/>
        <v>-1.1277627019525429</v>
      </c>
      <c r="AN50" s="27">
        <f t="shared" si="108"/>
        <v>0.35148785152535922</v>
      </c>
      <c r="AO50" s="27">
        <f t="shared" si="109"/>
        <v>-0.55940982496508362</v>
      </c>
      <c r="AP50" s="27">
        <f t="shared" si="110"/>
        <v>-1.3356846753922653</v>
      </c>
      <c r="AQ50" s="27"/>
      <c r="AR50" s="27">
        <f t="shared" si="131"/>
        <v>-2.1674273038146854</v>
      </c>
      <c r="AS50" s="27">
        <f t="shared" si="111"/>
        <v>-2.2537126205858797</v>
      </c>
      <c r="AT50" s="27">
        <f t="shared" si="112"/>
        <v>-1.3259937534713793</v>
      </c>
      <c r="AU50" s="27">
        <f t="shared" si="113"/>
        <v>-5.7471336778719362</v>
      </c>
    </row>
    <row r="51" spans="1:47" x14ac:dyDescent="0.2">
      <c r="A51" t="str">
        <f>$A$15</f>
        <v>Process, plant and machine operatives</v>
      </c>
      <c r="B51" s="27">
        <f t="shared" si="114"/>
        <v>-5.8990012527594899</v>
      </c>
      <c r="C51" s="27">
        <f t="shared" si="115"/>
        <v>0.99890843838364773</v>
      </c>
      <c r="D51" s="27">
        <f t="shared" si="116"/>
        <v>3.0256458867424598</v>
      </c>
      <c r="E51" s="27">
        <f t="shared" si="117"/>
        <v>-1.8744469276333859</v>
      </c>
      <c r="F51" s="27"/>
      <c r="G51" s="27">
        <f t="shared" si="118"/>
        <v>-1.6865799862313224</v>
      </c>
      <c r="H51" s="27">
        <f t="shared" si="119"/>
        <v>1.8446688880308404</v>
      </c>
      <c r="I51" s="27">
        <f t="shared" si="120"/>
        <v>4.3534812672968339</v>
      </c>
      <c r="J51" s="27">
        <f t="shared" si="121"/>
        <v>4.5115701690963448</v>
      </c>
      <c r="K51" s="27"/>
      <c r="L51" s="27">
        <f t="shared" si="122"/>
        <v>-7.5855812389908124</v>
      </c>
      <c r="M51" s="27">
        <f t="shared" si="123"/>
        <v>2.8435773264144881</v>
      </c>
      <c r="N51" s="27">
        <f t="shared" si="124"/>
        <v>7.3791271540392938</v>
      </c>
      <c r="O51" s="27">
        <f t="shared" si="125"/>
        <v>2.6371232414629588</v>
      </c>
      <c r="Q51" t="str">
        <f>$A$15</f>
        <v>Process, plant and machine operatives</v>
      </c>
      <c r="R51" s="27">
        <f t="shared" si="126"/>
        <v>-5.2737379874389134</v>
      </c>
      <c r="S51" s="27">
        <f t="shared" si="96"/>
        <v>1.3265345376322806</v>
      </c>
      <c r="T51" s="27">
        <f t="shared" si="97"/>
        <v>2.5018755316235559</v>
      </c>
      <c r="U51" s="27">
        <f t="shared" si="98"/>
        <v>-1.4453279181830752</v>
      </c>
      <c r="V51" s="27"/>
      <c r="W51" s="27">
        <f t="shared" si="127"/>
        <v>-2.0170986261466624</v>
      </c>
      <c r="X51" s="27">
        <f t="shared" si="99"/>
        <v>0.78292478262124021</v>
      </c>
      <c r="Y51" s="27">
        <f t="shared" si="100"/>
        <v>3.4730523542908944</v>
      </c>
      <c r="Z51" s="27">
        <f t="shared" si="101"/>
        <v>2.238878510765467</v>
      </c>
      <c r="AA51" s="27"/>
      <c r="AB51" s="27">
        <f t="shared" si="128"/>
        <v>-7.2908366135855758</v>
      </c>
      <c r="AC51" s="27">
        <f t="shared" si="102"/>
        <v>2.1094593202535208</v>
      </c>
      <c r="AD51" s="27">
        <f t="shared" si="103"/>
        <v>5.9749278859144503</v>
      </c>
      <c r="AE51" s="27">
        <f t="shared" si="104"/>
        <v>0.7935505925823918</v>
      </c>
      <c r="AG51" t="str">
        <f>$A$15</f>
        <v>Process, plant and machine operatives</v>
      </c>
      <c r="AH51" s="27">
        <f t="shared" si="129"/>
        <v>-0.62526326532059828</v>
      </c>
      <c r="AI51" s="27">
        <f t="shared" si="105"/>
        <v>-0.32762609924863018</v>
      </c>
      <c r="AJ51" s="27">
        <f t="shared" si="106"/>
        <v>0.52377035511890213</v>
      </c>
      <c r="AK51" s="27">
        <f t="shared" si="107"/>
        <v>-0.42911900945032677</v>
      </c>
      <c r="AL51" s="27"/>
      <c r="AM51" s="27">
        <f t="shared" si="130"/>
        <v>0.33051863991534791</v>
      </c>
      <c r="AN51" s="27">
        <f t="shared" si="108"/>
        <v>1.0617441054096046</v>
      </c>
      <c r="AO51" s="27">
        <f t="shared" si="109"/>
        <v>0.88042891300594106</v>
      </c>
      <c r="AP51" s="27">
        <f t="shared" si="110"/>
        <v>2.2726916583308947</v>
      </c>
      <c r="AQ51" s="27"/>
      <c r="AR51" s="27">
        <f t="shared" si="131"/>
        <v>-0.29474462540525037</v>
      </c>
      <c r="AS51" s="27">
        <f t="shared" si="111"/>
        <v>0.73411800616097445</v>
      </c>
      <c r="AT51" s="27">
        <f t="shared" si="112"/>
        <v>1.4041992681248432</v>
      </c>
      <c r="AU51" s="27">
        <f t="shared" si="113"/>
        <v>1.8435726488805679</v>
      </c>
    </row>
    <row r="52" spans="1:47" x14ac:dyDescent="0.2">
      <c r="A52" t="str">
        <f>$A$16</f>
        <v>Elementary occupations</v>
      </c>
      <c r="B52" s="27">
        <f t="shared" si="114"/>
        <v>-6.7864589764823577</v>
      </c>
      <c r="C52" s="27">
        <f t="shared" si="115"/>
        <v>-2.4675936919382409</v>
      </c>
      <c r="D52" s="27">
        <f t="shared" si="116"/>
        <v>-0.48455913540932372</v>
      </c>
      <c r="E52" s="27">
        <f t="shared" si="117"/>
        <v>-9.7386118038299259</v>
      </c>
      <c r="F52" s="27"/>
      <c r="G52" s="27">
        <f t="shared" si="118"/>
        <v>3.0197560898637548</v>
      </c>
      <c r="H52" s="27">
        <f t="shared" si="119"/>
        <v>-6.7249940560704573</v>
      </c>
      <c r="I52" s="27">
        <f t="shared" si="120"/>
        <v>2.3359135054570626</v>
      </c>
      <c r="J52" s="27">
        <f t="shared" si="121"/>
        <v>-1.369324460749624</v>
      </c>
      <c r="K52" s="27"/>
      <c r="L52" s="27">
        <f t="shared" si="122"/>
        <v>-3.766702886618603</v>
      </c>
      <c r="M52" s="27">
        <f t="shared" si="123"/>
        <v>-9.1925877480086982</v>
      </c>
      <c r="N52" s="27">
        <f t="shared" si="124"/>
        <v>1.8513543700477388</v>
      </c>
      <c r="O52" s="27">
        <f t="shared" si="125"/>
        <v>-11.10793626457955</v>
      </c>
      <c r="Q52" t="str">
        <f>$A$16</f>
        <v>Elementary occupations</v>
      </c>
      <c r="R52" s="27">
        <f t="shared" si="126"/>
        <v>-5.511480557228893</v>
      </c>
      <c r="S52" s="27">
        <f t="shared" si="96"/>
        <v>-0.44111724394521801</v>
      </c>
      <c r="T52" s="27">
        <f t="shared" si="97"/>
        <v>-2.3044302910830261E-2</v>
      </c>
      <c r="U52" s="27">
        <f t="shared" si="98"/>
        <v>-5.9756421040849403</v>
      </c>
      <c r="V52" s="27"/>
      <c r="W52" s="27">
        <f t="shared" si="127"/>
        <v>1.5460261792973995</v>
      </c>
      <c r="X52" s="27">
        <f t="shared" si="99"/>
        <v>-1.7628551254647711</v>
      </c>
      <c r="Y52" s="27">
        <f t="shared" si="100"/>
        <v>1.8586913632524436</v>
      </c>
      <c r="Z52" s="27">
        <f t="shared" si="101"/>
        <v>1.6418624170850649</v>
      </c>
      <c r="AA52" s="27"/>
      <c r="AB52" s="27">
        <f t="shared" si="128"/>
        <v>-3.9654543779314935</v>
      </c>
      <c r="AC52" s="27">
        <f t="shared" si="102"/>
        <v>-2.2039723694099891</v>
      </c>
      <c r="AD52" s="27">
        <f t="shared" si="103"/>
        <v>1.8356470603416133</v>
      </c>
      <c r="AE52" s="27">
        <f t="shared" si="104"/>
        <v>-4.3337796869998755</v>
      </c>
      <c r="AG52" t="str">
        <f>$A$16</f>
        <v>Elementary occupations</v>
      </c>
      <c r="AH52" s="27">
        <f t="shared" si="129"/>
        <v>-1.2749784192534612</v>
      </c>
      <c r="AI52" s="27">
        <f t="shared" si="105"/>
        <v>-2.0264764479930335</v>
      </c>
      <c r="AJ52" s="27">
        <f t="shared" si="106"/>
        <v>-0.46151483249848835</v>
      </c>
      <c r="AK52" s="27">
        <f t="shared" si="107"/>
        <v>-3.7629696997449784</v>
      </c>
      <c r="AL52" s="27"/>
      <c r="AM52" s="27">
        <f t="shared" si="130"/>
        <v>1.4737299105663446</v>
      </c>
      <c r="AN52" s="27">
        <f t="shared" si="108"/>
        <v>-4.9621389306056898</v>
      </c>
      <c r="AO52" s="27">
        <f t="shared" si="109"/>
        <v>0.47722214220461789</v>
      </c>
      <c r="AP52" s="27">
        <f t="shared" si="110"/>
        <v>-3.0111868778347315</v>
      </c>
      <c r="AQ52" s="27"/>
      <c r="AR52" s="27">
        <f t="shared" si="131"/>
        <v>0.19875149131288339</v>
      </c>
      <c r="AS52" s="27">
        <f t="shared" si="111"/>
        <v>-6.9886153785987233</v>
      </c>
      <c r="AT52" s="27">
        <f t="shared" si="112"/>
        <v>1.5707309706129546E-2</v>
      </c>
      <c r="AU52" s="27">
        <f t="shared" si="113"/>
        <v>-6.7741565775797099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13.846326817133615</v>
      </c>
      <c r="C54" s="29">
        <f t="shared" si="115"/>
        <v>17.771824899139233</v>
      </c>
      <c r="D54" s="29">
        <f t="shared" si="116"/>
        <v>5.1478482837272281</v>
      </c>
      <c r="E54" s="29">
        <f t="shared" si="117"/>
        <v>36.766000000000076</v>
      </c>
      <c r="F54" s="29"/>
      <c r="G54" s="29">
        <f t="shared" si="118"/>
        <v>45.553278849309379</v>
      </c>
      <c r="H54" s="29">
        <f t="shared" si="119"/>
        <v>14.526700376113581</v>
      </c>
      <c r="I54" s="29">
        <f t="shared" si="120"/>
        <v>19.384020774577223</v>
      </c>
      <c r="J54" s="29">
        <f t="shared" si="121"/>
        <v>79.464000000000169</v>
      </c>
      <c r="K54" s="29"/>
      <c r="L54" s="29">
        <f t="shared" si="122"/>
        <v>59.399605666442994</v>
      </c>
      <c r="M54" s="29">
        <f t="shared" si="123"/>
        <v>32.298525275252814</v>
      </c>
      <c r="N54" s="29">
        <f t="shared" si="124"/>
        <v>24.531869058304451</v>
      </c>
      <c r="O54" s="29">
        <f t="shared" si="125"/>
        <v>116.23000000000025</v>
      </c>
      <c r="Q54" s="24" t="str">
        <f>$A$18</f>
        <v>All occupations</v>
      </c>
      <c r="R54" s="29">
        <f t="shared" ref="R54" si="132">W18-R18</f>
        <v>-0.63352529794309476</v>
      </c>
      <c r="S54" s="29">
        <f t="shared" ref="S54" si="133">X18-S18</f>
        <v>9.0636396320596617</v>
      </c>
      <c r="T54" s="29">
        <f t="shared" ref="T54" si="134">Y18-T18</f>
        <v>-2.6805701837398743</v>
      </c>
      <c r="U54" s="29">
        <f t="shared" ref="U54" si="135">Z18-U18</f>
        <v>5.7495441503767211</v>
      </c>
      <c r="V54" s="29"/>
      <c r="W54" s="29">
        <f t="shared" ref="W54" si="136">AB18-W18</f>
        <v>19.667323955489223</v>
      </c>
      <c r="X54" s="29">
        <f t="shared" ref="X54" si="137">AC18-X18</f>
        <v>7.8409718778268314</v>
      </c>
      <c r="Y54" s="29">
        <f t="shared" ref="Y54" si="138">AD18-Y18</f>
        <v>14.136320546796895</v>
      </c>
      <c r="Z54" s="29">
        <f t="shared" ref="Z54" si="139">AE18-Z18</f>
        <v>41.64461638011295</v>
      </c>
      <c r="AA54" s="29"/>
      <c r="AB54" s="29">
        <f t="shared" ref="AB54" si="140">AB18-R18</f>
        <v>19.033798657546129</v>
      </c>
      <c r="AC54" s="29">
        <f t="shared" ref="AC54" si="141">AC18-S18</f>
        <v>16.904611509886493</v>
      </c>
      <c r="AD54" s="29">
        <f t="shared" ref="AD54" si="142">AD18-T18</f>
        <v>11.455750363057021</v>
      </c>
      <c r="AE54" s="29">
        <f t="shared" ref="AE54" si="143">AE18-U18</f>
        <v>47.394160530489671</v>
      </c>
      <c r="AG54" s="24" t="str">
        <f>$A$18</f>
        <v>All occupations</v>
      </c>
      <c r="AH54" s="29">
        <f t="shared" ref="AH54" si="144">AM18-AH18</f>
        <v>14.479852115076795</v>
      </c>
      <c r="AI54" s="29">
        <f t="shared" ref="AI54" si="145">AN18-AI18</f>
        <v>8.7081852670796707</v>
      </c>
      <c r="AJ54" s="29">
        <f t="shared" ref="AJ54" si="146">AO18-AJ18</f>
        <v>7.8284184674671025</v>
      </c>
      <c r="AK54" s="29">
        <f t="shared" ref="AK54" si="147">AP18-AK18</f>
        <v>31.016455849623583</v>
      </c>
      <c r="AL54" s="29"/>
      <c r="AM54" s="29">
        <f t="shared" ref="AM54" si="148">AR18-AM18</f>
        <v>25.885954893820013</v>
      </c>
      <c r="AN54" s="29">
        <f t="shared" ref="AN54" si="149">AS18-AN18</f>
        <v>6.6857284982866929</v>
      </c>
      <c r="AO54" s="29">
        <f t="shared" ref="AO54" si="150">AT18-AO18</f>
        <v>5.2477002277803493</v>
      </c>
      <c r="AP54" s="29">
        <f t="shared" ref="AP54" si="151">AU18-AP18</f>
        <v>37.819383619887049</v>
      </c>
      <c r="AQ54" s="29"/>
      <c r="AR54" s="29">
        <f t="shared" ref="AR54" si="152">AR18-AH18</f>
        <v>40.365807008896809</v>
      </c>
      <c r="AS54" s="29">
        <f t="shared" ref="AS54" si="153">AS18-AI18</f>
        <v>15.393913765366364</v>
      </c>
      <c r="AT54" s="29">
        <f t="shared" ref="AT54" si="154">AT18-AJ18</f>
        <v>13.076118695247452</v>
      </c>
      <c r="AU54" s="29">
        <f t="shared" ref="AU54" si="155">AU18-AK18</f>
        <v>68.835839469510631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Essex Southend-on-Sea and Thurrock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0.87432408040102327</v>
      </c>
      <c r="N7" s="91">
        <f>'Occ T2'!I180</f>
        <v>0.58881475638519198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-1.683789339985664</v>
      </c>
      <c r="N9" s="91">
        <f>'Occ T2'!I178</f>
        <v>-1.3453594504018396</v>
      </c>
    </row>
    <row r="10" spans="1:14" x14ac:dyDescent="0.2">
      <c r="L10" s="91" t="str">
        <f>'Occ T3'!A48</f>
        <v>91 Elementary trades and related occupations</v>
      </c>
      <c r="M10" s="91">
        <f>'Occ T2'!H177</f>
        <v>-3.7902810253705455</v>
      </c>
      <c r="N10" s="91">
        <f>'Occ T2'!I177</f>
        <v>5.0288878545591498</v>
      </c>
    </row>
    <row r="11" spans="1:14" x14ac:dyDescent="0.2">
      <c r="L11" s="114" t="str">
        <f>"["&amp;'Occ T3'!A47&amp;"]"</f>
        <v>[Elementary occupations]</v>
      </c>
      <c r="M11" s="91">
        <f>'Occ T1'!H88</f>
        <v>-1.9801680379762043</v>
      </c>
      <c r="N11" s="91">
        <f>'Occ T1'!I88</f>
        <v>-9.9274442186969569E-2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0.47916743588729549</v>
      </c>
      <c r="N13" s="91">
        <f>'Occ T2'!I176</f>
        <v>0.53622048340538075</v>
      </c>
    </row>
    <row r="14" spans="1:14" x14ac:dyDescent="0.2">
      <c r="L14" s="91" t="str">
        <f>'Occ T3'!A44</f>
        <v>81 Process, plant and machine operatives</v>
      </c>
      <c r="M14" s="91">
        <f>'Occ T2'!H175</f>
        <v>-2.7981386713025969</v>
      </c>
      <c r="N14" s="91">
        <f>'Occ T2'!I175</f>
        <v>0.63213932894894409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-0.72270748317215805</v>
      </c>
      <c r="N15" s="91">
        <f>'Occ T1'!I87</f>
        <v>0.56934933035630575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1.9535766461095783</v>
      </c>
      <c r="N17" s="91">
        <f>'Occ T2'!I174</f>
        <v>1.4827537939472668</v>
      </c>
    </row>
    <row r="18" spans="12:14" x14ac:dyDescent="0.2">
      <c r="L18" s="91" t="str">
        <f>'Occ T3'!A40</f>
        <v>71 Sales occupations</v>
      </c>
      <c r="M18" s="91">
        <f>'Occ T2'!H173</f>
        <v>-2.5533097907393776</v>
      </c>
      <c r="N18" s="91">
        <f>'Occ T2'!I173</f>
        <v>-0.29549849968719677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-1.7534195360963234</v>
      </c>
      <c r="N19" s="91">
        <f>'Occ T1'!I86</f>
        <v>9.324299507293965E-2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0.82369181277963666</v>
      </c>
      <c r="N21" s="91">
        <f>'Occ T2'!I172</f>
        <v>-1.2411891473381065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2.2699382490727116</v>
      </c>
      <c r="N22" s="91">
        <f>'Occ T2'!I171</f>
        <v>-0.27464378272310519</v>
      </c>
    </row>
    <row r="23" spans="12:14" x14ac:dyDescent="0.2">
      <c r="L23" s="91" t="str">
        <f>'Occ T3'!A35</f>
        <v>61 Caring personal service occupations</v>
      </c>
      <c r="M23" s="91">
        <f>'Occ T2'!H170</f>
        <v>0.93636611634131395</v>
      </c>
      <c r="N23" s="91">
        <f>'Occ T2'!I170</f>
        <v>1.1178325599309868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1.2467424987044007</v>
      </c>
      <c r="N24" s="91">
        <f>'Occ T1'!I85</f>
        <v>0.78338937935613639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-3.501381933446579</v>
      </c>
      <c r="N26" s="91">
        <f>'Occ T2'!I169</f>
        <v>0.79259874534072239</v>
      </c>
    </row>
    <row r="27" spans="12:14" x14ac:dyDescent="0.2">
      <c r="L27" s="91" t="str">
        <f>'Occ T3'!A31</f>
        <v>53 Skilled construction and building trades</v>
      </c>
      <c r="M27" s="91">
        <f>'Occ T2'!H168</f>
        <v>-1.4456521758561824</v>
      </c>
      <c r="N27" s="91">
        <f>'Occ T2'!I168</f>
        <v>-0.20858924050732863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-2.6942322400251628</v>
      </c>
      <c r="N28" s="91">
        <f>'Occ T2'!I167</f>
        <v>0.17553144503272833</v>
      </c>
    </row>
    <row r="29" spans="12:14" x14ac:dyDescent="0.2">
      <c r="L29" s="91" t="str">
        <f>'Occ T3'!A29</f>
        <v>51 Skilled agricultural and related trades</v>
      </c>
      <c r="M29" s="91">
        <f>'Occ T2'!H166</f>
        <v>-4.8225967651452812</v>
      </c>
      <c r="N29" s="91">
        <f>'Occ T2'!I166</f>
        <v>1.2151328919317139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-2.6719375390523603</v>
      </c>
      <c r="N30" s="91">
        <f>'Occ T1'!I84</f>
        <v>0.28642336349984365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-1.6822088153314096</v>
      </c>
      <c r="N32" s="91">
        <f>'Occ T2'!I165</f>
        <v>-2.8040005372447774</v>
      </c>
    </row>
    <row r="33" spans="12:14" x14ac:dyDescent="0.2">
      <c r="L33" s="91" t="str">
        <f>'Occ T3'!A25</f>
        <v>41 Administrative occupations</v>
      </c>
      <c r="M33" s="91">
        <f>'Occ T2'!H164</f>
        <v>0.231134278302636</v>
      </c>
      <c r="N33" s="91">
        <f>'Occ T2'!I164</f>
        <v>0.11589936816642776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-0.18463548531924001</v>
      </c>
      <c r="N34" s="91">
        <f>'Occ T1'!I83</f>
        <v>-0.39898329045285896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2.034696610959652</v>
      </c>
      <c r="N36" s="91">
        <f>'Occ T2'!I163</f>
        <v>0.61031883339504045</v>
      </c>
    </row>
    <row r="37" spans="12:14" x14ac:dyDescent="0.2">
      <c r="L37" s="91" t="str">
        <f>'Occ T3'!A21</f>
        <v>34 Culture, media and sports occupations</v>
      </c>
      <c r="M37" s="91">
        <f>'Occ T2'!H162</f>
        <v>3.6219535804601577</v>
      </c>
      <c r="N37" s="91">
        <f>'Occ T2'!I162</f>
        <v>-0.46204387886007448</v>
      </c>
    </row>
    <row r="38" spans="12:14" x14ac:dyDescent="0.2">
      <c r="L38" s="91" t="str">
        <f>'Occ T3'!A20</f>
        <v>33 Protective service occupations</v>
      </c>
      <c r="M38" s="91">
        <f>'Occ T2'!H161</f>
        <v>1.0700345849632864</v>
      </c>
      <c r="N38" s="91">
        <f>'Occ T2'!I161</f>
        <v>-0.10406733936099144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3.5496894513518562</v>
      </c>
      <c r="N39" s="91">
        <f>'Occ T2'!I160</f>
        <v>4.5154002118380276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5.3046322044720373</v>
      </c>
      <c r="N40" s="91">
        <f>'Occ T2'!I159</f>
        <v>0.34729472463068678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2.8681092268209252</v>
      </c>
      <c r="N41" s="91">
        <f>'Occ T1'!I82</f>
        <v>1.004742583586804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5.130686819123853</v>
      </c>
      <c r="N43" s="91">
        <f>'Occ T2'!I158</f>
        <v>1.2327252799489985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3.3764841693708414</v>
      </c>
      <c r="N44" s="91">
        <f>'Occ T2'!I157</f>
        <v>0.26920060879958019</v>
      </c>
    </row>
    <row r="45" spans="12:14" x14ac:dyDescent="0.2">
      <c r="L45" s="91" t="str">
        <f>'Occ T3'!A13</f>
        <v>22 Health professionals</v>
      </c>
      <c r="M45" s="91">
        <f>'Occ T2'!H156</f>
        <v>3.221329704115905</v>
      </c>
      <c r="N45" s="91">
        <f>'Occ T2'!I156</f>
        <v>0.76777472367706157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3.428774337277396</v>
      </c>
      <c r="N46" s="91">
        <f>'Occ T2'!I155</f>
        <v>2.3820004888090995</v>
      </c>
    </row>
    <row r="47" spans="12:14" x14ac:dyDescent="0.2">
      <c r="L47" s="114" t="str">
        <f>"["&amp;'Occ T3'!A11&amp;"]"</f>
        <v>[Professional occupations]</v>
      </c>
      <c r="M47" s="91">
        <f>'Occ T1'!H81</f>
        <v>3.8829862277570459</v>
      </c>
      <c r="N47" s="91">
        <f>'Occ T1'!I81</f>
        <v>1.3338093016133534</v>
      </c>
    </row>
    <row r="49" spans="12:14" x14ac:dyDescent="0.2">
      <c r="L49" s="107" t="str">
        <f>'Occ T3'!A9</f>
        <v>12 Other managers and proprietors</v>
      </c>
      <c r="M49" s="91">
        <f>'Occ T2'!H154</f>
        <v>1.3645484036990618</v>
      </c>
      <c r="N49" s="91">
        <f>'Occ T2'!I154</f>
        <v>1.1498605169066645</v>
      </c>
    </row>
    <row r="50" spans="12:14" x14ac:dyDescent="0.2">
      <c r="L50" s="107" t="str">
        <f>'Occ T3'!A8</f>
        <v>11 Corporate managers and directors</v>
      </c>
      <c r="M50" s="91">
        <f>'Occ T2'!H153</f>
        <v>3.882076711618998</v>
      </c>
      <c r="N50" s="91">
        <f>'Occ T2'!I153</f>
        <v>0.15793110345603267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3.1010436248304352</v>
      </c>
      <c r="N51" s="91">
        <f>'Occ T1'!I80</f>
        <v>0.46471053986754107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Essex Southend-on-Sea and Thurrock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12.175901821671111</v>
      </c>
      <c r="N82" s="94">
        <f>'Occ T2'!F119</f>
        <v>1.6819983136480374</v>
      </c>
    </row>
    <row r="83" spans="12:14" x14ac:dyDescent="0.2">
      <c r="L83" s="10" t="str">
        <f>name!D5</f>
        <v>12 Other managers and proprietors</v>
      </c>
      <c r="M83" s="94">
        <f>'Occ T2'!D9-'Occ T2'!B9</f>
        <v>1.9220790617419325</v>
      </c>
      <c r="N83" s="94">
        <f>'Occ T2'!F120</f>
        <v>5.4879979297560659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8.7908001026155063</v>
      </c>
      <c r="N84" s="94">
        <f>'Occ T2'!F121</f>
        <v>23.998961966688057</v>
      </c>
    </row>
    <row r="85" spans="12:14" x14ac:dyDescent="0.2">
      <c r="L85" s="10" t="str">
        <f>name!D7</f>
        <v>22 Health professionals</v>
      </c>
      <c r="M85" s="94">
        <f>'Occ T2'!D11-'Occ T2'!B11</f>
        <v>4.9400509401642232</v>
      </c>
      <c r="N85" s="94">
        <f>'Occ T2'!F122</f>
        <v>4.0964905918658374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6.1460789565607428</v>
      </c>
      <c r="N86" s="94">
        <f>'Occ T2'!F123</f>
        <v>1.6531769932474916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12.768992958045452</v>
      </c>
      <c r="N87" s="94">
        <f>'Occ T2'!F124</f>
        <v>11.639259746287117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3.9527346515390107</v>
      </c>
      <c r="N88" s="94">
        <f>'Occ T2'!F125</f>
        <v>0.9264736574933039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2.3425856536787268</v>
      </c>
      <c r="N89" s="94">
        <f>'Occ T2'!F126</f>
        <v>13.75244871943929</v>
      </c>
    </row>
    <row r="90" spans="12:14" x14ac:dyDescent="0.2">
      <c r="L90" s="10" t="str">
        <f>name!D12</f>
        <v>33 Protective service occupations</v>
      </c>
      <c r="M90" s="94">
        <f>'Occ T2'!D16-'Occ T2'!B16</f>
        <v>0.46494787450989783</v>
      </c>
      <c r="N90" s="94">
        <f>'Occ T2'!F127</f>
        <v>-0.13902702815761359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3.0845584260710606</v>
      </c>
      <c r="N91" s="94">
        <f>'Occ T2'!F128</f>
        <v>-1.2701888015606073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5.1794041611460386</v>
      </c>
      <c r="N92" s="94">
        <f>'Occ T2'!F129</f>
        <v>5.1662253169489105</v>
      </c>
    </row>
    <row r="93" spans="12:14" x14ac:dyDescent="0.2">
      <c r="L93" s="10" t="str">
        <f>name!D15</f>
        <v>41 Administrative occupations</v>
      </c>
      <c r="M93" s="94">
        <f>'Occ T2'!D19-'Occ T2'!B19</f>
        <v>0.82424842279085908</v>
      </c>
      <c r="N93" s="94">
        <f>'Occ T2'!F130</f>
        <v>1.258718225386005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-1.6655950139937055</v>
      </c>
      <c r="N94" s="94">
        <f>'Occ T2'!F131</f>
        <v>-6.5339023276258068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-2.0679788641111747</v>
      </c>
      <c r="N95" s="94">
        <f>'Occ T2'!F132</f>
        <v>1.4650774049668494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-4.0962301420772143</v>
      </c>
      <c r="N96" s="94">
        <f>'Occ T2'!F133</f>
        <v>0.74621057811030767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-2.0000409908589916</v>
      </c>
      <c r="N97" s="94">
        <f>'Occ T2'!F134</f>
        <v>-0.81656982097040753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-3.1366332718143859</v>
      </c>
      <c r="N98" s="94">
        <f>'Occ T2'!F135</f>
        <v>2.0214534406987354</v>
      </c>
    </row>
    <row r="99" spans="12:14" x14ac:dyDescent="0.2">
      <c r="L99" s="10" t="str">
        <f>name!D21</f>
        <v>61 Caring personal service occupations</v>
      </c>
      <c r="M99" s="94">
        <f>'Occ T2'!D25-'Occ T2'!B25</f>
        <v>2.8102873055628876</v>
      </c>
      <c r="N99" s="94">
        <f>'Occ T2'!F136</f>
        <v>11.199621659554914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2.1085524870818695</v>
      </c>
      <c r="N100" s="94">
        <f>'Occ T2'!F137</f>
        <v>-0.80270586827088053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3.6247465180083815E-2</v>
      </c>
      <c r="N101" s="94">
        <f>'Occ T2'!F138</f>
        <v>-0.1540968448241663</v>
      </c>
    </row>
    <row r="102" spans="12:14" x14ac:dyDescent="0.2">
      <c r="L102" s="10" t="str">
        <f>name!D24</f>
        <v>71 Sales occupations</v>
      </c>
      <c r="M102" s="94">
        <f>'Occ T2'!D28-'Occ T2'!B28</f>
        <v>-7.4259682088123995</v>
      </c>
      <c r="N102" s="94">
        <f>'Occ T2'!F139</f>
        <v>-2.3354778796601039</v>
      </c>
    </row>
    <row r="103" spans="12:14" x14ac:dyDescent="0.2">
      <c r="L103" s="10" t="str">
        <f>name!D25</f>
        <v>72 Customer service occupations</v>
      </c>
      <c r="M103" s="94">
        <f>'Occ T2'!D29-'Occ T2'!B29</f>
        <v>1.2240349347722788</v>
      </c>
      <c r="N103" s="94">
        <f>'Occ T2'!F140</f>
        <v>3.2796083186318743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-2.6609359810168733</v>
      </c>
      <c r="N104" s="94">
        <f>'Occ T2'!F141</f>
        <v>1.7301794375270916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0.78648905338351938</v>
      </c>
      <c r="N105" s="94">
        <f>'Occ T2'!F142</f>
        <v>2.7813907315693172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-2.6243902112510114</v>
      </c>
      <c r="N106" s="94">
        <f>'Occ T2'!F143</f>
        <v>13.391663312644782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-7.1142215925789145</v>
      </c>
      <c r="N107" s="94">
        <f>'Occ T2'!F144</f>
        <v>-14.760987773394447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36.766000000000531</v>
      </c>
      <c r="N109" s="94">
        <f>'Occ T2'!F146</f>
        <v>79.463999999999942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Essex Southend-on-Sea and Thurrock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14.097980883413044</v>
      </c>
      <c r="N153" s="94">
        <f>'Occ T1'!H8</f>
        <v>7.1699962434040998</v>
      </c>
    </row>
    <row r="154" spans="1:14" x14ac:dyDescent="0.2">
      <c r="L154" s="10" t="str">
        <f>name!E5</f>
        <v>Professional occupations</v>
      </c>
      <c r="M154" s="94">
        <f>'Occ T1'!D9-'Occ T1'!B9</f>
        <v>32.645922957385949</v>
      </c>
      <c r="N154" s="94">
        <f>'Occ T1'!H9</f>
        <v>41.38788929808851</v>
      </c>
    </row>
    <row r="155" spans="1:14" x14ac:dyDescent="0.2">
      <c r="L155" s="10" t="str">
        <f>name!E6</f>
        <v>Associate professional occupations</v>
      </c>
      <c r="M155" s="94">
        <f>'Occ T1'!D10-'Occ T1'!B10</f>
        <v>15.02423076694474</v>
      </c>
      <c r="N155" s="94">
        <f>'Occ T1'!H10</f>
        <v>18.435931864163265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-0.84134659120283573</v>
      </c>
      <c r="N156" s="94">
        <f>'Occ T1'!H11</f>
        <v>-5.2751841022398054</v>
      </c>
    </row>
    <row r="157" spans="1:14" x14ac:dyDescent="0.2">
      <c r="L157" s="10" t="str">
        <f>name!E8</f>
        <v>Skilled trades occupations</v>
      </c>
      <c r="M157" s="94">
        <f>'Occ T1'!D12-'Occ T1'!B12</f>
        <v>-11.300883268861767</v>
      </c>
      <c r="N157" s="94">
        <f>'Occ T1'!H12</f>
        <v>3.4161716028054911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4.9550872578248431</v>
      </c>
      <c r="N158" s="94">
        <f>'Occ T1'!H13</f>
        <v>10.242818946459863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-6.2019332740401296</v>
      </c>
      <c r="N159" s="94">
        <f>'Occ T1'!H14</f>
        <v>0.94413043897176863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-1.8744469276333504</v>
      </c>
      <c r="N160" s="94">
        <f>'Occ T1'!H15</f>
        <v>4.5115701690964016</v>
      </c>
    </row>
    <row r="161" spans="12:14" x14ac:dyDescent="0.2">
      <c r="L161" s="10" t="str">
        <f>name!E12</f>
        <v>Elementary occupations</v>
      </c>
      <c r="M161" s="94">
        <f>'Occ T1'!D16-'Occ T1'!B16</f>
        <v>-9.7386118038299259</v>
      </c>
      <c r="N161" s="94">
        <f>'Occ T1'!H16</f>
        <v>-1.3693244607496666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36.766000000000417</v>
      </c>
      <c r="N163" s="94">
        <f>'Occ T1'!H18</f>
        <v>79.463999999999928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Essex Southend-on-Sea and Thurrock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67.858563894428215</v>
      </c>
      <c r="N5" s="87">
        <f>SUM(N6:N7)</f>
        <v>75.353158627416462</v>
      </c>
      <c r="O5" s="87">
        <f t="shared" ref="O5:AL5" si="1">SUM(O6:O7)</f>
        <v>80.146890190718068</v>
      </c>
      <c r="P5" s="87">
        <f t="shared" si="1"/>
        <v>79.08911763635993</v>
      </c>
      <c r="Q5" s="87">
        <f t="shared" si="1"/>
        <v>80.228528773519187</v>
      </c>
      <c r="R5" s="87">
        <f t="shared" si="1"/>
        <v>85.45706071417014</v>
      </c>
      <c r="S5" s="87">
        <f t="shared" si="1"/>
        <v>86.543114895973858</v>
      </c>
      <c r="T5" s="87">
        <f t="shared" si="1"/>
        <v>93.014684818309064</v>
      </c>
      <c r="U5" s="87">
        <f t="shared" si="1"/>
        <v>93.663204499311817</v>
      </c>
      <c r="V5" s="87">
        <f t="shared" si="1"/>
        <v>96.367772575088566</v>
      </c>
      <c r="W5" s="87">
        <f t="shared" si="1"/>
        <v>99.555041597583184</v>
      </c>
      <c r="X5" s="87">
        <f t="shared" si="1"/>
        <v>90.108360310509013</v>
      </c>
      <c r="Y5" s="87">
        <f t="shared" si="1"/>
        <v>91.162026453178783</v>
      </c>
      <c r="Z5" s="87">
        <f t="shared" si="1"/>
        <v>92.662723312137643</v>
      </c>
      <c r="AA5" s="87">
        <f t="shared" si="1"/>
        <v>94.275224995362649</v>
      </c>
      <c r="AB5" s="87">
        <f t="shared" si="1"/>
        <v>95.478910158630313</v>
      </c>
      <c r="AC5" s="87">
        <f t="shared" si="1"/>
        <v>96.601552799800643</v>
      </c>
      <c r="AD5" s="87">
        <f t="shared" si="1"/>
        <v>97.677270223516757</v>
      </c>
      <c r="AE5" s="87">
        <f t="shared" si="1"/>
        <v>98.753288469886783</v>
      </c>
      <c r="AF5" s="87">
        <f t="shared" si="1"/>
        <v>99.818132581898652</v>
      </c>
      <c r="AG5" s="87">
        <f t="shared" si="1"/>
        <v>100.90956526633116</v>
      </c>
      <c r="AH5" s="87">
        <f t="shared" si="1"/>
        <v>102.01491631272135</v>
      </c>
      <c r="AI5" s="87">
        <f t="shared" si="1"/>
        <v>103.13371387234136</v>
      </c>
      <c r="AJ5" s="87">
        <f t="shared" si="1"/>
        <v>104.29622861681304</v>
      </c>
      <c r="AK5" s="87">
        <f t="shared" si="1"/>
        <v>105.5010607439809</v>
      </c>
      <c r="AL5" s="87">
        <f t="shared" si="1"/>
        <v>106.72503784098728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46.750901677875881</v>
      </c>
      <c r="N6" s="11">
        <v>51.679331746001196</v>
      </c>
      <c r="O6" s="11">
        <v>54.325762241229008</v>
      </c>
      <c r="P6" s="11">
        <v>54.375796922126703</v>
      </c>
      <c r="Q6" s="11">
        <v>53.098063476435037</v>
      </c>
      <c r="R6" s="11">
        <v>58.043822144147306</v>
      </c>
      <c r="S6" s="11">
        <v>61.459120274942975</v>
      </c>
      <c r="T6" s="11">
        <v>65.462606478979183</v>
      </c>
      <c r="U6" s="11">
        <v>65.689074736721068</v>
      </c>
      <c r="V6" s="11">
        <v>67.635110860761017</v>
      </c>
      <c r="W6" s="11">
        <v>70.219723965818417</v>
      </c>
      <c r="X6" s="11">
        <v>61.215103193863769</v>
      </c>
      <c r="Y6" s="11">
        <v>61.928197603087817</v>
      </c>
      <c r="Z6" s="11">
        <v>62.943654556732355</v>
      </c>
      <c r="AA6" s="11">
        <v>63.995685910799565</v>
      </c>
      <c r="AB6" s="11">
        <v>64.755593404948357</v>
      </c>
      <c r="AC6" s="11">
        <v>65.45993694357928</v>
      </c>
      <c r="AD6" s="11">
        <v>66.136256541204347</v>
      </c>
      <c r="AE6" s="11">
        <v>66.810351949715937</v>
      </c>
      <c r="AF6" s="11">
        <v>67.481746601401383</v>
      </c>
      <c r="AG6" s="11">
        <v>68.173114857457563</v>
      </c>
      <c r="AH6" s="11">
        <v>68.881679857875596</v>
      </c>
      <c r="AI6" s="11">
        <v>69.595185994553233</v>
      </c>
      <c r="AJ6" s="11">
        <v>70.335039656099582</v>
      </c>
      <c r="AK6" s="11">
        <v>71.118522074339779</v>
      </c>
      <c r="AL6" s="11">
        <v>71.901722279466455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21.107662216552338</v>
      </c>
      <c r="N7" s="11">
        <v>23.673826881415263</v>
      </c>
      <c r="O7" s="11">
        <v>25.821127949489068</v>
      </c>
      <c r="P7" s="11">
        <v>24.713320714233234</v>
      </c>
      <c r="Q7" s="11">
        <v>27.130465297084147</v>
      </c>
      <c r="R7" s="11">
        <v>27.413238570022838</v>
      </c>
      <c r="S7" s="11">
        <v>25.083994621030886</v>
      </c>
      <c r="T7" s="11">
        <v>27.552078339329885</v>
      </c>
      <c r="U7" s="11">
        <v>27.974129762590749</v>
      </c>
      <c r="V7" s="11">
        <v>28.732661714327548</v>
      </c>
      <c r="W7" s="11">
        <v>29.33531763176477</v>
      </c>
      <c r="X7" s="11">
        <v>28.893257116645245</v>
      </c>
      <c r="Y7" s="11">
        <v>29.233828850090962</v>
      </c>
      <c r="Z7" s="11">
        <v>29.719068755405292</v>
      </c>
      <c r="AA7" s="11">
        <v>30.279539084563087</v>
      </c>
      <c r="AB7" s="11">
        <v>30.72331675368196</v>
      </c>
      <c r="AC7" s="11">
        <v>31.141615856221367</v>
      </c>
      <c r="AD7" s="11">
        <v>31.541013682312418</v>
      </c>
      <c r="AE7" s="11">
        <v>31.942936520170846</v>
      </c>
      <c r="AF7" s="11">
        <v>32.336385980497276</v>
      </c>
      <c r="AG7" s="11">
        <v>32.736450408873601</v>
      </c>
      <c r="AH7" s="11">
        <v>33.133236454845758</v>
      </c>
      <c r="AI7" s="11">
        <v>33.538527877788127</v>
      </c>
      <c r="AJ7" s="11">
        <v>33.961188960713464</v>
      </c>
      <c r="AK7" s="11">
        <v>34.382538669641129</v>
      </c>
      <c r="AL7" s="11">
        <v>34.823315561520836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147.98456173811695</v>
      </c>
      <c r="N9" s="87">
        <f>SUM(N10:N13)</f>
        <v>146.95862790711254</v>
      </c>
      <c r="O9" s="87">
        <f t="shared" ref="O9:AL9" si="3">SUM(O10:O13)</f>
        <v>154.96566785014835</v>
      </c>
      <c r="P9" s="87">
        <f t="shared" si="3"/>
        <v>149.17533273256282</v>
      </c>
      <c r="Q9" s="87">
        <f t="shared" si="3"/>
        <v>154.46215310571864</v>
      </c>
      <c r="R9" s="87">
        <f t="shared" si="3"/>
        <v>155.58731462293667</v>
      </c>
      <c r="S9" s="87">
        <f t="shared" si="3"/>
        <v>164.70465377732597</v>
      </c>
      <c r="T9" s="87">
        <f t="shared" si="3"/>
        <v>167.20597061071106</v>
      </c>
      <c r="U9" s="87">
        <f t="shared" si="3"/>
        <v>171.83080183509148</v>
      </c>
      <c r="V9" s="87">
        <f t="shared" si="3"/>
        <v>179.88937770098508</v>
      </c>
      <c r="W9" s="87">
        <f t="shared" si="3"/>
        <v>188.23323758032262</v>
      </c>
      <c r="X9" s="87">
        <f t="shared" si="3"/>
        <v>193.53115876328758</v>
      </c>
      <c r="Y9" s="87">
        <f t="shared" si="3"/>
        <v>195.29087045030758</v>
      </c>
      <c r="Z9" s="87">
        <f t="shared" si="3"/>
        <v>198.15082699221244</v>
      </c>
      <c r="AA9" s="87">
        <f t="shared" si="3"/>
        <v>201.32304416987421</v>
      </c>
      <c r="AB9" s="87">
        <f t="shared" si="3"/>
        <v>203.94495290102299</v>
      </c>
      <c r="AC9" s="87">
        <f t="shared" si="3"/>
        <v>206.49029709669986</v>
      </c>
      <c r="AD9" s="87">
        <f t="shared" si="3"/>
        <v>209.02875181294067</v>
      </c>
      <c r="AE9" s="87">
        <f t="shared" si="3"/>
        <v>211.57514215043005</v>
      </c>
      <c r="AF9" s="87">
        <f t="shared" si="3"/>
        <v>213.99529085625539</v>
      </c>
      <c r="AG9" s="87">
        <f t="shared" si="3"/>
        <v>216.46599251732658</v>
      </c>
      <c r="AH9" s="87">
        <f t="shared" si="3"/>
        <v>218.99448278402201</v>
      </c>
      <c r="AI9" s="87">
        <f t="shared" si="3"/>
        <v>221.65767854339344</v>
      </c>
      <c r="AJ9" s="87">
        <f t="shared" si="3"/>
        <v>224.25256925707993</v>
      </c>
      <c r="AK9" s="87">
        <f t="shared" si="3"/>
        <v>226.94991644057706</v>
      </c>
      <c r="AL9" s="87">
        <f t="shared" si="3"/>
        <v>229.62112687841113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41.433807230298029</v>
      </c>
      <c r="N10" s="11">
        <v>39.696252322046988</v>
      </c>
      <c r="O10" s="11">
        <v>43.296344614903369</v>
      </c>
      <c r="P10" s="11">
        <v>42.241148366822557</v>
      </c>
      <c r="Q10" s="11">
        <v>45.899718407907613</v>
      </c>
      <c r="R10" s="11">
        <v>47.878800004795309</v>
      </c>
      <c r="S10" s="11">
        <v>49.803305957683342</v>
      </c>
      <c r="T10" s="11">
        <v>50.190476434791712</v>
      </c>
      <c r="U10" s="11">
        <v>50.963751133202599</v>
      </c>
      <c r="V10" s="11">
        <v>53.865506685085279</v>
      </c>
      <c r="W10" s="11">
        <v>56.669600107410815</v>
      </c>
      <c r="X10" s="11">
        <v>65.318246683352712</v>
      </c>
      <c r="Y10" s="11">
        <v>66.270678596056925</v>
      </c>
      <c r="Z10" s="11">
        <v>67.530533274650168</v>
      </c>
      <c r="AA10" s="11">
        <v>68.868847231644722</v>
      </c>
      <c r="AB10" s="11">
        <v>69.939791442142891</v>
      </c>
      <c r="AC10" s="11">
        <v>70.984225384706676</v>
      </c>
      <c r="AD10" s="11">
        <v>72.010304475758204</v>
      </c>
      <c r="AE10" s="11">
        <v>73.061702752587166</v>
      </c>
      <c r="AF10" s="11">
        <v>74.090159750888347</v>
      </c>
      <c r="AG10" s="11">
        <v>75.140487853083158</v>
      </c>
      <c r="AH10" s="11">
        <v>76.206650985037925</v>
      </c>
      <c r="AI10" s="11">
        <v>77.304513842601224</v>
      </c>
      <c r="AJ10" s="11">
        <v>78.38579240532313</v>
      </c>
      <c r="AK10" s="11">
        <v>79.542802407817206</v>
      </c>
      <c r="AL10" s="11">
        <v>80.668562074098872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24.21670790810288</v>
      </c>
      <c r="N11" s="11">
        <v>26.30444902407352</v>
      </c>
      <c r="O11" s="11">
        <v>27.570498943319475</v>
      </c>
      <c r="P11" s="11">
        <v>27.809515259287487</v>
      </c>
      <c r="Q11" s="11">
        <v>28.798820773643548</v>
      </c>
      <c r="R11" s="11">
        <v>28.757483349072363</v>
      </c>
      <c r="S11" s="11">
        <v>30.545758068882282</v>
      </c>
      <c r="T11" s="11">
        <v>33.597503850011755</v>
      </c>
      <c r="U11" s="11">
        <v>32.378128835710555</v>
      </c>
      <c r="V11" s="11">
        <v>34.635460020354081</v>
      </c>
      <c r="W11" s="11">
        <v>33.697534289236586</v>
      </c>
      <c r="X11" s="11">
        <v>32.430024690170981</v>
      </c>
      <c r="Y11" s="11">
        <v>32.703533032862907</v>
      </c>
      <c r="Z11" s="11">
        <v>33.111010537744264</v>
      </c>
      <c r="AA11" s="11">
        <v>33.563512854327747</v>
      </c>
      <c r="AB11" s="11">
        <v>33.957147266464716</v>
      </c>
      <c r="AC11" s="11">
        <v>34.344004452902674</v>
      </c>
      <c r="AD11" s="11">
        <v>34.750431930906551</v>
      </c>
      <c r="AE11" s="11">
        <v>35.16459731933292</v>
      </c>
      <c r="AF11" s="11">
        <v>35.520626975622022</v>
      </c>
      <c r="AG11" s="11">
        <v>35.894175910008215</v>
      </c>
      <c r="AH11" s="11">
        <v>36.260001499760676</v>
      </c>
      <c r="AI11" s="11">
        <v>36.637509926108791</v>
      </c>
      <c r="AJ11" s="11">
        <v>37.025377392541351</v>
      </c>
      <c r="AK11" s="11">
        <v>37.413449657338759</v>
      </c>
      <c r="AL11" s="11">
        <v>37.794024881102423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37.453637754283235</v>
      </c>
      <c r="N12" s="11">
        <v>38.374823704569572</v>
      </c>
      <c r="O12" s="11">
        <v>39.815500971847108</v>
      </c>
      <c r="P12" s="11">
        <v>35.209601668516775</v>
      </c>
      <c r="Q12" s="11">
        <v>35.319792195171473</v>
      </c>
      <c r="R12" s="11">
        <v>34.02836667107934</v>
      </c>
      <c r="S12" s="11">
        <v>36.66493140781543</v>
      </c>
      <c r="T12" s="11">
        <v>34.576471082170173</v>
      </c>
      <c r="U12" s="11">
        <v>37.640731476185024</v>
      </c>
      <c r="V12" s="11">
        <v>38.477746941607577</v>
      </c>
      <c r="W12" s="11">
        <v>40.174445627640083</v>
      </c>
      <c r="X12" s="11">
        <v>37.980429865039298</v>
      </c>
      <c r="Y12" s="11">
        <v>37.883358346295843</v>
      </c>
      <c r="Z12" s="11">
        <v>38.150197251636065</v>
      </c>
      <c r="AA12" s="11">
        <v>38.516761637567726</v>
      </c>
      <c r="AB12" s="11">
        <v>38.859262406541582</v>
      </c>
      <c r="AC12" s="11">
        <v>39.171113909885683</v>
      </c>
      <c r="AD12" s="11">
        <v>39.491357851614694</v>
      </c>
      <c r="AE12" s="11">
        <v>39.785969237546816</v>
      </c>
      <c r="AF12" s="11">
        <v>40.048047171158636</v>
      </c>
      <c r="AG12" s="11">
        <v>40.326442676054789</v>
      </c>
      <c r="AH12" s="11">
        <v>40.618954492035108</v>
      </c>
      <c r="AI12" s="11">
        <v>40.919419260110523</v>
      </c>
      <c r="AJ12" s="11">
        <v>41.222242436833049</v>
      </c>
      <c r="AK12" s="11">
        <v>41.524426935260138</v>
      </c>
      <c r="AL12" s="11">
        <v>41.827622620887574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44.880408845432825</v>
      </c>
      <c r="N13" s="11">
        <v>42.583102856422471</v>
      </c>
      <c r="O13" s="11">
        <v>44.283323320078424</v>
      </c>
      <c r="P13" s="11">
        <v>43.915067437936024</v>
      </c>
      <c r="Q13" s="11">
        <v>44.443821728996028</v>
      </c>
      <c r="R13" s="11">
        <v>44.92266459798968</v>
      </c>
      <c r="S13" s="11">
        <v>47.690658342944914</v>
      </c>
      <c r="T13" s="11">
        <v>48.84151924373743</v>
      </c>
      <c r="U13" s="11">
        <v>50.848190389993299</v>
      </c>
      <c r="V13" s="11">
        <v>52.910664053938135</v>
      </c>
      <c r="W13" s="11">
        <v>57.691657556035132</v>
      </c>
      <c r="X13" s="11">
        <v>57.802457524724588</v>
      </c>
      <c r="Y13" s="11">
        <v>58.433300475091897</v>
      </c>
      <c r="Z13" s="11">
        <v>59.359085928181926</v>
      </c>
      <c r="AA13" s="11">
        <v>60.373922446333992</v>
      </c>
      <c r="AB13" s="11">
        <v>61.188751785873791</v>
      </c>
      <c r="AC13" s="11">
        <v>61.990953349204815</v>
      </c>
      <c r="AD13" s="11">
        <v>62.77665755466122</v>
      </c>
      <c r="AE13" s="11">
        <v>63.562872840963152</v>
      </c>
      <c r="AF13" s="11">
        <v>64.336456958586368</v>
      </c>
      <c r="AG13" s="11">
        <v>65.104886078180428</v>
      </c>
      <c r="AH13" s="11">
        <v>65.908875807188309</v>
      </c>
      <c r="AI13" s="11">
        <v>66.796235514572928</v>
      </c>
      <c r="AJ13" s="11">
        <v>67.619157022382367</v>
      </c>
      <c r="AK13" s="11">
        <v>68.469237440160967</v>
      </c>
      <c r="AL13" s="11">
        <v>69.330917302322248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89.214024852364915</v>
      </c>
      <c r="N15" s="87">
        <f>SUM(N16:N20)</f>
        <v>90.747451032263115</v>
      </c>
      <c r="O15" s="87">
        <f t="shared" ref="O15:AL15" si="5">SUM(O16:O20)</f>
        <v>97.438185380657529</v>
      </c>
      <c r="P15" s="87">
        <f t="shared" si="5"/>
        <v>92.823279638902278</v>
      </c>
      <c r="Q15" s="87">
        <f t="shared" si="5"/>
        <v>96.567867683435892</v>
      </c>
      <c r="R15" s="87">
        <f t="shared" si="5"/>
        <v>98.927681539508512</v>
      </c>
      <c r="S15" s="87">
        <f t="shared" si="5"/>
        <v>104.05131704614436</v>
      </c>
      <c r="T15" s="87">
        <f t="shared" si="5"/>
        <v>106.16320728339588</v>
      </c>
      <c r="U15" s="87">
        <f t="shared" si="5"/>
        <v>106.01363337534099</v>
      </c>
      <c r="V15" s="87">
        <f t="shared" si="5"/>
        <v>105.9075120805287</v>
      </c>
      <c r="W15" s="87">
        <f t="shared" si="5"/>
        <v>113.95191230645325</v>
      </c>
      <c r="X15" s="87">
        <f t="shared" si="5"/>
        <v>114.1340154185628</v>
      </c>
      <c r="Y15" s="87">
        <f t="shared" si="5"/>
        <v>114.8860150680653</v>
      </c>
      <c r="Z15" s="87">
        <f t="shared" si="5"/>
        <v>116.27858601363587</v>
      </c>
      <c r="AA15" s="87">
        <f t="shared" si="5"/>
        <v>117.9587510273509</v>
      </c>
      <c r="AB15" s="87">
        <f t="shared" si="5"/>
        <v>119.29804759901728</v>
      </c>
      <c r="AC15" s="87">
        <f t="shared" si="5"/>
        <v>120.55533751931705</v>
      </c>
      <c r="AD15" s="87">
        <f t="shared" si="5"/>
        <v>121.77134086850735</v>
      </c>
      <c r="AE15" s="87">
        <f t="shared" si="5"/>
        <v>122.93210270813668</v>
      </c>
      <c r="AF15" s="87">
        <f t="shared" si="5"/>
        <v>124.12098552581746</v>
      </c>
      <c r="AG15" s="87">
        <f t="shared" si="5"/>
        <v>125.35794188879741</v>
      </c>
      <c r="AH15" s="87">
        <f t="shared" si="5"/>
        <v>126.71407485328069</v>
      </c>
      <c r="AI15" s="87">
        <f t="shared" si="5"/>
        <v>128.10545011987622</v>
      </c>
      <c r="AJ15" s="87">
        <f t="shared" si="5"/>
        <v>129.50254316388455</v>
      </c>
      <c r="AK15" s="87">
        <f t="shared" si="5"/>
        <v>130.93072842207229</v>
      </c>
      <c r="AL15" s="87">
        <f t="shared" si="5"/>
        <v>132.38784417061652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13.219597358849194</v>
      </c>
      <c r="N16" s="11">
        <v>12.901757763173071</v>
      </c>
      <c r="O16" s="11">
        <v>14.139399730154537</v>
      </c>
      <c r="P16" s="11">
        <v>13.772786003258778</v>
      </c>
      <c r="Q16" s="11">
        <v>13.177683751092397</v>
      </c>
      <c r="R16" s="11">
        <v>13.403488654234831</v>
      </c>
      <c r="S16" s="11">
        <v>14.180469880364116</v>
      </c>
      <c r="T16" s="11">
        <v>16.061405335273982</v>
      </c>
      <c r="U16" s="11">
        <v>15.922570967142347</v>
      </c>
      <c r="V16" s="11">
        <v>15.685666937731895</v>
      </c>
      <c r="W16" s="11">
        <v>17.356223305773842</v>
      </c>
      <c r="X16" s="11">
        <v>15.667288069413011</v>
      </c>
      <c r="Y16" s="11">
        <v>15.834211996973936</v>
      </c>
      <c r="Z16" s="11">
        <v>16.080334419593473</v>
      </c>
      <c r="AA16" s="11">
        <v>16.328911252552718</v>
      </c>
      <c r="AB16" s="11">
        <v>16.502124048655084</v>
      </c>
      <c r="AC16" s="11">
        <v>16.665839173360254</v>
      </c>
      <c r="AD16" s="11">
        <v>16.821122901228598</v>
      </c>
      <c r="AE16" s="11">
        <v>16.96952469593532</v>
      </c>
      <c r="AF16" s="11">
        <v>17.111249409546346</v>
      </c>
      <c r="AG16" s="11">
        <v>17.300787202102544</v>
      </c>
      <c r="AH16" s="11">
        <v>17.488656738555186</v>
      </c>
      <c r="AI16" s="11">
        <v>17.686700352402518</v>
      </c>
      <c r="AJ16" s="11">
        <v>17.886171168256336</v>
      </c>
      <c r="AK16" s="11">
        <v>18.087904480911913</v>
      </c>
      <c r="AL16" s="11">
        <v>18.282696963267146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9.2424292027279797</v>
      </c>
      <c r="N17" s="11">
        <v>11.965250683881669</v>
      </c>
      <c r="O17" s="11">
        <v>12.153713681248988</v>
      </c>
      <c r="P17" s="11">
        <v>11.648016119345066</v>
      </c>
      <c r="Q17" s="11">
        <v>11.893930964250192</v>
      </c>
      <c r="R17" s="11">
        <v>12.294453855042805</v>
      </c>
      <c r="S17" s="11">
        <v>13.178699352127323</v>
      </c>
      <c r="T17" s="11">
        <v>13.291599768710284</v>
      </c>
      <c r="U17" s="11">
        <v>13.996992795300716</v>
      </c>
      <c r="V17" s="11">
        <v>14.552670598473531</v>
      </c>
      <c r="W17" s="11">
        <v>14.637039508721532</v>
      </c>
      <c r="X17" s="11">
        <v>21.429676455754155</v>
      </c>
      <c r="Y17" s="11">
        <v>21.812195552576686</v>
      </c>
      <c r="Z17" s="11">
        <v>22.290116334510248</v>
      </c>
      <c r="AA17" s="11">
        <v>22.81149228260378</v>
      </c>
      <c r="AB17" s="11">
        <v>23.303222415456034</v>
      </c>
      <c r="AC17" s="11">
        <v>23.788993678859271</v>
      </c>
      <c r="AD17" s="11">
        <v>24.287321768697861</v>
      </c>
      <c r="AE17" s="11">
        <v>24.757225902015069</v>
      </c>
      <c r="AF17" s="11">
        <v>25.238686942600932</v>
      </c>
      <c r="AG17" s="11">
        <v>25.727496124698909</v>
      </c>
      <c r="AH17" s="11">
        <v>26.27042031352785</v>
      </c>
      <c r="AI17" s="11">
        <v>26.785517926930183</v>
      </c>
      <c r="AJ17" s="11">
        <v>27.303015859921455</v>
      </c>
      <c r="AK17" s="11">
        <v>27.835157106443781</v>
      </c>
      <c r="AL17" s="11">
        <v>28.389488228160822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7.8205261448782268</v>
      </c>
      <c r="N18" s="11">
        <v>8.918162558496066</v>
      </c>
      <c r="O18" s="11">
        <v>9.0843453559121734</v>
      </c>
      <c r="P18" s="11">
        <v>8.3019416626998499</v>
      </c>
      <c r="Q18" s="11">
        <v>8.1570347827086671</v>
      </c>
      <c r="R18" s="11">
        <v>8.5063338069577039</v>
      </c>
      <c r="S18" s="11">
        <v>9.0216869325253732</v>
      </c>
      <c r="T18" s="11">
        <v>8.5821868096306009</v>
      </c>
      <c r="U18" s="11">
        <v>8.4114570956278527</v>
      </c>
      <c r="V18" s="11">
        <v>8.2854186835854922</v>
      </c>
      <c r="W18" s="11">
        <v>8.9712816814676017</v>
      </c>
      <c r="X18" s="11">
        <v>7.5288820161734957</v>
      </c>
      <c r="Y18" s="11">
        <v>7.6123995554449024</v>
      </c>
      <c r="Z18" s="11">
        <v>7.7099685138197378</v>
      </c>
      <c r="AA18" s="11">
        <v>7.825939992426397</v>
      </c>
      <c r="AB18" s="11">
        <v>7.9175845040173485</v>
      </c>
      <c r="AC18" s="11">
        <v>7.9980055344620391</v>
      </c>
      <c r="AD18" s="11">
        <v>8.0738207309237779</v>
      </c>
      <c r="AE18" s="11">
        <v>8.1360449109011768</v>
      </c>
      <c r="AF18" s="11">
        <v>8.2306500557431317</v>
      </c>
      <c r="AG18" s="11">
        <v>8.3135550252793298</v>
      </c>
      <c r="AH18" s="11">
        <v>8.413922812370334</v>
      </c>
      <c r="AI18" s="11">
        <v>8.498689719729116</v>
      </c>
      <c r="AJ18" s="11">
        <v>8.6224618946688043</v>
      </c>
      <c r="AK18" s="11">
        <v>8.7052624907131122</v>
      </c>
      <c r="AL18" s="11">
        <v>8.8322546533099882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12.266017290584436</v>
      </c>
      <c r="N19" s="11">
        <v>13.557828590245499</v>
      </c>
      <c r="O19" s="11">
        <v>15.968636093638365</v>
      </c>
      <c r="P19" s="11">
        <v>13.465941050027729</v>
      </c>
      <c r="Q19" s="11">
        <v>16.044948486079686</v>
      </c>
      <c r="R19" s="11">
        <v>15.842618216336673</v>
      </c>
      <c r="S19" s="11">
        <v>18.138533628069691</v>
      </c>
      <c r="T19" s="11">
        <v>16.797017866870618</v>
      </c>
      <c r="U19" s="11">
        <v>16.180230923509544</v>
      </c>
      <c r="V19" s="11">
        <v>15.259319959013986</v>
      </c>
      <c r="W19" s="11">
        <v>18.927176642407733</v>
      </c>
      <c r="X19" s="11">
        <v>16.306332200791712</v>
      </c>
      <c r="Y19" s="11">
        <v>16.02861139253503</v>
      </c>
      <c r="Z19" s="11">
        <v>16.033264379805757</v>
      </c>
      <c r="AA19" s="11">
        <v>16.202716510725761</v>
      </c>
      <c r="AB19" s="11">
        <v>16.342980172904063</v>
      </c>
      <c r="AC19" s="11">
        <v>16.462393822719154</v>
      </c>
      <c r="AD19" s="11">
        <v>16.578399373821981</v>
      </c>
      <c r="AE19" s="11">
        <v>16.691677697778736</v>
      </c>
      <c r="AF19" s="11">
        <v>16.80394948833662</v>
      </c>
      <c r="AG19" s="11">
        <v>16.924432369761604</v>
      </c>
      <c r="AH19" s="11">
        <v>17.079825006512252</v>
      </c>
      <c r="AI19" s="11">
        <v>17.247426861276747</v>
      </c>
      <c r="AJ19" s="11">
        <v>17.372813995462632</v>
      </c>
      <c r="AK19" s="11">
        <v>17.529259817494307</v>
      </c>
      <c r="AL19" s="11">
        <v>17.656987840847126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46.665454855325081</v>
      </c>
      <c r="N20" s="11">
        <v>43.4044514364668</v>
      </c>
      <c r="O20" s="11">
        <v>46.092090519703468</v>
      </c>
      <c r="P20" s="11">
        <v>45.634594803570863</v>
      </c>
      <c r="Q20" s="11">
        <v>47.294269699304948</v>
      </c>
      <c r="R20" s="11">
        <v>48.880787006936501</v>
      </c>
      <c r="S20" s="11">
        <v>49.531927253057852</v>
      </c>
      <c r="T20" s="11">
        <v>51.430997502910387</v>
      </c>
      <c r="U20" s="11">
        <v>51.502381593760525</v>
      </c>
      <c r="V20" s="11">
        <v>52.124435901723807</v>
      </c>
      <c r="W20" s="11">
        <v>54.06019116808254</v>
      </c>
      <c r="X20" s="11">
        <v>53.201836676430418</v>
      </c>
      <c r="Y20" s="11">
        <v>53.598596570534752</v>
      </c>
      <c r="Z20" s="11">
        <v>54.164902365906663</v>
      </c>
      <c r="AA20" s="11">
        <v>54.789690989042235</v>
      </c>
      <c r="AB20" s="11">
        <v>55.232136457984751</v>
      </c>
      <c r="AC20" s="11">
        <v>55.640105309916336</v>
      </c>
      <c r="AD20" s="11">
        <v>56.01067609383513</v>
      </c>
      <c r="AE20" s="11">
        <v>56.377629501506391</v>
      </c>
      <c r="AF20" s="11">
        <v>56.736449629590425</v>
      </c>
      <c r="AG20" s="11">
        <v>57.091671166955024</v>
      </c>
      <c r="AH20" s="11">
        <v>57.461249982315074</v>
      </c>
      <c r="AI20" s="11">
        <v>57.887115259537673</v>
      </c>
      <c r="AJ20" s="11">
        <v>58.318080245575324</v>
      </c>
      <c r="AK20" s="11">
        <v>58.773144526509185</v>
      </c>
      <c r="AL20" s="11">
        <v>59.22641648503145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91.099210615511168</v>
      </c>
      <c r="N22" s="87">
        <f>SUM(N23:N24)</f>
        <v>87.324965193756199</v>
      </c>
      <c r="O22" s="87">
        <f t="shared" ref="O22:AL22" si="7">SUM(O23:O24)</f>
        <v>89.966491974950117</v>
      </c>
      <c r="P22" s="87">
        <f t="shared" si="7"/>
        <v>85.416184789063493</v>
      </c>
      <c r="Q22" s="87">
        <f t="shared" si="7"/>
        <v>88.094620929286776</v>
      </c>
      <c r="R22" s="87">
        <f t="shared" si="7"/>
        <v>91.473118518408484</v>
      </c>
      <c r="S22" s="87">
        <f t="shared" si="7"/>
        <v>89.209250002865502</v>
      </c>
      <c r="T22" s="87">
        <f t="shared" si="7"/>
        <v>91.583192099674164</v>
      </c>
      <c r="U22" s="87">
        <f t="shared" si="7"/>
        <v>91.957060320922949</v>
      </c>
      <c r="V22" s="87">
        <f t="shared" si="7"/>
        <v>89.198377841612938</v>
      </c>
      <c r="W22" s="87">
        <f t="shared" si="7"/>
        <v>90.631771927205648</v>
      </c>
      <c r="X22" s="87">
        <f t="shared" si="7"/>
        <v>92.995475941833462</v>
      </c>
      <c r="Y22" s="87">
        <f t="shared" si="7"/>
        <v>92.73789953649117</v>
      </c>
      <c r="Z22" s="87">
        <f t="shared" si="7"/>
        <v>92.710778870439114</v>
      </c>
      <c r="AA22" s="87">
        <f t="shared" si="7"/>
        <v>92.733057337986025</v>
      </c>
      <c r="AB22" s="87">
        <f t="shared" si="7"/>
        <v>92.334840356730837</v>
      </c>
      <c r="AC22" s="87">
        <f t="shared" si="7"/>
        <v>91.732552354315715</v>
      </c>
      <c r="AD22" s="87">
        <f t="shared" si="7"/>
        <v>90.990008771894338</v>
      </c>
      <c r="AE22" s="87">
        <f t="shared" si="7"/>
        <v>90.437778701821216</v>
      </c>
      <c r="AF22" s="87">
        <f t="shared" si="7"/>
        <v>89.890732808084749</v>
      </c>
      <c r="AG22" s="87">
        <f t="shared" si="7"/>
        <v>89.434157128825731</v>
      </c>
      <c r="AH22" s="87">
        <f t="shared" si="7"/>
        <v>88.806773464044014</v>
      </c>
      <c r="AI22" s="87">
        <f t="shared" si="7"/>
        <v>87.918097532407984</v>
      </c>
      <c r="AJ22" s="87">
        <f t="shared" si="7"/>
        <v>87.13352688462578</v>
      </c>
      <c r="AK22" s="87">
        <f t="shared" si="7"/>
        <v>86.239111472173732</v>
      </c>
      <c r="AL22" s="87">
        <f t="shared" si="7"/>
        <v>85.356587824965843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67.456467662286883</v>
      </c>
      <c r="N23" s="11">
        <v>66.373579880510974</v>
      </c>
      <c r="O23" s="11">
        <v>68.956699199221973</v>
      </c>
      <c r="P23" s="11">
        <v>64.668207519807524</v>
      </c>
      <c r="Q23" s="11">
        <v>66.76026684685722</v>
      </c>
      <c r="R23" s="11">
        <v>70.99310272109912</v>
      </c>
      <c r="S23" s="11">
        <v>69.269374964959582</v>
      </c>
      <c r="T23" s="11">
        <v>71.362746940727718</v>
      </c>
      <c r="U23" s="11">
        <v>70.810877697258007</v>
      </c>
      <c r="V23" s="11">
        <v>69.780657844739295</v>
      </c>
      <c r="W23" s="11">
        <v>71.817351143889979</v>
      </c>
      <c r="X23" s="11">
        <v>74.111801773458225</v>
      </c>
      <c r="Y23" s="11">
        <v>74.183607387892266</v>
      </c>
      <c r="Z23" s="11">
        <v>74.47095460724033</v>
      </c>
      <c r="AA23" s="11">
        <v>74.82612379491907</v>
      </c>
      <c r="AB23" s="11">
        <v>74.876131370822279</v>
      </c>
      <c r="AC23" s="11">
        <v>74.825068861384182</v>
      </c>
      <c r="AD23" s="11">
        <v>74.694644307614141</v>
      </c>
      <c r="AE23" s="11">
        <v>74.5380082680513</v>
      </c>
      <c r="AF23" s="11">
        <v>74.366160634856399</v>
      </c>
      <c r="AG23" s="11">
        <v>74.222938557640504</v>
      </c>
      <c r="AH23" s="11">
        <v>74.048863469033407</v>
      </c>
      <c r="AI23" s="11">
        <v>73.833399677220257</v>
      </c>
      <c r="AJ23" s="11">
        <v>73.619413774560599</v>
      </c>
      <c r="AK23" s="11">
        <v>73.387398353180345</v>
      </c>
      <c r="AL23" s="11">
        <v>73.076069369275984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23.642742953224289</v>
      </c>
      <c r="N24" s="11">
        <v>20.951385313245222</v>
      </c>
      <c r="O24" s="11">
        <v>21.009792775728151</v>
      </c>
      <c r="P24" s="11">
        <v>20.747977269255962</v>
      </c>
      <c r="Q24" s="11">
        <v>21.334354082429552</v>
      </c>
      <c r="R24" s="11">
        <v>20.480015797309367</v>
      </c>
      <c r="S24" s="11">
        <v>19.939875037905917</v>
      </c>
      <c r="T24" s="11">
        <v>20.220445158946443</v>
      </c>
      <c r="U24" s="11">
        <v>21.146182623664938</v>
      </c>
      <c r="V24" s="11">
        <v>19.41771999687365</v>
      </c>
      <c r="W24" s="11">
        <v>18.814420783315661</v>
      </c>
      <c r="X24" s="11">
        <v>18.883674168375229</v>
      </c>
      <c r="Y24" s="11">
        <v>18.554292148598901</v>
      </c>
      <c r="Z24" s="11">
        <v>18.239824263198788</v>
      </c>
      <c r="AA24" s="11">
        <v>17.906933543066962</v>
      </c>
      <c r="AB24" s="11">
        <v>17.458708985908562</v>
      </c>
      <c r="AC24" s="11">
        <v>16.907483492931537</v>
      </c>
      <c r="AD24" s="11">
        <v>16.295364464280194</v>
      </c>
      <c r="AE24" s="11">
        <v>15.89977043376992</v>
      </c>
      <c r="AF24" s="11">
        <v>15.524572173228346</v>
      </c>
      <c r="AG24" s="11">
        <v>15.211218571185226</v>
      </c>
      <c r="AH24" s="11">
        <v>14.757909995010602</v>
      </c>
      <c r="AI24" s="11">
        <v>14.084697855187731</v>
      </c>
      <c r="AJ24" s="11">
        <v>13.514113110065177</v>
      </c>
      <c r="AK24" s="11">
        <v>12.85171311899339</v>
      </c>
      <c r="AL24" s="11">
        <v>12.280518455689855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82.638220083145939</v>
      </c>
      <c r="N26" s="87">
        <f>SUM(N27:N30)</f>
        <v>81.411294001462778</v>
      </c>
      <c r="O26" s="87">
        <f t="shared" ref="O26:AL26" si="9">SUM(O27:O30)</f>
        <v>82.505225721520631</v>
      </c>
      <c r="P26" s="87">
        <f t="shared" si="9"/>
        <v>79.97222226071851</v>
      </c>
      <c r="Q26" s="87">
        <f t="shared" si="9"/>
        <v>84.918225569446406</v>
      </c>
      <c r="R26" s="87">
        <f>SUM(R27:R30)</f>
        <v>89.232165346625564</v>
      </c>
      <c r="S26" s="87">
        <f t="shared" si="9"/>
        <v>88.0602484450866</v>
      </c>
      <c r="T26" s="87">
        <f t="shared" si="9"/>
        <v>85.703663201956957</v>
      </c>
      <c r="U26" s="87">
        <f t="shared" si="9"/>
        <v>83.519123384471641</v>
      </c>
      <c r="V26" s="87">
        <f t="shared" si="9"/>
        <v>83.662829367193709</v>
      </c>
      <c r="W26" s="87">
        <f t="shared" si="9"/>
        <v>77.931282077763797</v>
      </c>
      <c r="X26" s="87">
        <f t="shared" si="9"/>
        <v>79.77411572072063</v>
      </c>
      <c r="Y26" s="87">
        <f t="shared" si="9"/>
        <v>79.932585345605077</v>
      </c>
      <c r="Z26" s="87">
        <f t="shared" si="9"/>
        <v>80.776971362973853</v>
      </c>
      <c r="AA26" s="87">
        <f t="shared" si="9"/>
        <v>81.486911920526836</v>
      </c>
      <c r="AB26" s="87">
        <f t="shared" si="9"/>
        <v>81.566446670735743</v>
      </c>
      <c r="AC26" s="87">
        <f t="shared" si="9"/>
        <v>81.516499200820206</v>
      </c>
      <c r="AD26" s="87">
        <f t="shared" si="9"/>
        <v>81.408943843957019</v>
      </c>
      <c r="AE26" s="87">
        <f t="shared" si="9"/>
        <v>81.342940185023878</v>
      </c>
      <c r="AF26" s="87">
        <f t="shared" si="9"/>
        <v>81.31620997958855</v>
      </c>
      <c r="AG26" s="87">
        <f t="shared" si="9"/>
        <v>81.324492752999703</v>
      </c>
      <c r="AH26" s="87">
        <f t="shared" si="9"/>
        <v>81.332113602471082</v>
      </c>
      <c r="AI26" s="87">
        <f t="shared" si="9"/>
        <v>81.354970879176236</v>
      </c>
      <c r="AJ26" s="87">
        <f t="shared" si="9"/>
        <v>81.379316528109868</v>
      </c>
      <c r="AK26" s="87">
        <f t="shared" si="9"/>
        <v>81.374180134338303</v>
      </c>
      <c r="AL26" s="87">
        <f t="shared" si="9"/>
        <v>81.347453680569288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9.0974465594770884</v>
      </c>
      <c r="N27" s="11">
        <v>7.7088614212270112</v>
      </c>
      <c r="O27" s="11">
        <v>9.4198254375792452</v>
      </c>
      <c r="P27" s="11">
        <v>7.8574991395598461</v>
      </c>
      <c r="Q27" s="11">
        <v>9.1654960738100968</v>
      </c>
      <c r="R27" s="11">
        <v>9.4442391935059007</v>
      </c>
      <c r="S27" s="11">
        <v>10.774897742716075</v>
      </c>
      <c r="T27" s="11">
        <v>7.6141741329812067</v>
      </c>
      <c r="U27" s="11">
        <v>8.2706237626028614</v>
      </c>
      <c r="V27" s="11">
        <v>10.635115625741252</v>
      </c>
      <c r="W27" s="11">
        <v>7.376260329394726</v>
      </c>
      <c r="X27" s="11">
        <v>6.8823155353397807</v>
      </c>
      <c r="Y27" s="11">
        <v>6.9743092487058345</v>
      </c>
      <c r="Z27" s="11">
        <v>7.1387054603834024</v>
      </c>
      <c r="AA27" s="11">
        <v>7.3398846376555591</v>
      </c>
      <c r="AB27" s="11">
        <v>7.4912921343687797</v>
      </c>
      <c r="AC27" s="11">
        <v>7.6283996458732943</v>
      </c>
      <c r="AD27" s="11">
        <v>7.7502138262459965</v>
      </c>
      <c r="AE27" s="11">
        <v>7.8763797223364547</v>
      </c>
      <c r="AF27" s="11">
        <v>8.0001285706821506</v>
      </c>
      <c r="AG27" s="11">
        <v>8.1346719072334928</v>
      </c>
      <c r="AH27" s="11">
        <v>8.2729135802586331</v>
      </c>
      <c r="AI27" s="11">
        <v>8.412385395990249</v>
      </c>
      <c r="AJ27" s="11">
        <v>8.5522090105401034</v>
      </c>
      <c r="AK27" s="11">
        <v>8.6934426798441571</v>
      </c>
      <c r="AL27" s="11">
        <v>8.8413377343615753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27.463446562434513</v>
      </c>
      <c r="N28" s="11">
        <v>28.840422494339037</v>
      </c>
      <c r="O28" s="11">
        <v>28.825968551566277</v>
      </c>
      <c r="P28" s="11">
        <v>28.108741981814145</v>
      </c>
      <c r="Q28" s="11">
        <v>30.229803717269451</v>
      </c>
      <c r="R28" s="11">
        <v>32.090629976815435</v>
      </c>
      <c r="S28" s="11">
        <v>31.810147455556859</v>
      </c>
      <c r="T28" s="11">
        <v>29.990646205166325</v>
      </c>
      <c r="U28" s="11">
        <v>30.51598374526931</v>
      </c>
      <c r="V28" s="11">
        <v>31.142112134564947</v>
      </c>
      <c r="W28" s="11">
        <v>27.994399834738221</v>
      </c>
      <c r="X28" s="11">
        <v>28.445574701502803</v>
      </c>
      <c r="Y28" s="11">
        <v>28.553877245751451</v>
      </c>
      <c r="Z28" s="11">
        <v>28.801608976108735</v>
      </c>
      <c r="AA28" s="11">
        <v>29.01946407507193</v>
      </c>
      <c r="AB28" s="11">
        <v>29.032018542675004</v>
      </c>
      <c r="AC28" s="11">
        <v>29.021168293273814</v>
      </c>
      <c r="AD28" s="11">
        <v>28.995514423072311</v>
      </c>
      <c r="AE28" s="11">
        <v>28.9732574457346</v>
      </c>
      <c r="AF28" s="11">
        <v>28.933448350060505</v>
      </c>
      <c r="AG28" s="11">
        <v>28.896789109876526</v>
      </c>
      <c r="AH28" s="11">
        <v>28.866313959481474</v>
      </c>
      <c r="AI28" s="11">
        <v>28.848032852337617</v>
      </c>
      <c r="AJ28" s="11">
        <v>28.818352905928595</v>
      </c>
      <c r="AK28" s="11">
        <v>28.781385914781428</v>
      </c>
      <c r="AL28" s="11">
        <v>28.740610412848529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29.92082473399557</v>
      </c>
      <c r="N29" s="11">
        <v>28.502302560934215</v>
      </c>
      <c r="O29" s="11">
        <v>25.974689423606332</v>
      </c>
      <c r="P29" s="11">
        <v>26.371707270286876</v>
      </c>
      <c r="Q29" s="11">
        <v>26.903802459866508</v>
      </c>
      <c r="R29" s="11">
        <v>28.481405179792564</v>
      </c>
      <c r="S29" s="11">
        <v>26.078322458028516</v>
      </c>
      <c r="T29" s="11">
        <v>28.592680304210596</v>
      </c>
      <c r="U29" s="11">
        <v>27.07826067485766</v>
      </c>
      <c r="V29" s="11">
        <v>25.458724496182143</v>
      </c>
      <c r="W29" s="11">
        <v>26.481364188933572</v>
      </c>
      <c r="X29" s="11">
        <v>27.525400522551639</v>
      </c>
      <c r="Y29" s="11">
        <v>27.421585984567525</v>
      </c>
      <c r="Z29" s="11">
        <v>27.726353831668341</v>
      </c>
      <c r="AA29" s="11">
        <v>27.87225572144337</v>
      </c>
      <c r="AB29" s="11">
        <v>27.692680842985787</v>
      </c>
      <c r="AC29" s="11">
        <v>27.47656925576743</v>
      </c>
      <c r="AD29" s="11">
        <v>27.250313495231861</v>
      </c>
      <c r="AE29" s="11">
        <v>27.040221103991541</v>
      </c>
      <c r="AF29" s="11">
        <v>26.84360576097891</v>
      </c>
      <c r="AG29" s="11">
        <v>26.661311382990355</v>
      </c>
      <c r="AH29" s="11">
        <v>26.477313511265837</v>
      </c>
      <c r="AI29" s="11">
        <v>26.287433442447121</v>
      </c>
      <c r="AJ29" s="11">
        <v>26.08912879420847</v>
      </c>
      <c r="AK29" s="11">
        <v>25.87678685439694</v>
      </c>
      <c r="AL29" s="11">
        <v>25.664794367963164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16.156502227238768</v>
      </c>
      <c r="N30" s="11">
        <v>16.359707524962513</v>
      </c>
      <c r="O30" s="11">
        <v>18.28474230876877</v>
      </c>
      <c r="P30" s="11">
        <v>17.634273869057647</v>
      </c>
      <c r="Q30" s="11">
        <v>18.619123318500346</v>
      </c>
      <c r="R30" s="11">
        <v>19.215890996511664</v>
      </c>
      <c r="S30" s="11">
        <v>19.39688078878514</v>
      </c>
      <c r="T30" s="11">
        <v>19.50616255959882</v>
      </c>
      <c r="U30" s="11">
        <v>17.654255201741815</v>
      </c>
      <c r="V30" s="11">
        <v>16.426877110705373</v>
      </c>
      <c r="W30" s="11">
        <v>16.079257724697278</v>
      </c>
      <c r="X30" s="11">
        <v>16.920824961326407</v>
      </c>
      <c r="Y30" s="11">
        <v>16.982812866580264</v>
      </c>
      <c r="Z30" s="11">
        <v>17.110303094813375</v>
      </c>
      <c r="AA30" s="11">
        <v>17.255307486355974</v>
      </c>
      <c r="AB30" s="11">
        <v>17.350455150706171</v>
      </c>
      <c r="AC30" s="11">
        <v>17.390362005905676</v>
      </c>
      <c r="AD30" s="11">
        <v>17.412902099406843</v>
      </c>
      <c r="AE30" s="11">
        <v>17.453081912961274</v>
      </c>
      <c r="AF30" s="11">
        <v>17.539027297866983</v>
      </c>
      <c r="AG30" s="11">
        <v>17.631720352899332</v>
      </c>
      <c r="AH30" s="11">
        <v>17.715572551465147</v>
      </c>
      <c r="AI30" s="11">
        <v>17.807119188401245</v>
      </c>
      <c r="AJ30" s="11">
        <v>17.919625817432696</v>
      </c>
      <c r="AK30" s="11">
        <v>18.022564685315785</v>
      </c>
      <c r="AL30" s="11">
        <v>18.100711165396014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71.544615506984258</v>
      </c>
      <c r="N32" s="87">
        <f t="shared" si="10"/>
        <v>70.808063350669613</v>
      </c>
      <c r="O32" s="87">
        <f t="shared" si="10"/>
        <v>74.529307592164216</v>
      </c>
      <c r="P32" s="87">
        <f t="shared" si="10"/>
        <v>71.389907195305568</v>
      </c>
      <c r="Q32" s="87">
        <f t="shared" si="10"/>
        <v>74.808960803708047</v>
      </c>
      <c r="R32" s="87">
        <f t="shared" si="10"/>
        <v>77.531064914316715</v>
      </c>
      <c r="S32" s="87">
        <f t="shared" si="10"/>
        <v>83.503790268154816</v>
      </c>
      <c r="T32" s="87">
        <f t="shared" si="10"/>
        <v>82.768875624956749</v>
      </c>
      <c r="U32" s="87">
        <f t="shared" si="10"/>
        <v>80.533316412824945</v>
      </c>
      <c r="V32" s="87">
        <f t="shared" si="10"/>
        <v>84.563624735165433</v>
      </c>
      <c r="W32" s="87">
        <f t="shared" si="10"/>
        <v>82.486152172141558</v>
      </c>
      <c r="X32" s="87">
        <f t="shared" si="10"/>
        <v>81.568395860969815</v>
      </c>
      <c r="Y32" s="87">
        <f t="shared" si="10"/>
        <v>82.175292642017226</v>
      </c>
      <c r="Z32" s="87">
        <f t="shared" si="10"/>
        <v>83.002815264862136</v>
      </c>
      <c r="AA32" s="87">
        <f t="shared" si="10"/>
        <v>83.982816904164125</v>
      </c>
      <c r="AB32" s="87">
        <f t="shared" si="10"/>
        <v>84.803649485486602</v>
      </c>
      <c r="AC32" s="87">
        <f t="shared" si="10"/>
        <v>85.593944097608144</v>
      </c>
      <c r="AD32" s="87">
        <f t="shared" si="10"/>
        <v>86.371499206340502</v>
      </c>
      <c r="AE32" s="87">
        <f t="shared" ref="AE32" si="11">SUM(AE33:AE35)</f>
        <v>87.058450634133393</v>
      </c>
      <c r="AF32" s="87">
        <f t="shared" ref="AF32" si="12">SUM(AF33:AF35)</f>
        <v>87.776812516060588</v>
      </c>
      <c r="AG32" s="87">
        <f t="shared" ref="AG32" si="13">SUM(AG33:AG35)</f>
        <v>88.519731066984662</v>
      </c>
      <c r="AH32" s="87">
        <f t="shared" ref="AH32" si="14">SUM(AH33:AH35)</f>
        <v>89.276877510879416</v>
      </c>
      <c r="AI32" s="87">
        <f t="shared" ref="AI32" si="15">SUM(AI33:AI35)</f>
        <v>90.103397194943227</v>
      </c>
      <c r="AJ32" s="87">
        <f t="shared" ref="AJ32" si="16">SUM(AJ33:AJ35)</f>
        <v>90.945756121783134</v>
      </c>
      <c r="AK32" s="87">
        <f t="shared" ref="AK32" si="17">SUM(AK33:AK35)</f>
        <v>91.811933981350535</v>
      </c>
      <c r="AL32" s="87">
        <f t="shared" ref="AL32" si="18">SUM(AL33:AL35)</f>
        <v>92.728971118601422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52.590600269333422</v>
      </c>
      <c r="N33" s="11">
        <v>51.928990206969949</v>
      </c>
      <c r="O33" s="11">
        <v>54.627073364083699</v>
      </c>
      <c r="P33" s="11">
        <v>53.757516839583545</v>
      </c>
      <c r="Q33" s="11">
        <v>57.331950328624508</v>
      </c>
      <c r="R33" s="11">
        <v>58.911756660951355</v>
      </c>
      <c r="S33" s="11">
        <v>63.659900681315769</v>
      </c>
      <c r="T33" s="11">
        <v>63.202949495874975</v>
      </c>
      <c r="U33" s="11">
        <v>61.443250224010079</v>
      </c>
      <c r="V33" s="11">
        <v>64.103860719411287</v>
      </c>
      <c r="W33" s="11">
        <v>61.722043966514242</v>
      </c>
      <c r="X33" s="11">
        <v>62.130597553031329</v>
      </c>
      <c r="Y33" s="11">
        <v>62.667856713888987</v>
      </c>
      <c r="Z33" s="11">
        <v>63.413077707648704</v>
      </c>
      <c r="AA33" s="11">
        <v>64.287987862421787</v>
      </c>
      <c r="AB33" s="11">
        <v>65.071946679826283</v>
      </c>
      <c r="AC33" s="11">
        <v>65.842351817048325</v>
      </c>
      <c r="AD33" s="11">
        <v>66.610289450679346</v>
      </c>
      <c r="AE33" s="11">
        <v>67.295413942975273</v>
      </c>
      <c r="AF33" s="11">
        <v>68.00581384467614</v>
      </c>
      <c r="AG33" s="11">
        <v>68.739386111596673</v>
      </c>
      <c r="AH33" s="11">
        <v>69.482580893087174</v>
      </c>
      <c r="AI33" s="11">
        <v>70.295690703736483</v>
      </c>
      <c r="AJ33" s="11">
        <v>71.135985868779457</v>
      </c>
      <c r="AK33" s="11">
        <v>72.009560116050167</v>
      </c>
      <c r="AL33" s="11">
        <v>72.921665626069156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17.711237986996277</v>
      </c>
      <c r="N34" s="11">
        <v>17.950930066536639</v>
      </c>
      <c r="O34" s="11">
        <v>19.026949513733729</v>
      </c>
      <c r="P34" s="11">
        <v>16.83941182488886</v>
      </c>
      <c r="Q34" s="11">
        <v>16.589949001102337</v>
      </c>
      <c r="R34" s="11">
        <v>17.753566283317461</v>
      </c>
      <c r="S34" s="11">
        <v>19.105469129216971</v>
      </c>
      <c r="T34" s="11">
        <v>18.81862759524795</v>
      </c>
      <c r="U34" s="11">
        <v>18.291740040921468</v>
      </c>
      <c r="V34" s="11">
        <v>19.741811234841823</v>
      </c>
      <c r="W34" s="11">
        <v>19.862118770399331</v>
      </c>
      <c r="X34" s="11">
        <v>18.789717736171987</v>
      </c>
      <c r="Y34" s="11">
        <v>18.851029006656287</v>
      </c>
      <c r="Z34" s="11">
        <v>18.924248353322227</v>
      </c>
      <c r="AA34" s="11">
        <v>19.018952123746445</v>
      </c>
      <c r="AB34" s="11">
        <v>19.047017296364352</v>
      </c>
      <c r="AC34" s="11">
        <v>19.060158067605563</v>
      </c>
      <c r="AD34" s="11">
        <v>19.063296740950044</v>
      </c>
      <c r="AE34" s="11">
        <v>19.060152226720714</v>
      </c>
      <c r="AF34" s="11">
        <v>19.0603066652411</v>
      </c>
      <c r="AG34" s="11">
        <v>19.06405541118675</v>
      </c>
      <c r="AH34" s="11">
        <v>19.071790122312198</v>
      </c>
      <c r="AI34" s="11">
        <v>19.080492442865022</v>
      </c>
      <c r="AJ34" s="11">
        <v>19.074561246131232</v>
      </c>
      <c r="AK34" s="11">
        <v>19.062475543616966</v>
      </c>
      <c r="AL34" s="11">
        <v>19.05941290212845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1.2427772506545498</v>
      </c>
      <c r="N35" s="11">
        <v>0.92814307716303257</v>
      </c>
      <c r="O35" s="11">
        <v>0.87528471434679467</v>
      </c>
      <c r="P35" s="11">
        <v>0.79297853083317316</v>
      </c>
      <c r="Q35" s="11">
        <v>0.88706147398120661</v>
      </c>
      <c r="R35" s="11">
        <v>0.86574197004790487</v>
      </c>
      <c r="S35" s="11">
        <v>0.73842045762206909</v>
      </c>
      <c r="T35" s="11">
        <v>0.7472985338338326</v>
      </c>
      <c r="U35" s="11">
        <v>0.79832614789338907</v>
      </c>
      <c r="V35" s="11">
        <v>0.71795278091232506</v>
      </c>
      <c r="W35" s="11">
        <v>0.90198943522798869</v>
      </c>
      <c r="X35" s="11">
        <v>0.64808057176650202</v>
      </c>
      <c r="Y35" s="11">
        <v>0.65640692147195301</v>
      </c>
      <c r="Z35" s="11">
        <v>0.66548920389121224</v>
      </c>
      <c r="AA35" s="11">
        <v>0.67587691799589222</v>
      </c>
      <c r="AB35" s="11">
        <v>0.68468550929596894</v>
      </c>
      <c r="AC35" s="11">
        <v>0.69143421295426533</v>
      </c>
      <c r="AD35" s="11">
        <v>0.69791301471110079</v>
      </c>
      <c r="AE35" s="11">
        <v>0.70288446443740404</v>
      </c>
      <c r="AF35" s="11">
        <v>0.71069200614334793</v>
      </c>
      <c r="AG35" s="11">
        <v>0.7162895442012257</v>
      </c>
      <c r="AH35" s="11">
        <v>0.72250649548004098</v>
      </c>
      <c r="AI35" s="11">
        <v>0.72721404834171754</v>
      </c>
      <c r="AJ35" s="11">
        <v>0.73520900687243795</v>
      </c>
      <c r="AK35" s="11">
        <v>0.73989832168340219</v>
      </c>
      <c r="AL35" s="11">
        <v>0.74789259040382239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69.436447162013181</v>
      </c>
      <c r="N37" s="87">
        <f t="shared" ref="N37:AL37" si="19">SUM(N38:N39)</f>
        <v>73.269954215123562</v>
      </c>
      <c r="O37" s="87">
        <f t="shared" si="19"/>
        <v>74.217334730314334</v>
      </c>
      <c r="P37" s="87">
        <f t="shared" si="19"/>
        <v>71.180846734058207</v>
      </c>
      <c r="Q37" s="87">
        <f t="shared" si="19"/>
        <v>70.09810420842922</v>
      </c>
      <c r="R37" s="87">
        <f t="shared" si="19"/>
        <v>73.265659624274861</v>
      </c>
      <c r="S37" s="87">
        <f t="shared" si="19"/>
        <v>70.800280617929587</v>
      </c>
      <c r="T37" s="87">
        <f t="shared" si="19"/>
        <v>70.109087137940037</v>
      </c>
      <c r="U37" s="87">
        <f t="shared" si="19"/>
        <v>72.296818177831</v>
      </c>
      <c r="V37" s="87">
        <f t="shared" si="19"/>
        <v>67.29894975780212</v>
      </c>
      <c r="W37" s="87">
        <f t="shared" si="19"/>
        <v>67.063726350234731</v>
      </c>
      <c r="X37" s="87">
        <f t="shared" si="19"/>
        <v>67.185194993960124</v>
      </c>
      <c r="Y37" s="87">
        <f t="shared" si="19"/>
        <v>67.34832135777043</v>
      </c>
      <c r="Z37" s="87">
        <f t="shared" si="19"/>
        <v>67.59579905251762</v>
      </c>
      <c r="AA37" s="87">
        <f t="shared" si="19"/>
        <v>67.914546615188399</v>
      </c>
      <c r="AB37" s="87">
        <f t="shared" si="19"/>
        <v>68.027316222147903</v>
      </c>
      <c r="AC37" s="87">
        <f t="shared" si="19"/>
        <v>68.064087651749844</v>
      </c>
      <c r="AD37" s="87">
        <f t="shared" si="19"/>
        <v>68.037805940773211</v>
      </c>
      <c r="AE37" s="87">
        <f t="shared" si="19"/>
        <v>68.005916624609426</v>
      </c>
      <c r="AF37" s="87">
        <f t="shared" si="19"/>
        <v>67.978737007151508</v>
      </c>
      <c r="AG37" s="87">
        <f t="shared" si="19"/>
        <v>68.011708041562841</v>
      </c>
      <c r="AH37" s="87">
        <f t="shared" si="19"/>
        <v>67.967009242003826</v>
      </c>
      <c r="AI37" s="87">
        <f t="shared" si="19"/>
        <v>68.002210891880509</v>
      </c>
      <c r="AJ37" s="87">
        <f t="shared" si="19"/>
        <v>68.006330535113634</v>
      </c>
      <c r="AK37" s="87">
        <f t="shared" si="19"/>
        <v>68.000175154970009</v>
      </c>
      <c r="AL37" s="87">
        <f t="shared" si="19"/>
        <v>68.0078567892065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58.047506055932452</v>
      </c>
      <c r="N38" s="11">
        <v>62.268949126191963</v>
      </c>
      <c r="O38" s="11">
        <v>62.7843373479093</v>
      </c>
      <c r="P38" s="11">
        <v>60.101526718805573</v>
      </c>
      <c r="Q38" s="11">
        <v>59.508875352915716</v>
      </c>
      <c r="R38" s="11">
        <v>61.214582402947308</v>
      </c>
      <c r="S38" s="11">
        <v>58.996198658867357</v>
      </c>
      <c r="T38" s="11">
        <v>57.266690961141606</v>
      </c>
      <c r="U38" s="11">
        <v>58.874090446884381</v>
      </c>
      <c r="V38" s="11">
        <v>54.295736669800924</v>
      </c>
      <c r="W38" s="11">
        <v>53.788614194134908</v>
      </c>
      <c r="X38" s="11">
        <v>53.156563629538404</v>
      </c>
      <c r="Y38" s="11">
        <v>53.152341485163596</v>
      </c>
      <c r="Z38" s="11">
        <v>53.18042344107868</v>
      </c>
      <c r="AA38" s="11">
        <v>53.269473757019639</v>
      </c>
      <c r="AB38" s="11">
        <v>53.201835181606924</v>
      </c>
      <c r="AC38" s="11">
        <v>53.074475853775077</v>
      </c>
      <c r="AD38" s="11">
        <v>52.890078834629222</v>
      </c>
      <c r="AE38" s="11">
        <v>52.691210499373462</v>
      </c>
      <c r="AF38" s="11">
        <v>52.492452571704668</v>
      </c>
      <c r="AG38" s="11">
        <v>52.355470224126918</v>
      </c>
      <c r="AH38" s="11">
        <v>52.134926538513589</v>
      </c>
      <c r="AI38" s="11">
        <v>51.997733050996352</v>
      </c>
      <c r="AJ38" s="11">
        <v>51.824005287814217</v>
      </c>
      <c r="AK38" s="11">
        <v>51.631244007574722</v>
      </c>
      <c r="AL38" s="11">
        <v>51.453136314474804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11.388941106080733</v>
      </c>
      <c r="N39" s="11">
        <v>11.001005088931603</v>
      </c>
      <c r="O39" s="11">
        <v>11.432997382405039</v>
      </c>
      <c r="P39" s="11">
        <v>11.079320015252636</v>
      </c>
      <c r="Q39" s="11">
        <v>10.589228855513499</v>
      </c>
      <c r="R39" s="11">
        <v>12.051077221327549</v>
      </c>
      <c r="S39" s="11">
        <v>11.804081959062229</v>
      </c>
      <c r="T39" s="11">
        <v>12.842396176798433</v>
      </c>
      <c r="U39" s="11">
        <v>13.422727730946612</v>
      </c>
      <c r="V39" s="11">
        <v>13.003213088001203</v>
      </c>
      <c r="W39" s="11">
        <v>13.275112156099828</v>
      </c>
      <c r="X39" s="11">
        <v>14.028631364421715</v>
      </c>
      <c r="Y39" s="11">
        <v>14.195979872606838</v>
      </c>
      <c r="Z39" s="11">
        <v>14.415375611438936</v>
      </c>
      <c r="AA39" s="11">
        <v>14.64507285816876</v>
      </c>
      <c r="AB39" s="11">
        <v>14.825481040540973</v>
      </c>
      <c r="AC39" s="11">
        <v>14.989611797974774</v>
      </c>
      <c r="AD39" s="11">
        <v>15.147727106143993</v>
      </c>
      <c r="AE39" s="11">
        <v>15.31470612523596</v>
      </c>
      <c r="AF39" s="11">
        <v>15.486284435446835</v>
      </c>
      <c r="AG39" s="11">
        <v>15.656237817435926</v>
      </c>
      <c r="AH39" s="11">
        <v>15.832082703490229</v>
      </c>
      <c r="AI39" s="11">
        <v>16.00447784088416</v>
      </c>
      <c r="AJ39" s="11">
        <v>16.182325247299417</v>
      </c>
      <c r="AK39" s="11">
        <v>16.36893114739528</v>
      </c>
      <c r="AL39" s="11">
        <v>16.554720474731702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49.830492024347123</v>
      </c>
      <c r="N41" s="87">
        <f t="shared" ref="N41" si="20">SUM(N42:N43)</f>
        <v>50.842163656409866</v>
      </c>
      <c r="O41" s="87">
        <f t="shared" ref="O41" si="21">SUM(O42:O43)</f>
        <v>50.472224824111393</v>
      </c>
      <c r="P41" s="87">
        <f t="shared" ref="P41" si="22">SUM(P42:P43)</f>
        <v>50.506572648926102</v>
      </c>
      <c r="Q41" s="87">
        <f t="shared" ref="Q41" si="23">SUM(Q42:Q43)</f>
        <v>51.183748148559935</v>
      </c>
      <c r="R41" s="87">
        <f t="shared" ref="R41" si="24">SUM(R42:R43)</f>
        <v>52.628124707746544</v>
      </c>
      <c r="S41" s="87">
        <f t="shared" ref="S41" si="25">SUM(S42:S43)</f>
        <v>55.885595450140904</v>
      </c>
      <c r="T41" s="87">
        <f t="shared" ref="T41" si="26">SUM(T42:T43)</f>
        <v>54.579591592267974</v>
      </c>
      <c r="U41" s="87">
        <f t="shared" ref="U41" si="27">SUM(U42:U43)</f>
        <v>58.249519610006303</v>
      </c>
      <c r="V41" s="87">
        <f t="shared" ref="V41" si="28">SUM(V42:V43)</f>
        <v>56.637091474235262</v>
      </c>
      <c r="W41" s="87">
        <f t="shared" ref="W41" si="29">SUM(W42:W43)</f>
        <v>50.753677780113193</v>
      </c>
      <c r="X41" s="87">
        <f t="shared" ref="X41" si="30">SUM(X42:X43)</f>
        <v>53.618780677010356</v>
      </c>
      <c r="Y41" s="87">
        <f t="shared" ref="Y41" si="31">SUM(Y42:Y43)</f>
        <v>53.959396315365829</v>
      </c>
      <c r="Z41" s="87">
        <f t="shared" ref="Z41" si="32">SUM(Z42:Z43)</f>
        <v>54.462635353257802</v>
      </c>
      <c r="AA41" s="87">
        <f t="shared" ref="AA41" si="33">SUM(AA42:AA43)</f>
        <v>54.918634962879651</v>
      </c>
      <c r="AB41" s="87">
        <f t="shared" ref="AB41" si="34">SUM(AB42:AB43)</f>
        <v>55.085487322465198</v>
      </c>
      <c r="AC41" s="87">
        <f t="shared" ref="AC41" si="35">SUM(AC42:AC43)</f>
        <v>55.145332439045916</v>
      </c>
      <c r="AD41" s="87">
        <f t="shared" ref="AD41" si="36">SUM(AD42:AD43)</f>
        <v>55.171652103524465</v>
      </c>
      <c r="AE41" s="87">
        <f t="shared" ref="AE41" si="37">SUM(AE42:AE43)</f>
        <v>55.220869310955905</v>
      </c>
      <c r="AF41" s="87">
        <f t="shared" ref="AF41" si="38">SUM(AF42:AF43)</f>
        <v>55.243239881095981</v>
      </c>
      <c r="AG41" s="87">
        <f t="shared" ref="AG41" si="39">SUM(AG42:AG43)</f>
        <v>55.257849968777478</v>
      </c>
      <c r="AH41" s="87">
        <f t="shared" ref="AH41" si="40">SUM(AH42:AH43)</f>
        <v>55.28768880875996</v>
      </c>
      <c r="AI41" s="87">
        <f t="shared" ref="AI41" si="41">SUM(AI42:AI43)</f>
        <v>55.297159668266573</v>
      </c>
      <c r="AJ41" s="87">
        <f t="shared" ref="AJ41" si="42">SUM(AJ42:AJ43)</f>
        <v>55.308409994915976</v>
      </c>
      <c r="AK41" s="87">
        <f t="shared" ref="AK41" si="43">SUM(AK42:AK43)</f>
        <v>55.293427318589401</v>
      </c>
      <c r="AL41" s="87">
        <f t="shared" ref="AL41" si="44">SUM(AL42:AL43)</f>
        <v>55.265247949209595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18.651892825939406</v>
      </c>
      <c r="N42" s="11">
        <v>18.450130246542383</v>
      </c>
      <c r="O42" s="11">
        <v>18.949747030285398</v>
      </c>
      <c r="P42" s="11">
        <v>18.755438042582586</v>
      </c>
      <c r="Q42" s="11">
        <v>19.574614923307806</v>
      </c>
      <c r="R42" s="11">
        <v>20.113900018275949</v>
      </c>
      <c r="S42" s="11">
        <v>19.543194275354708</v>
      </c>
      <c r="T42" s="11">
        <v>20.935011036411609</v>
      </c>
      <c r="U42" s="11">
        <v>20.903454702744291</v>
      </c>
      <c r="V42" s="11">
        <v>19.222155065480042</v>
      </c>
      <c r="W42" s="11">
        <v>17.452964037259076</v>
      </c>
      <c r="X42" s="11">
        <v>18.976368514401699</v>
      </c>
      <c r="Y42" s="11">
        <v>19.062995336373859</v>
      </c>
      <c r="Z42" s="11">
        <v>19.287785678369019</v>
      </c>
      <c r="AA42" s="11">
        <v>19.483125600109165</v>
      </c>
      <c r="AB42" s="11">
        <v>19.546987101169162</v>
      </c>
      <c r="AC42" s="11">
        <v>19.550411106733556</v>
      </c>
      <c r="AD42" s="11">
        <v>19.538832208038269</v>
      </c>
      <c r="AE42" s="11">
        <v>19.525520048034334</v>
      </c>
      <c r="AF42" s="11">
        <v>19.499309513780126</v>
      </c>
      <c r="AG42" s="11">
        <v>19.463508595738418</v>
      </c>
      <c r="AH42" s="11">
        <v>19.426495574508628</v>
      </c>
      <c r="AI42" s="11">
        <v>19.383216338475162</v>
      </c>
      <c r="AJ42" s="11">
        <v>19.334937472301892</v>
      </c>
      <c r="AK42" s="11">
        <v>19.259527152838785</v>
      </c>
      <c r="AL42" s="11">
        <v>19.183143474786167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31.178599198407721</v>
      </c>
      <c r="N43" s="11">
        <v>32.392033409867487</v>
      </c>
      <c r="O43" s="11">
        <v>31.522477793825999</v>
      </c>
      <c r="P43" s="11">
        <v>31.751134606343516</v>
      </c>
      <c r="Q43" s="11">
        <v>31.60913322525213</v>
      </c>
      <c r="R43" s="11">
        <v>32.514224689470595</v>
      </c>
      <c r="S43" s="11">
        <v>36.342401174786197</v>
      </c>
      <c r="T43" s="11">
        <v>33.644580555856365</v>
      </c>
      <c r="U43" s="11">
        <v>37.346064907262011</v>
      </c>
      <c r="V43" s="11">
        <v>37.414936408755224</v>
      </c>
      <c r="W43" s="11">
        <v>33.300713742854114</v>
      </c>
      <c r="X43" s="11">
        <v>34.642412162608657</v>
      </c>
      <c r="Y43" s="11">
        <v>34.89640097899197</v>
      </c>
      <c r="Z43" s="11">
        <v>35.174849674888783</v>
      </c>
      <c r="AA43" s="11">
        <v>35.435509362770489</v>
      </c>
      <c r="AB43" s="11">
        <v>35.538500221296033</v>
      </c>
      <c r="AC43" s="11">
        <v>35.59492133231236</v>
      </c>
      <c r="AD43" s="11">
        <v>35.6328198954862</v>
      </c>
      <c r="AE43" s="11">
        <v>35.695349262921575</v>
      </c>
      <c r="AF43" s="11">
        <v>35.743930367315855</v>
      </c>
      <c r="AG43" s="11">
        <v>35.79434137303906</v>
      </c>
      <c r="AH43" s="11">
        <v>35.861193234251331</v>
      </c>
      <c r="AI43" s="11">
        <v>35.913943329791408</v>
      </c>
      <c r="AJ43" s="11">
        <v>35.973472522614081</v>
      </c>
      <c r="AK43" s="11">
        <v>36.033900165750616</v>
      </c>
      <c r="AL43" s="11">
        <v>36.082104474423431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98.061864123087929</v>
      </c>
      <c r="N45" s="87">
        <f t="shared" ref="N45" si="45">SUM(N46:N47)</f>
        <v>93.761322015785794</v>
      </c>
      <c r="O45" s="87">
        <f t="shared" ref="O45" si="46">SUM(O46:O47)</f>
        <v>94.876671735415911</v>
      </c>
      <c r="P45" s="87">
        <f t="shared" ref="P45" si="47">SUM(P46:P47)</f>
        <v>92.597536364103249</v>
      </c>
      <c r="Q45" s="87">
        <f t="shared" ref="Q45" si="48">SUM(Q46:Q47)</f>
        <v>99.4827907778959</v>
      </c>
      <c r="R45" s="87">
        <f t="shared" ref="R45" si="49">SUM(R46:R47)</f>
        <v>102.33481001201227</v>
      </c>
      <c r="S45" s="87">
        <f t="shared" ref="S45" si="50">SUM(S46:S47)</f>
        <v>100.8277494963782</v>
      </c>
      <c r="T45" s="87">
        <f t="shared" ref="T45" si="51">SUM(T46:T47)</f>
        <v>96.455727630787635</v>
      </c>
      <c r="U45" s="87">
        <f t="shared" ref="U45" si="52">SUM(U46:U47)</f>
        <v>100.31452238419845</v>
      </c>
      <c r="V45" s="87">
        <f t="shared" ref="V45" si="53">SUM(V46:V47)</f>
        <v>99.824464467388012</v>
      </c>
      <c r="W45" s="87">
        <f t="shared" ref="W45" si="54">SUM(W46:W47)</f>
        <v>92.596198208182344</v>
      </c>
      <c r="X45" s="87">
        <f t="shared" ref="X45" si="55">SUM(X46:X47)</f>
        <v>93.881502313146768</v>
      </c>
      <c r="Y45" s="87">
        <f t="shared" ref="Y45" si="56">SUM(Y46:Y47)</f>
        <v>93.811592831198652</v>
      </c>
      <c r="Z45" s="87">
        <f t="shared" ref="Z45" si="57">SUM(Z46:Z47)</f>
        <v>93.965863777963492</v>
      </c>
      <c r="AA45" s="87">
        <f t="shared" ref="AA45" si="58">SUM(AA46:AA47)</f>
        <v>94.209012066666858</v>
      </c>
      <c r="AB45" s="87">
        <f t="shared" ref="AB45" si="59">SUM(AB46:AB47)</f>
        <v>94.090349283762407</v>
      </c>
      <c r="AC45" s="87">
        <f t="shared" ref="AC45" si="60">SUM(AC46:AC47)</f>
        <v>93.900396840642671</v>
      </c>
      <c r="AD45" s="87">
        <f t="shared" ref="AD45" si="61">SUM(AD46:AD47)</f>
        <v>93.633727228545311</v>
      </c>
      <c r="AE45" s="87">
        <f t="shared" ref="AE45" si="62">SUM(AE46:AE47)</f>
        <v>93.324511215003142</v>
      </c>
      <c r="AF45" s="87">
        <f t="shared" ref="AF45" si="63">SUM(AF46:AF47)</f>
        <v>93.017858844047126</v>
      </c>
      <c r="AG45" s="87">
        <f t="shared" ref="AG45" si="64">SUM(AG46:AG47)</f>
        <v>92.716561368394352</v>
      </c>
      <c r="AH45" s="87">
        <f t="shared" ref="AH45" si="65">SUM(AH46:AH47)</f>
        <v>92.435063421818043</v>
      </c>
      <c r="AI45" s="87">
        <f t="shared" ref="AI45" si="66">SUM(AI46:AI47)</f>
        <v>92.134321297714735</v>
      </c>
      <c r="AJ45" s="87">
        <f t="shared" ref="AJ45" si="67">SUM(AJ46:AJ47)</f>
        <v>91.837318897674194</v>
      </c>
      <c r="AK45" s="87">
        <f t="shared" ref="AK45" si="68">SUM(AK46:AK47)</f>
        <v>91.536466331947736</v>
      </c>
      <c r="AL45" s="87">
        <f t="shared" ref="AL45" si="69">SUM(AL46:AL47)</f>
        <v>91.226873747432677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14.042468030026562</v>
      </c>
      <c r="N46" s="11">
        <v>13.942028452322381</v>
      </c>
      <c r="O46" s="11">
        <v>13.815248429322176</v>
      </c>
      <c r="P46" s="11">
        <v>13.217216213545752</v>
      </c>
      <c r="Q46" s="11">
        <v>14.565831881046638</v>
      </c>
      <c r="R46" s="11">
        <v>14.938290278550634</v>
      </c>
      <c r="S46" s="11">
        <v>14.997853225753936</v>
      </c>
      <c r="T46" s="11">
        <v>14.547867718635066</v>
      </c>
      <c r="U46" s="11">
        <v>14.596521762823599</v>
      </c>
      <c r="V46" s="11">
        <v>13.349687366127338</v>
      </c>
      <c r="W46" s="11">
        <v>12.313900067299622</v>
      </c>
      <c r="X46" s="11">
        <v>20.197761390095707</v>
      </c>
      <c r="Y46" s="11">
        <v>20.54161011474131</v>
      </c>
      <c r="Z46" s="11">
        <v>21.01896572364841</v>
      </c>
      <c r="AA46" s="11">
        <v>21.501179794424004</v>
      </c>
      <c r="AB46" s="11">
        <v>21.890405367599314</v>
      </c>
      <c r="AC46" s="11">
        <v>22.279954119910617</v>
      </c>
      <c r="AD46" s="11">
        <v>22.636281211071132</v>
      </c>
      <c r="AE46" s="11">
        <v>22.985427063767446</v>
      </c>
      <c r="AF46" s="11">
        <v>23.340310906158233</v>
      </c>
      <c r="AG46" s="11">
        <v>23.712197625728994</v>
      </c>
      <c r="AH46" s="11">
        <v>24.114193600861039</v>
      </c>
      <c r="AI46" s="11">
        <v>24.51764509858824</v>
      </c>
      <c r="AJ46" s="11">
        <v>24.917097644874925</v>
      </c>
      <c r="AK46" s="11">
        <v>25.310774856118886</v>
      </c>
      <c r="AL46" s="11">
        <v>25.705563379944405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84.01939609306136</v>
      </c>
      <c r="N47" s="11">
        <v>79.819293563463418</v>
      </c>
      <c r="O47" s="11">
        <v>81.061423306093729</v>
      </c>
      <c r="P47" s="11">
        <v>79.380320150557495</v>
      </c>
      <c r="Q47" s="11">
        <v>84.916958896849266</v>
      </c>
      <c r="R47" s="11">
        <v>87.396519733461631</v>
      </c>
      <c r="S47" s="11">
        <v>85.829896270624275</v>
      </c>
      <c r="T47" s="11">
        <v>81.907859912152574</v>
      </c>
      <c r="U47" s="11">
        <v>85.718000621374856</v>
      </c>
      <c r="V47" s="11">
        <v>86.474777101260671</v>
      </c>
      <c r="W47" s="11">
        <v>80.282298140882716</v>
      </c>
      <c r="X47" s="11">
        <v>73.683740923051062</v>
      </c>
      <c r="Y47" s="11">
        <v>73.269982716457349</v>
      </c>
      <c r="Z47" s="11">
        <v>72.946898054315085</v>
      </c>
      <c r="AA47" s="11">
        <v>72.707832272242854</v>
      </c>
      <c r="AB47" s="11">
        <v>72.199943916163093</v>
      </c>
      <c r="AC47" s="11">
        <v>71.620442720732058</v>
      </c>
      <c r="AD47" s="11">
        <v>70.997446017474175</v>
      </c>
      <c r="AE47" s="11">
        <v>70.339084151235696</v>
      </c>
      <c r="AF47" s="11">
        <v>69.677547937888889</v>
      </c>
      <c r="AG47" s="11">
        <v>69.004363742665362</v>
      </c>
      <c r="AH47" s="11">
        <v>68.320869820957</v>
      </c>
      <c r="AI47" s="11">
        <v>67.616676199126502</v>
      </c>
      <c r="AJ47" s="11">
        <v>66.920221252799266</v>
      </c>
      <c r="AK47" s="11">
        <v>66.225691475828853</v>
      </c>
      <c r="AL47" s="11">
        <v>65.521310367488269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767.66799999999978</v>
      </c>
      <c r="N49" s="87">
        <f t="shared" si="70"/>
        <v>770.47699999999998</v>
      </c>
      <c r="O49" s="87">
        <f t="shared" si="70"/>
        <v>799.11800000000062</v>
      </c>
      <c r="P49" s="87">
        <f t="shared" si="70"/>
        <v>772.15100000000007</v>
      </c>
      <c r="Q49" s="87">
        <f t="shared" si="70"/>
        <v>799.84500000000003</v>
      </c>
      <c r="R49" s="87">
        <f t="shared" si="70"/>
        <v>826.4369999999999</v>
      </c>
      <c r="S49" s="87">
        <f t="shared" si="70"/>
        <v>843.58599999999979</v>
      </c>
      <c r="T49" s="87">
        <f t="shared" si="70"/>
        <v>847.58399999999961</v>
      </c>
      <c r="U49" s="87">
        <f t="shared" si="70"/>
        <v>858.37799999999947</v>
      </c>
      <c r="V49" s="87">
        <f t="shared" si="70"/>
        <v>863.3499999999998</v>
      </c>
      <c r="W49" s="87">
        <f t="shared" si="70"/>
        <v>863.20300000000032</v>
      </c>
      <c r="X49" s="87">
        <f t="shared" si="70"/>
        <v>866.79700000000048</v>
      </c>
      <c r="Y49" s="87">
        <f t="shared" si="70"/>
        <v>871.30400000000009</v>
      </c>
      <c r="Z49" s="87">
        <f t="shared" si="70"/>
        <v>879.60699999999997</v>
      </c>
      <c r="AA49" s="87">
        <f t="shared" si="70"/>
        <v>888.80199999999968</v>
      </c>
      <c r="AB49" s="87">
        <f t="shared" si="70"/>
        <v>894.62999999999931</v>
      </c>
      <c r="AC49" s="87">
        <f t="shared" si="70"/>
        <v>899.6</v>
      </c>
      <c r="AD49" s="87">
        <f t="shared" si="70"/>
        <v>904.09099999999955</v>
      </c>
      <c r="AE49" s="87">
        <f t="shared" ref="AE49:AL49" si="71">SUM(AE5,AE9,AE15,AE22,AE26,AE32,AE37,AE41,AE45)</f>
        <v>908.65100000000041</v>
      </c>
      <c r="AF49" s="87">
        <f t="shared" si="71"/>
        <v>913.1579999999999</v>
      </c>
      <c r="AG49" s="87">
        <f t="shared" si="71"/>
        <v>917.99800000000005</v>
      </c>
      <c r="AH49" s="87">
        <f t="shared" si="71"/>
        <v>922.82900000000052</v>
      </c>
      <c r="AI49" s="87">
        <f t="shared" si="71"/>
        <v>927.70700000000011</v>
      </c>
      <c r="AJ49" s="87">
        <f t="shared" si="71"/>
        <v>932.66200000000015</v>
      </c>
      <c r="AK49" s="87">
        <f t="shared" si="71"/>
        <v>937.63699999999994</v>
      </c>
      <c r="AL49" s="87">
        <f t="shared" si="71"/>
        <v>942.66700000000026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8.8395717803045379E-2</v>
      </c>
      <c r="N52" s="337">
        <f t="shared" si="73"/>
        <v>9.7800659367400275E-2</v>
      </c>
      <c r="O52" s="337">
        <f t="shared" si="73"/>
        <v>0.10029418707965282</v>
      </c>
      <c r="P52" s="337">
        <f t="shared" si="73"/>
        <v>0.10242700927196872</v>
      </c>
      <c r="Q52" s="337">
        <f t="shared" si="73"/>
        <v>0.10030509507907055</v>
      </c>
      <c r="R52" s="337">
        <f t="shared" si="73"/>
        <v>0.10340420469336459</v>
      </c>
      <c r="S52" s="337">
        <f t="shared" si="73"/>
        <v>0.10258955802487699</v>
      </c>
      <c r="T52" s="337">
        <f t="shared" si="73"/>
        <v>0.10974096351312566</v>
      </c>
      <c r="U52" s="337">
        <f t="shared" si="73"/>
        <v>0.10911650170357567</v>
      </c>
      <c r="V52" s="337">
        <f t="shared" si="73"/>
        <v>0.11162074775593744</v>
      </c>
      <c r="W52" s="337">
        <f t="shared" si="73"/>
        <v>0.11533213114132267</v>
      </c>
      <c r="X52" s="337">
        <f t="shared" si="73"/>
        <v>0.103955551658011</v>
      </c>
      <c r="Y52" s="337">
        <f t="shared" si="73"/>
        <v>0.10462711803593094</v>
      </c>
      <c r="Z52" s="337">
        <f t="shared" si="73"/>
        <v>0.10534559560364759</v>
      </c>
      <c r="AA52" s="337">
        <f t="shared" si="73"/>
        <v>0.10606999646193717</v>
      </c>
      <c r="AB52" s="337">
        <f t="shared" si="73"/>
        <v>0.10672446727544391</v>
      </c>
      <c r="AC52" s="337">
        <f t="shared" si="73"/>
        <v>0.10738278434837777</v>
      </c>
      <c r="AD52" s="337">
        <f t="shared" si="73"/>
        <v>0.10803920205324111</v>
      </c>
      <c r="AE52" s="337">
        <f t="shared" ref="AE52:AL52" si="74">AE5/AE$49</f>
        <v>0.10868120815350089</v>
      </c>
      <c r="AF52" s="337">
        <f t="shared" si="74"/>
        <v>0.10931091068785322</v>
      </c>
      <c r="AG52" s="337">
        <f t="shared" si="74"/>
        <v>0.10992351319537859</v>
      </c>
      <c r="AH52" s="337">
        <f t="shared" si="74"/>
        <v>0.11054585011169057</v>
      </c>
      <c r="AI52" s="337">
        <f t="shared" si="74"/>
        <v>0.1111705677248758</v>
      </c>
      <c r="AJ52" s="337">
        <f t="shared" si="74"/>
        <v>0.11182639436024307</v>
      </c>
      <c r="AK52" s="337">
        <f t="shared" si="74"/>
        <v>0.11251802215994133</v>
      </c>
      <c r="AL52" s="337">
        <f t="shared" si="74"/>
        <v>0.11321605385675669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6.0899896410786816E-2</v>
      </c>
      <c r="N53" s="336">
        <f t="shared" si="75"/>
        <v>6.7074463930787295E-2</v>
      </c>
      <c r="O53" s="336">
        <f t="shared" si="75"/>
        <v>6.7982153125356909E-2</v>
      </c>
      <c r="P53" s="336">
        <f t="shared" si="75"/>
        <v>7.0421196012343049E-2</v>
      </c>
      <c r="Q53" s="336">
        <f t="shared" si="75"/>
        <v>6.6385441524839231E-2</v>
      </c>
      <c r="R53" s="336">
        <f t="shared" si="75"/>
        <v>7.0233813520144087E-2</v>
      </c>
      <c r="S53" s="336">
        <f t="shared" si="75"/>
        <v>7.2854599619888175E-2</v>
      </c>
      <c r="T53" s="336">
        <f t="shared" si="75"/>
        <v>7.7234358457662258E-2</v>
      </c>
      <c r="U53" s="336">
        <f t="shared" si="75"/>
        <v>7.6526978483513211E-2</v>
      </c>
      <c r="V53" s="336">
        <f t="shared" si="75"/>
        <v>7.8340314890555429E-2</v>
      </c>
      <c r="W53" s="336">
        <f t="shared" si="75"/>
        <v>8.1347868306549428E-2</v>
      </c>
      <c r="X53" s="336">
        <f t="shared" si="75"/>
        <v>7.0622190886520997E-2</v>
      </c>
      <c r="Y53" s="336">
        <f t="shared" si="75"/>
        <v>7.107530506354591E-2</v>
      </c>
      <c r="Z53" s="336">
        <f t="shared" si="75"/>
        <v>7.1558837704488884E-2</v>
      </c>
      <c r="AA53" s="336">
        <f t="shared" si="75"/>
        <v>7.2002184863219923E-2</v>
      </c>
      <c r="AB53" s="336">
        <f t="shared" si="75"/>
        <v>7.2382541838467748E-2</v>
      </c>
      <c r="AC53" s="336">
        <f t="shared" si="75"/>
        <v>7.2765603538883145E-2</v>
      </c>
      <c r="AD53" s="336">
        <f t="shared" si="75"/>
        <v>7.3152212046358578E-2</v>
      </c>
      <c r="AE53" s="336">
        <f t="shared" ref="AE53:AL53" si="76">AE6/AE$49</f>
        <v>7.3526966843943276E-2</v>
      </c>
      <c r="AF53" s="336">
        <f t="shared" si="76"/>
        <v>7.3899310526109818E-2</v>
      </c>
      <c r="AG53" s="336">
        <f t="shared" si="76"/>
        <v>7.4262814142795036E-2</v>
      </c>
      <c r="AH53" s="336">
        <f t="shared" si="76"/>
        <v>7.464186740758641E-2</v>
      </c>
      <c r="AI53" s="336">
        <f t="shared" si="76"/>
        <v>7.5018498291543806E-2</v>
      </c>
      <c r="AJ53" s="336">
        <f t="shared" si="76"/>
        <v>7.5413214708114587E-2</v>
      </c>
      <c r="AK53" s="336">
        <f t="shared" si="76"/>
        <v>7.5848672859901836E-2</v>
      </c>
      <c r="AL53" s="336">
        <f t="shared" si="76"/>
        <v>7.6274784499156575E-2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2.7495821392258559E-2</v>
      </c>
      <c r="N54" s="336">
        <f t="shared" si="77"/>
        <v>3.0726195436612987E-2</v>
      </c>
      <c r="O54" s="336">
        <f t="shared" si="77"/>
        <v>3.2312033954295924E-2</v>
      </c>
      <c r="P54" s="336">
        <f t="shared" si="77"/>
        <v>3.2005813259625683E-2</v>
      </c>
      <c r="Q54" s="336">
        <f t="shared" si="77"/>
        <v>3.3919653554231315E-2</v>
      </c>
      <c r="R54" s="336">
        <f t="shared" si="77"/>
        <v>3.3170391173220515E-2</v>
      </c>
      <c r="S54" s="336">
        <f t="shared" si="77"/>
        <v>2.9734958404988812E-2</v>
      </c>
      <c r="T54" s="336">
        <f t="shared" si="77"/>
        <v>3.2506605055463406E-2</v>
      </c>
      <c r="U54" s="336">
        <f t="shared" si="77"/>
        <v>3.258952322006245E-2</v>
      </c>
      <c r="V54" s="336">
        <f t="shared" si="77"/>
        <v>3.3280432865382008E-2</v>
      </c>
      <c r="W54" s="336">
        <f t="shared" si="77"/>
        <v>3.3984262834773231E-2</v>
      </c>
      <c r="X54" s="336">
        <f t="shared" si="77"/>
        <v>3.333336077149001E-2</v>
      </c>
      <c r="Y54" s="336">
        <f t="shared" si="77"/>
        <v>3.355181297238502E-2</v>
      </c>
      <c r="Z54" s="336">
        <f t="shared" si="77"/>
        <v>3.3786757899158706E-2</v>
      </c>
      <c r="AA54" s="336">
        <f t="shared" si="77"/>
        <v>3.406781159871726E-2</v>
      </c>
      <c r="AB54" s="336">
        <f t="shared" si="77"/>
        <v>3.4341925436976159E-2</v>
      </c>
      <c r="AC54" s="336">
        <f t="shared" si="77"/>
        <v>3.4617180809494628E-2</v>
      </c>
      <c r="AD54" s="336">
        <f t="shared" si="77"/>
        <v>3.4886990006882529E-2</v>
      </c>
      <c r="AE54" s="336">
        <f t="shared" ref="AE54:AL54" si="78">AE7/AE$49</f>
        <v>3.5154241309557611E-2</v>
      </c>
      <c r="AF54" s="336">
        <f t="shared" si="78"/>
        <v>3.5411600161743398E-2</v>
      </c>
      <c r="AG54" s="336">
        <f t="shared" si="78"/>
        <v>3.566069905258356E-2</v>
      </c>
      <c r="AH54" s="336">
        <f t="shared" si="78"/>
        <v>3.5903982704104158E-2</v>
      </c>
      <c r="AI54" s="336">
        <f t="shared" si="78"/>
        <v>3.615206943333199E-2</v>
      </c>
      <c r="AJ54" s="336">
        <f t="shared" si="78"/>
        <v>3.6413179652128487E-2</v>
      </c>
      <c r="AK54" s="336">
        <f t="shared" si="78"/>
        <v>3.666934930003949E-2</v>
      </c>
      <c r="AL54" s="336">
        <f t="shared" si="78"/>
        <v>3.6941269357600115E-2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0.19277156497094708</v>
      </c>
      <c r="N56" s="337">
        <f t="shared" si="79"/>
        <v>0.19073720293676846</v>
      </c>
      <c r="O56" s="337">
        <f t="shared" si="79"/>
        <v>0.19392088258573606</v>
      </c>
      <c r="P56" s="337">
        <f t="shared" si="79"/>
        <v>0.1931945082406975</v>
      </c>
      <c r="Q56" s="337">
        <f t="shared" si="79"/>
        <v>0.19311510743421367</v>
      </c>
      <c r="R56" s="337">
        <f t="shared" si="79"/>
        <v>0.18826276488460306</v>
      </c>
      <c r="S56" s="337">
        <f t="shared" si="79"/>
        <v>0.19524346513257215</v>
      </c>
      <c r="T56" s="337">
        <f t="shared" si="79"/>
        <v>0.19727362787725009</v>
      </c>
      <c r="U56" s="337">
        <f t="shared" si="79"/>
        <v>0.2001808082629</v>
      </c>
      <c r="V56" s="337">
        <f t="shared" si="79"/>
        <v>0.20836205212368694</v>
      </c>
      <c r="W56" s="337">
        <f t="shared" si="79"/>
        <v>0.21806369716083304</v>
      </c>
      <c r="X56" s="337">
        <f t="shared" si="79"/>
        <v>0.22327160657372772</v>
      </c>
      <c r="Y56" s="337">
        <f t="shared" si="79"/>
        <v>0.22413631803630829</v>
      </c>
      <c r="Z56" s="337">
        <f t="shared" si="79"/>
        <v>0.22527199873604059</v>
      </c>
      <c r="AA56" s="337">
        <f t="shared" si="79"/>
        <v>0.22651056609894474</v>
      </c>
      <c r="AB56" s="337">
        <f t="shared" si="79"/>
        <v>0.22796569855808899</v>
      </c>
      <c r="AC56" s="337">
        <f t="shared" si="79"/>
        <v>0.22953567929824351</v>
      </c>
      <c r="AD56" s="337">
        <f t="shared" si="79"/>
        <v>0.2312032215926724</v>
      </c>
      <c r="AE56" s="337">
        <f t="shared" ref="AE56:AL56" si="80">AE9/AE$49</f>
        <v>0.23284533022076678</v>
      </c>
      <c r="AF56" s="337">
        <f t="shared" si="80"/>
        <v>0.23434640101302887</v>
      </c>
      <c r="AG56" s="337">
        <f t="shared" si="80"/>
        <v>0.23580224849871848</v>
      </c>
      <c r="AH56" s="337">
        <f t="shared" si="80"/>
        <v>0.2373077599252103</v>
      </c>
      <c r="AI56" s="337">
        <f t="shared" si="80"/>
        <v>0.2389306952986163</v>
      </c>
      <c r="AJ56" s="337">
        <f t="shared" si="80"/>
        <v>0.24044355753432636</v>
      </c>
      <c r="AK56" s="337">
        <f t="shared" si="80"/>
        <v>0.24204454009448972</v>
      </c>
      <c r="AL56" s="337">
        <f t="shared" si="80"/>
        <v>0.24358668212466444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5.3973602169555122E-2</v>
      </c>
      <c r="N57" s="336">
        <f t="shared" si="81"/>
        <v>5.1521657780890268E-2</v>
      </c>
      <c r="O57" s="336">
        <f t="shared" si="81"/>
        <v>5.4180164399880035E-2</v>
      </c>
      <c r="P57" s="336">
        <f t="shared" si="81"/>
        <v>5.4705813198224901E-2</v>
      </c>
      <c r="Q57" s="336">
        <f t="shared" si="81"/>
        <v>5.7385766502144303E-2</v>
      </c>
      <c r="R57" s="336">
        <f t="shared" si="81"/>
        <v>5.7933998604606664E-2</v>
      </c>
      <c r="S57" s="336">
        <f t="shared" si="81"/>
        <v>5.9037615557493074E-2</v>
      </c>
      <c r="T57" s="336">
        <f t="shared" si="81"/>
        <v>5.9215931913287341E-2</v>
      </c>
      <c r="U57" s="336">
        <f t="shared" si="81"/>
        <v>5.9372154380940137E-2</v>
      </c>
      <c r="V57" s="336">
        <f t="shared" si="81"/>
        <v>6.2391274321057844E-2</v>
      </c>
      <c r="W57" s="336">
        <f t="shared" si="81"/>
        <v>6.5650374370120113E-2</v>
      </c>
      <c r="X57" s="336">
        <f t="shared" si="81"/>
        <v>7.535587534722972E-2</v>
      </c>
      <c r="Y57" s="336">
        <f t="shared" si="81"/>
        <v>7.6059192424293834E-2</v>
      </c>
      <c r="Z57" s="336">
        <f t="shared" si="81"/>
        <v>7.677352871754109E-2</v>
      </c>
      <c r="AA57" s="336">
        <f t="shared" si="81"/>
        <v>7.748502729701863E-2</v>
      </c>
      <c r="AB57" s="336">
        <f t="shared" si="81"/>
        <v>7.8177337493872262E-2</v>
      </c>
      <c r="AC57" s="336">
        <f t="shared" si="81"/>
        <v>7.8906431063480068E-2</v>
      </c>
      <c r="AD57" s="336">
        <f t="shared" si="81"/>
        <v>7.9649398650974562E-2</v>
      </c>
      <c r="AE57" s="336">
        <f t="shared" ref="AE57:AL57" si="82">AE10/AE$49</f>
        <v>8.0406781869592547E-2</v>
      </c>
      <c r="AF57" s="336">
        <f t="shared" si="82"/>
        <v>8.1136188645216226E-2</v>
      </c>
      <c r="AG57" s="336">
        <f t="shared" si="82"/>
        <v>8.1852561610246594E-2</v>
      </c>
      <c r="AH57" s="336">
        <f t="shared" si="82"/>
        <v>8.257938468019306E-2</v>
      </c>
      <c r="AI57" s="336">
        <f t="shared" si="82"/>
        <v>8.3328587412406299E-2</v>
      </c>
      <c r="AJ57" s="336">
        <f t="shared" si="82"/>
        <v>8.4045230110504257E-2</v>
      </c>
      <c r="AK57" s="336">
        <f t="shared" si="82"/>
        <v>8.4833258934766023E-2</v>
      </c>
      <c r="AL57" s="336">
        <f t="shared" si="82"/>
        <v>8.5574823425556265E-2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Essex Southend-on-Sea and Thurrock</v>
      </c>
      <c r="L58" s="232" t="str">
        <f>'Occ T3'!A13</f>
        <v>22 Health professionals</v>
      </c>
      <c r="M58" s="336">
        <f t="shared" ref="M58:AD58" si="83">M11/M$49</f>
        <v>3.1545808745581279E-2</v>
      </c>
      <c r="N58" s="336">
        <f t="shared" si="83"/>
        <v>3.4140472751391052E-2</v>
      </c>
      <c r="O58" s="336">
        <f t="shared" si="83"/>
        <v>3.4501161209382659E-2</v>
      </c>
      <c r="P58" s="336">
        <f t="shared" si="83"/>
        <v>3.6015643649088692E-2</v>
      </c>
      <c r="Q58" s="336">
        <f t="shared" si="83"/>
        <v>3.6005502033073344E-2</v>
      </c>
      <c r="R58" s="336">
        <f t="shared" si="83"/>
        <v>3.47969456220769E-2</v>
      </c>
      <c r="S58" s="336">
        <f t="shared" si="83"/>
        <v>3.6209417971472133E-2</v>
      </c>
      <c r="T58" s="336">
        <f t="shared" si="83"/>
        <v>3.9639143553927128E-2</v>
      </c>
      <c r="U58" s="336">
        <f t="shared" si="83"/>
        <v>3.7720128935865752E-2</v>
      </c>
      <c r="V58" s="336">
        <f t="shared" si="83"/>
        <v>4.0117518990391024E-2</v>
      </c>
      <c r="W58" s="336">
        <f t="shared" si="83"/>
        <v>3.9037786348328926E-2</v>
      </c>
      <c r="X58" s="336">
        <f t="shared" si="83"/>
        <v>3.7413632823107328E-2</v>
      </c>
      <c r="Y58" s="336">
        <f t="shared" si="83"/>
        <v>3.7534009981433462E-2</v>
      </c>
      <c r="Z58" s="336">
        <f t="shared" si="83"/>
        <v>3.7642959341779074E-2</v>
      </c>
      <c r="AA58" s="336">
        <f t="shared" si="83"/>
        <v>3.7762643259497346E-2</v>
      </c>
      <c r="AB58" s="336">
        <f t="shared" si="83"/>
        <v>3.7956638237556017E-2</v>
      </c>
      <c r="AC58" s="336">
        <f t="shared" si="83"/>
        <v>3.8176972490998967E-2</v>
      </c>
      <c r="AD58" s="336">
        <f t="shared" si="83"/>
        <v>3.8436874087792679E-2</v>
      </c>
      <c r="AE58" s="336">
        <f t="shared" ref="AE58:AL58" si="84">AE11/AE$49</f>
        <v>3.8699783876684123E-2</v>
      </c>
      <c r="AF58" s="336">
        <f t="shared" si="84"/>
        <v>3.8898664826483506E-2</v>
      </c>
      <c r="AG58" s="336">
        <f t="shared" si="84"/>
        <v>3.9100494674289284E-2</v>
      </c>
      <c r="AH58" s="336">
        <f t="shared" si="84"/>
        <v>3.9292221527239234E-2</v>
      </c>
      <c r="AI58" s="336">
        <f t="shared" si="84"/>
        <v>3.9492544441411766E-2</v>
      </c>
      <c r="AJ58" s="336">
        <f t="shared" si="84"/>
        <v>3.9698601843477427E-2</v>
      </c>
      <c r="AK58" s="336">
        <f t="shared" si="84"/>
        <v>3.9901848644346122E-2</v>
      </c>
      <c r="AL58" s="336">
        <f t="shared" si="84"/>
        <v>4.009265719612802E-2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4.8788848505191364E-2</v>
      </c>
      <c r="N59" s="336">
        <f t="shared" si="85"/>
        <v>4.980657917701576E-2</v>
      </c>
      <c r="O59" s="336">
        <f t="shared" si="85"/>
        <v>4.9824307513842855E-2</v>
      </c>
      <c r="P59" s="336">
        <f t="shared" si="85"/>
        <v>4.5599373268333229E-2</v>
      </c>
      <c r="Q59" s="336">
        <f t="shared" si="85"/>
        <v>4.4158295913797635E-2</v>
      </c>
      <c r="R59" s="336">
        <f t="shared" si="85"/>
        <v>4.1174786064853516E-2</v>
      </c>
      <c r="S59" s="336">
        <f t="shared" si="85"/>
        <v>4.3463181475054638E-2</v>
      </c>
      <c r="T59" s="336">
        <f t="shared" si="85"/>
        <v>4.079415265291722E-2</v>
      </c>
      <c r="U59" s="336">
        <f t="shared" si="85"/>
        <v>4.3850997434912178E-2</v>
      </c>
      <c r="V59" s="336">
        <f t="shared" si="85"/>
        <v>4.4567958465984346E-2</v>
      </c>
      <c r="W59" s="336">
        <f t="shared" si="85"/>
        <v>4.6541132998425709E-2</v>
      </c>
      <c r="X59" s="336">
        <f t="shared" si="85"/>
        <v>4.3816983520985051E-2</v>
      </c>
      <c r="Y59" s="336">
        <f t="shared" si="85"/>
        <v>4.3478921646515845E-2</v>
      </c>
      <c r="Z59" s="336">
        <f t="shared" si="85"/>
        <v>4.3371866358084994E-2</v>
      </c>
      <c r="AA59" s="336">
        <f t="shared" si="85"/>
        <v>4.3335592896469335E-2</v>
      </c>
      <c r="AB59" s="336">
        <f t="shared" si="85"/>
        <v>4.3436127121314526E-2</v>
      </c>
      <c r="AC59" s="336">
        <f t="shared" si="85"/>
        <v>4.3542812260877813E-2</v>
      </c>
      <c r="AD59" s="336">
        <f t="shared" si="85"/>
        <v>4.3680733301863103E-2</v>
      </c>
      <c r="AE59" s="336">
        <f t="shared" ref="AE59:AL59" si="86">AE12/AE$49</f>
        <v>4.378575408770452E-2</v>
      </c>
      <c r="AF59" s="336">
        <f t="shared" si="86"/>
        <v>4.3856646025286578E-2</v>
      </c>
      <c r="AG59" s="336">
        <f t="shared" si="86"/>
        <v>4.392868249827863E-2</v>
      </c>
      <c r="AH59" s="336">
        <f t="shared" si="86"/>
        <v>4.4015689246908241E-2</v>
      </c>
      <c r="AI59" s="336">
        <f t="shared" si="86"/>
        <v>4.4108128169896871E-2</v>
      </c>
      <c r="AJ59" s="336">
        <f t="shared" si="86"/>
        <v>4.4198479660190984E-2</v>
      </c>
      <c r="AK59" s="336">
        <f t="shared" si="86"/>
        <v>4.4286250366890538E-2</v>
      </c>
      <c r="AL59" s="336">
        <f t="shared" si="86"/>
        <v>4.4371578320751191E-2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5.8463305550619328E-2</v>
      </c>
      <c r="N60" s="336">
        <f t="shared" si="87"/>
        <v>5.5268493227471391E-2</v>
      </c>
      <c r="O60" s="336">
        <f t="shared" si="87"/>
        <v>5.5415249462630538E-2</v>
      </c>
      <c r="P60" s="336">
        <f t="shared" si="87"/>
        <v>5.6873678125050696E-2</v>
      </c>
      <c r="Q60" s="336">
        <f t="shared" si="87"/>
        <v>5.5565542985198418E-2</v>
      </c>
      <c r="R60" s="336">
        <f t="shared" si="87"/>
        <v>5.4357034593065998E-2</v>
      </c>
      <c r="S60" s="336">
        <f t="shared" si="87"/>
        <v>5.6533250128552308E-2</v>
      </c>
      <c r="T60" s="336">
        <f t="shared" si="87"/>
        <v>5.7624399757118416E-2</v>
      </c>
      <c r="U60" s="336">
        <f t="shared" si="87"/>
        <v>5.9237527511181935E-2</v>
      </c>
      <c r="V60" s="336">
        <f t="shared" si="87"/>
        <v>6.1285300346253721E-2</v>
      </c>
      <c r="W60" s="336">
        <f t="shared" si="87"/>
        <v>6.6834403443958273E-2</v>
      </c>
      <c r="X60" s="336">
        <f t="shared" si="87"/>
        <v>6.6685114882405638E-2</v>
      </c>
      <c r="Y60" s="336">
        <f t="shared" si="87"/>
        <v>6.7064193984065143E-2</v>
      </c>
      <c r="Z60" s="336">
        <f t="shared" si="87"/>
        <v>6.7483644318635405E-2</v>
      </c>
      <c r="AA60" s="336">
        <f t="shared" si="87"/>
        <v>6.7927302645959406E-2</v>
      </c>
      <c r="AB60" s="336">
        <f t="shared" si="87"/>
        <v>6.839559570534616E-2</v>
      </c>
      <c r="AC60" s="336">
        <f t="shared" si="87"/>
        <v>6.8909463482886638E-2</v>
      </c>
      <c r="AD60" s="336">
        <f t="shared" si="87"/>
        <v>6.9436215552042047E-2</v>
      </c>
      <c r="AE60" s="336">
        <f t="shared" ref="AE60:AL60" si="88">AE13/AE$49</f>
        <v>6.99530103867856E-2</v>
      </c>
      <c r="AF60" s="336">
        <f t="shared" si="88"/>
        <v>7.0454901516042542E-2</v>
      </c>
      <c r="AG60" s="336">
        <f t="shared" si="88"/>
        <v>7.0920509715903982E-2</v>
      </c>
      <c r="AH60" s="336">
        <f t="shared" si="88"/>
        <v>7.1420464470869763E-2</v>
      </c>
      <c r="AI60" s="336">
        <f t="shared" si="88"/>
        <v>7.2001435274901368E-2</v>
      </c>
      <c r="AJ60" s="336">
        <f t="shared" si="88"/>
        <v>7.2501245920153667E-2</v>
      </c>
      <c r="AK60" s="336">
        <f t="shared" si="88"/>
        <v>7.3023182148487076E-2</v>
      </c>
      <c r="AL60" s="336">
        <f t="shared" si="88"/>
        <v>7.3547623182228961E-2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0.11621433334770362</v>
      </c>
      <c r="N62" s="337">
        <f t="shared" si="89"/>
        <v>0.11778086955517571</v>
      </c>
      <c r="O62" s="337">
        <f t="shared" si="89"/>
        <v>0.12193216193435444</v>
      </c>
      <c r="P62" s="337">
        <f t="shared" si="89"/>
        <v>0.12021389551901412</v>
      </c>
      <c r="Q62" s="337">
        <f t="shared" si="89"/>
        <v>0.12073322666696158</v>
      </c>
      <c r="R62" s="337">
        <f t="shared" si="89"/>
        <v>0.11970383893691658</v>
      </c>
      <c r="S62" s="337">
        <f t="shared" si="89"/>
        <v>0.12334405389153494</v>
      </c>
      <c r="T62" s="337">
        <f t="shared" si="89"/>
        <v>0.12525390673183534</v>
      </c>
      <c r="U62" s="337">
        <f t="shared" si="89"/>
        <v>0.12350460213954814</v>
      </c>
      <c r="V62" s="337">
        <f t="shared" si="89"/>
        <v>0.12267042576073288</v>
      </c>
      <c r="W62" s="337">
        <f t="shared" si="89"/>
        <v>0.13201056102267161</v>
      </c>
      <c r="X62" s="337">
        <f t="shared" si="89"/>
        <v>0.13167329307619055</v>
      </c>
      <c r="Y62" s="337">
        <f t="shared" si="89"/>
        <v>0.13185525955127636</v>
      </c>
      <c r="Z62" s="337">
        <f t="shared" si="89"/>
        <v>0.13219379338003889</v>
      </c>
      <c r="AA62" s="337">
        <f t="shared" si="89"/>
        <v>0.13271656795028694</v>
      </c>
      <c r="AB62" s="337">
        <f t="shared" si="89"/>
        <v>0.13334903546607801</v>
      </c>
      <c r="AC62" s="337">
        <f t="shared" si="89"/>
        <v>0.13400993499257119</v>
      </c>
      <c r="AD62" s="337">
        <f t="shared" si="89"/>
        <v>0.13468925237449261</v>
      </c>
      <c r="AE62" s="337">
        <f t="shared" ref="AE62:AL62" si="90">AE15/AE$49</f>
        <v>0.135290780187483</v>
      </c>
      <c r="AF62" s="337">
        <f t="shared" si="90"/>
        <v>0.13592498288994617</v>
      </c>
      <c r="AG62" s="337">
        <f t="shared" si="90"/>
        <v>0.13655578976075919</v>
      </c>
      <c r="AH62" s="337">
        <f t="shared" si="90"/>
        <v>0.13731046039220768</v>
      </c>
      <c r="AI62" s="337">
        <f t="shared" si="90"/>
        <v>0.13808826506631536</v>
      </c>
      <c r="AJ62" s="337">
        <f t="shared" si="90"/>
        <v>0.13885259950966644</v>
      </c>
      <c r="AK62" s="337">
        <f t="shared" si="90"/>
        <v>0.13963903773216318</v>
      </c>
      <c r="AL62" s="337">
        <f t="shared" si="90"/>
        <v>0.14043967187842205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1.722046165640511E-2</v>
      </c>
      <c r="N63" s="336">
        <f t="shared" si="91"/>
        <v>1.674515626446094E-2</v>
      </c>
      <c r="O63" s="336">
        <f t="shared" si="91"/>
        <v>1.7693757029818534E-2</v>
      </c>
      <c r="P63" s="336">
        <f t="shared" si="91"/>
        <v>1.7836907552096385E-2</v>
      </c>
      <c r="Q63" s="336">
        <f t="shared" si="91"/>
        <v>1.6475296777616159E-2</v>
      </c>
      <c r="R63" s="336">
        <f t="shared" si="91"/>
        <v>1.6218403404294379E-2</v>
      </c>
      <c r="S63" s="336">
        <f t="shared" si="91"/>
        <v>1.6809750138532552E-2</v>
      </c>
      <c r="T63" s="336">
        <f t="shared" si="91"/>
        <v>1.8949632526420967E-2</v>
      </c>
      <c r="U63" s="336">
        <f t="shared" si="91"/>
        <v>1.8549602817339628E-2</v>
      </c>
      <c r="V63" s="336">
        <f t="shared" si="91"/>
        <v>1.8168375441862394E-2</v>
      </c>
      <c r="W63" s="336">
        <f t="shared" si="91"/>
        <v>2.0106768982236897E-2</v>
      </c>
      <c r="X63" s="336">
        <f t="shared" si="91"/>
        <v>1.8074921889915406E-2</v>
      </c>
      <c r="Y63" s="336">
        <f t="shared" si="91"/>
        <v>1.8173005055610824E-2</v>
      </c>
      <c r="Z63" s="336">
        <f t="shared" si="91"/>
        <v>1.8281271544671057E-2</v>
      </c>
      <c r="AA63" s="336">
        <f t="shared" si="91"/>
        <v>1.8371821004625016E-2</v>
      </c>
      <c r="AB63" s="336">
        <f t="shared" si="91"/>
        <v>1.8445753047243101E-2</v>
      </c>
      <c r="AC63" s="336">
        <f t="shared" si="91"/>
        <v>1.8525832784971382E-2</v>
      </c>
      <c r="AD63" s="336">
        <f t="shared" si="91"/>
        <v>1.8605563932423404E-2</v>
      </c>
      <c r="AE63" s="336">
        <f t="shared" ref="AE63:AL63" si="92">AE16/AE$49</f>
        <v>1.8675514246872905E-2</v>
      </c>
      <c r="AF63" s="336">
        <f t="shared" si="92"/>
        <v>1.8738541861919127E-2</v>
      </c>
      <c r="AG63" s="336">
        <f t="shared" si="92"/>
        <v>1.8846214482060464E-2</v>
      </c>
      <c r="AH63" s="336">
        <f t="shared" si="92"/>
        <v>1.8951134759045474E-2</v>
      </c>
      <c r="AI63" s="336">
        <f t="shared" si="92"/>
        <v>1.9064963778868238E-2</v>
      </c>
      <c r="AJ63" s="336">
        <f t="shared" si="92"/>
        <v>1.9177548960133826E-2</v>
      </c>
      <c r="AK63" s="336">
        <f t="shared" si="92"/>
        <v>1.9290945729436779E-2</v>
      </c>
      <c r="AL63" s="336">
        <f t="shared" si="92"/>
        <v>1.9394650457974175E-2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1.2039617650765673E-2</v>
      </c>
      <c r="N64" s="336">
        <f t="shared" si="93"/>
        <v>1.5529666276711269E-2</v>
      </c>
      <c r="O64" s="336">
        <f t="shared" si="93"/>
        <v>1.5208909924753263E-2</v>
      </c>
      <c r="P64" s="336">
        <f t="shared" si="93"/>
        <v>1.5085153188100598E-2</v>
      </c>
      <c r="Q64" s="336">
        <f t="shared" si="93"/>
        <v>1.4870294824935071E-2</v>
      </c>
      <c r="R64" s="336">
        <f t="shared" si="93"/>
        <v>1.4876456227205228E-2</v>
      </c>
      <c r="S64" s="336">
        <f t="shared" si="93"/>
        <v>1.5622235731896127E-2</v>
      </c>
      <c r="T64" s="336">
        <f t="shared" si="93"/>
        <v>1.5681749264627801E-2</v>
      </c>
      <c r="U64" s="336">
        <f t="shared" si="93"/>
        <v>1.6306327509909065E-2</v>
      </c>
      <c r="V64" s="336">
        <f t="shared" si="93"/>
        <v>1.685604980422023E-2</v>
      </c>
      <c r="W64" s="336">
        <f t="shared" si="93"/>
        <v>1.6956659683436605E-2</v>
      </c>
      <c r="X64" s="336">
        <f t="shared" si="93"/>
        <v>2.4722831823084462E-2</v>
      </c>
      <c r="Y64" s="336">
        <f t="shared" si="93"/>
        <v>2.5033966965119732E-2</v>
      </c>
      <c r="Z64" s="336">
        <f t="shared" si="93"/>
        <v>2.5340994710717681E-2</v>
      </c>
      <c r="AA64" s="336">
        <f t="shared" si="93"/>
        <v>2.5665437614456076E-2</v>
      </c>
      <c r="AB64" s="336">
        <f t="shared" si="93"/>
        <v>2.6047888418067863E-2</v>
      </c>
      <c r="AC64" s="336">
        <f t="shared" si="93"/>
        <v>2.6443968073431825E-2</v>
      </c>
      <c r="AD64" s="336">
        <f t="shared" si="93"/>
        <v>2.6863802171128652E-2</v>
      </c>
      <c r="AE64" s="336">
        <f t="shared" ref="AE64:AL64" si="94">AE17/AE$49</f>
        <v>2.7246132895924903E-2</v>
      </c>
      <c r="AF64" s="336">
        <f t="shared" si="94"/>
        <v>2.7638904704991835E-2</v>
      </c>
      <c r="AG64" s="336">
        <f t="shared" si="94"/>
        <v>2.8025655965153419E-2</v>
      </c>
      <c r="AH64" s="336">
        <f t="shared" si="94"/>
        <v>2.8467267840009185E-2</v>
      </c>
      <c r="AI64" s="336">
        <f t="shared" si="94"/>
        <v>2.8872820757987361E-2</v>
      </c>
      <c r="AJ64" s="336">
        <f t="shared" si="94"/>
        <v>2.9274287855537644E-2</v>
      </c>
      <c r="AK64" s="336">
        <f t="shared" si="94"/>
        <v>2.9686496060249097E-2</v>
      </c>
      <c r="AL64" s="336">
        <f t="shared" si="94"/>
        <v>3.0116136693191565E-2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1.0187380670912724E-2</v>
      </c>
      <c r="N65" s="336">
        <f t="shared" si="95"/>
        <v>1.157485889714562E-2</v>
      </c>
      <c r="O65" s="336">
        <f t="shared" si="95"/>
        <v>1.1367964876166181E-2</v>
      </c>
      <c r="P65" s="336">
        <f t="shared" si="95"/>
        <v>1.0751707454500284E-2</v>
      </c>
      <c r="Q65" s="336">
        <f t="shared" si="95"/>
        <v>1.0198269393080743E-2</v>
      </c>
      <c r="R65" s="336">
        <f t="shared" si="95"/>
        <v>1.0292779494332544E-2</v>
      </c>
      <c r="S65" s="336">
        <f t="shared" si="95"/>
        <v>1.069444838170071E-2</v>
      </c>
      <c r="T65" s="336">
        <f t="shared" si="95"/>
        <v>1.0125470525199395E-2</v>
      </c>
      <c r="U65" s="336">
        <f t="shared" si="95"/>
        <v>9.7992458982264895E-3</v>
      </c>
      <c r="V65" s="336">
        <f t="shared" si="95"/>
        <v>9.5968247913192726E-3</v>
      </c>
      <c r="W65" s="336">
        <f t="shared" si="95"/>
        <v>1.0393014947199672E-2</v>
      </c>
      <c r="X65" s="336">
        <f t="shared" si="95"/>
        <v>8.6858653366053314E-3</v>
      </c>
      <c r="Y65" s="336">
        <f t="shared" si="95"/>
        <v>8.736789404668063E-3</v>
      </c>
      <c r="Z65" s="336">
        <f t="shared" si="95"/>
        <v>8.7652423341557512E-3</v>
      </c>
      <c r="AA65" s="336">
        <f t="shared" si="95"/>
        <v>8.8050431844509808E-3</v>
      </c>
      <c r="AB65" s="336">
        <f t="shared" si="95"/>
        <v>8.8501218425688331E-3</v>
      </c>
      <c r="AC65" s="336">
        <f t="shared" si="95"/>
        <v>8.8906242046043124E-3</v>
      </c>
      <c r="AD65" s="336">
        <f t="shared" si="95"/>
        <v>8.9303186636342825E-3</v>
      </c>
      <c r="AE65" s="336">
        <f t="shared" ref="AE65:AL65" si="96">AE18/AE$49</f>
        <v>8.9539822339943197E-3</v>
      </c>
      <c r="AF65" s="336">
        <f t="shared" si="96"/>
        <v>9.0133909528724854E-3</v>
      </c>
      <c r="AG65" s="336">
        <f t="shared" si="96"/>
        <v>9.0561798884957589E-3</v>
      </c>
      <c r="AH65" s="336">
        <f t="shared" si="96"/>
        <v>9.1175318638342853E-3</v>
      </c>
      <c r="AI65" s="336">
        <f t="shared" si="96"/>
        <v>9.1609632348673819E-3</v>
      </c>
      <c r="AJ65" s="336">
        <f t="shared" si="96"/>
        <v>9.2450018277455311E-3</v>
      </c>
      <c r="AK65" s="336">
        <f t="shared" si="96"/>
        <v>9.2842565840651689E-3</v>
      </c>
      <c r="AL65" s="336">
        <f t="shared" si="96"/>
        <v>9.3694323163004394E-3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1.5978283959451795E-2</v>
      </c>
      <c r="N66" s="336">
        <f t="shared" si="97"/>
        <v>1.7596668804189482E-2</v>
      </c>
      <c r="O66" s="336">
        <f t="shared" si="97"/>
        <v>1.9982826182914602E-2</v>
      </c>
      <c r="P66" s="336">
        <f t="shared" si="97"/>
        <v>1.7439517723900802E-2</v>
      </c>
      <c r="Q66" s="336">
        <f t="shared" si="97"/>
        <v>2.0060072246597387E-2</v>
      </c>
      <c r="R66" s="336">
        <f t="shared" si="97"/>
        <v>1.9169783318434042E-2</v>
      </c>
      <c r="S66" s="336">
        <f t="shared" si="97"/>
        <v>2.150170063048663E-2</v>
      </c>
      <c r="T66" s="336">
        <f t="shared" si="97"/>
        <v>1.9817525893446108E-2</v>
      </c>
      <c r="U66" s="336">
        <f t="shared" si="97"/>
        <v>1.8849773553736879E-2</v>
      </c>
      <c r="V66" s="336">
        <f t="shared" si="97"/>
        <v>1.767454677594717E-2</v>
      </c>
      <c r="W66" s="336">
        <f t="shared" si="97"/>
        <v>2.1926680795140572E-2</v>
      </c>
      <c r="X66" s="336">
        <f t="shared" si="97"/>
        <v>1.8812169632326486E-2</v>
      </c>
      <c r="Y66" s="336">
        <f t="shared" si="97"/>
        <v>1.839611822341574E-2</v>
      </c>
      <c r="Z66" s="336">
        <f t="shared" si="97"/>
        <v>1.8227758964862444E-2</v>
      </c>
      <c r="AA66" s="336">
        <f t="shared" si="97"/>
        <v>1.8229838041235017E-2</v>
      </c>
      <c r="AB66" s="336">
        <f t="shared" si="97"/>
        <v>1.8267865120668966E-2</v>
      </c>
      <c r="AC66" s="336">
        <f t="shared" si="97"/>
        <v>1.8299681883858551E-2</v>
      </c>
      <c r="AD66" s="336">
        <f t="shared" si="97"/>
        <v>1.8337091480638553E-2</v>
      </c>
      <c r="AE66" s="336">
        <f t="shared" ref="AE66:AL66" si="98">AE19/AE$49</f>
        <v>1.8369734582120892E-2</v>
      </c>
      <c r="AF66" s="336">
        <f t="shared" si="98"/>
        <v>1.8402017491317629E-2</v>
      </c>
      <c r="AG66" s="336">
        <f t="shared" si="98"/>
        <v>1.8436241004622673E-2</v>
      </c>
      <c r="AH66" s="336">
        <f t="shared" si="98"/>
        <v>1.8508114728202345E-2</v>
      </c>
      <c r="AI66" s="336">
        <f t="shared" si="98"/>
        <v>1.8591459222876128E-2</v>
      </c>
      <c r="AJ66" s="336">
        <f t="shared" si="98"/>
        <v>1.862712750756719E-2</v>
      </c>
      <c r="AK66" s="336">
        <f t="shared" si="98"/>
        <v>1.8695145154781975E-2</v>
      </c>
      <c r="AL66" s="336">
        <f t="shared" si="98"/>
        <v>1.8730885711335098E-2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6.078858941016832E-2</v>
      </c>
      <c r="N67" s="336">
        <f t="shared" si="99"/>
        <v>5.6334519312668391E-2</v>
      </c>
      <c r="O67" s="336">
        <f t="shared" si="99"/>
        <v>5.7678703920701867E-2</v>
      </c>
      <c r="P67" s="336">
        <f t="shared" si="99"/>
        <v>5.9100609600416056E-2</v>
      </c>
      <c r="Q67" s="336">
        <f t="shared" si="99"/>
        <v>5.9129293424732228E-2</v>
      </c>
      <c r="R67" s="336">
        <f t="shared" si="99"/>
        <v>5.9146416492650386E-2</v>
      </c>
      <c r="S67" s="336">
        <f t="shared" si="99"/>
        <v>5.8715919008918906E-2</v>
      </c>
      <c r="T67" s="336">
        <f t="shared" si="99"/>
        <v>6.0679528522141063E-2</v>
      </c>
      <c r="U67" s="336">
        <f t="shared" si="99"/>
        <v>5.9999652360336074E-2</v>
      </c>
      <c r="V67" s="336">
        <f t="shared" si="99"/>
        <v>6.0374628947383817E-2</v>
      </c>
      <c r="W67" s="336">
        <f t="shared" si="99"/>
        <v>6.2627436614657875E-2</v>
      </c>
      <c r="X67" s="336">
        <f t="shared" si="99"/>
        <v>6.1377504394258847E-2</v>
      </c>
      <c r="Y67" s="336">
        <f t="shared" si="99"/>
        <v>6.1515379902461996E-2</v>
      </c>
      <c r="Z67" s="336">
        <f t="shared" si="99"/>
        <v>6.1578525825631975E-2</v>
      </c>
      <c r="AA67" s="336">
        <f t="shared" si="99"/>
        <v>6.1644428105519851E-2</v>
      </c>
      <c r="AB67" s="336">
        <f t="shared" si="99"/>
        <v>6.1737407037529252E-2</v>
      </c>
      <c r="AC67" s="336">
        <f t="shared" si="99"/>
        <v>6.184982804570513E-2</v>
      </c>
      <c r="AD67" s="336">
        <f t="shared" si="99"/>
        <v>6.1952476126667731E-2</v>
      </c>
      <c r="AE67" s="336">
        <f t="shared" ref="AE67:AL67" si="100">AE20/AE$49</f>
        <v>6.2045416228570009E-2</v>
      </c>
      <c r="AF67" s="336">
        <f t="shared" si="100"/>
        <v>6.2132127878845096E-2</v>
      </c>
      <c r="AG67" s="336">
        <f t="shared" si="100"/>
        <v>6.2191498420426865E-2</v>
      </c>
      <c r="AH67" s="336">
        <f t="shared" si="100"/>
        <v>6.2266411201116395E-2</v>
      </c>
      <c r="AI67" s="336">
        <f t="shared" si="100"/>
        <v>6.239805807171625E-2</v>
      </c>
      <c r="AJ67" s="336">
        <f t="shared" si="100"/>
        <v>6.2528633358682265E-2</v>
      </c>
      <c r="AK67" s="336">
        <f t="shared" si="100"/>
        <v>6.2682194203630179E-2</v>
      </c>
      <c r="AL67" s="336">
        <f t="shared" si="100"/>
        <v>6.2828566699620794E-2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0.11867006390198784</v>
      </c>
      <c r="N69" s="337">
        <f t="shared" si="101"/>
        <v>0.11333883450609973</v>
      </c>
      <c r="O69" s="337">
        <f t="shared" si="101"/>
        <v>0.11258223688485311</v>
      </c>
      <c r="P69" s="337">
        <f t="shared" si="101"/>
        <v>0.11062108938415346</v>
      </c>
      <c r="Q69" s="337">
        <f t="shared" si="101"/>
        <v>0.11013961571215269</v>
      </c>
      <c r="R69" s="337">
        <f t="shared" si="101"/>
        <v>0.11068371638540929</v>
      </c>
      <c r="S69" s="337">
        <f t="shared" si="101"/>
        <v>0.10575003615857248</v>
      </c>
      <c r="T69" s="337">
        <f t="shared" si="101"/>
        <v>0.10805205395532974</v>
      </c>
      <c r="U69" s="337">
        <f t="shared" si="101"/>
        <v>0.10712886434755202</v>
      </c>
      <c r="V69" s="337">
        <f t="shared" si="101"/>
        <v>0.1033165898437632</v>
      </c>
      <c r="W69" s="337">
        <f t="shared" si="101"/>
        <v>0.1049947369589837</v>
      </c>
      <c r="X69" s="337">
        <f t="shared" si="101"/>
        <v>0.10728633802589696</v>
      </c>
      <c r="Y69" s="337">
        <f t="shared" si="101"/>
        <v>0.10643575553020664</v>
      </c>
      <c r="Z69" s="337">
        <f t="shared" si="101"/>
        <v>0.10540022859122213</v>
      </c>
      <c r="AA69" s="337">
        <f t="shared" si="101"/>
        <v>0.10433488824055984</v>
      </c>
      <c r="AB69" s="337">
        <f t="shared" si="101"/>
        <v>0.10321008725029443</v>
      </c>
      <c r="AC69" s="337">
        <f t="shared" si="101"/>
        <v>0.10197037833961284</v>
      </c>
      <c r="AD69" s="337">
        <f t="shared" si="101"/>
        <v>0.10064253351918599</v>
      </c>
      <c r="AE69" s="337">
        <f t="shared" ref="AE69:AL69" si="102">AE22/AE$49</f>
        <v>9.9529719003028858E-2</v>
      </c>
      <c r="AF69" s="337">
        <f t="shared" si="102"/>
        <v>9.8439407865982403E-2</v>
      </c>
      <c r="AG69" s="337">
        <f t="shared" si="102"/>
        <v>9.742304136700268E-2</v>
      </c>
      <c r="AH69" s="337">
        <f t="shared" si="102"/>
        <v>9.623318454886437E-2</v>
      </c>
      <c r="AI69" s="337">
        <f t="shared" si="102"/>
        <v>9.4769250994557519E-2</v>
      </c>
      <c r="AJ69" s="337">
        <f t="shared" si="102"/>
        <v>9.3424549177114291E-2</v>
      </c>
      <c r="AK69" s="337">
        <f t="shared" si="102"/>
        <v>9.1974944965027769E-2</v>
      </c>
      <c r="AL69" s="337">
        <f t="shared" si="102"/>
        <v>9.0547974868077294E-2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8.7871928571057939E-2</v>
      </c>
      <c r="N70" s="336">
        <f t="shared" si="103"/>
        <v>8.6146088566577558E-2</v>
      </c>
      <c r="O70" s="336">
        <f t="shared" si="103"/>
        <v>8.6291009837373103E-2</v>
      </c>
      <c r="P70" s="336">
        <f t="shared" si="103"/>
        <v>8.3750726891252514E-2</v>
      </c>
      <c r="Q70" s="336">
        <f t="shared" si="103"/>
        <v>8.346650519395285E-2</v>
      </c>
      <c r="R70" s="336">
        <f t="shared" si="103"/>
        <v>8.5902618978941081E-2</v>
      </c>
      <c r="S70" s="336">
        <f t="shared" si="103"/>
        <v>8.2112997329210777E-2</v>
      </c>
      <c r="T70" s="336">
        <f t="shared" si="103"/>
        <v>8.4195486159162697E-2</v>
      </c>
      <c r="U70" s="336">
        <f t="shared" si="103"/>
        <v>8.2493817056422752E-2</v>
      </c>
      <c r="V70" s="336">
        <f t="shared" si="103"/>
        <v>8.0825456471580834E-2</v>
      </c>
      <c r="W70" s="336">
        <f t="shared" si="103"/>
        <v>8.3198681125864898E-2</v>
      </c>
      <c r="X70" s="336">
        <f t="shared" si="103"/>
        <v>8.5500759432090997E-2</v>
      </c>
      <c r="Y70" s="336">
        <f t="shared" si="103"/>
        <v>8.5140900750934528E-2</v>
      </c>
      <c r="Z70" s="336">
        <f t="shared" si="103"/>
        <v>8.4663894906748499E-2</v>
      </c>
      <c r="AA70" s="336">
        <f t="shared" si="103"/>
        <v>8.418761860900302E-2</v>
      </c>
      <c r="AB70" s="336">
        <f t="shared" si="103"/>
        <v>8.3695082180144126E-2</v>
      </c>
      <c r="AC70" s="336">
        <f t="shared" si="103"/>
        <v>8.3175932482641379E-2</v>
      </c>
      <c r="AD70" s="336">
        <f t="shared" si="103"/>
        <v>8.2618502238838987E-2</v>
      </c>
      <c r="AE70" s="336">
        <f t="shared" ref="AE70:AL70" si="104">AE23/AE$49</f>
        <v>8.2031504139709596E-2</v>
      </c>
      <c r="AF70" s="336">
        <f t="shared" si="104"/>
        <v>8.1438437417025764E-2</v>
      </c>
      <c r="AG70" s="336">
        <f t="shared" si="104"/>
        <v>8.0853050396232348E-2</v>
      </c>
      <c r="AH70" s="336">
        <f t="shared" si="104"/>
        <v>8.0241153527937856E-2</v>
      </c>
      <c r="AI70" s="336">
        <f t="shared" si="104"/>
        <v>7.9586981317614561E-2</v>
      </c>
      <c r="AJ70" s="336">
        <f t="shared" si="104"/>
        <v>7.8934719946304868E-2</v>
      </c>
      <c r="AK70" s="336">
        <f t="shared" si="104"/>
        <v>7.8268453946655631E-2</v>
      </c>
      <c r="AL70" s="336">
        <f t="shared" si="104"/>
        <v>7.752055537032268E-2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3.0798135330929902E-2</v>
      </c>
      <c r="N71" s="336">
        <f t="shared" si="105"/>
        <v>2.7192745939522169E-2</v>
      </c>
      <c r="O71" s="336">
        <f t="shared" si="105"/>
        <v>2.6291227047480017E-2</v>
      </c>
      <c r="P71" s="336">
        <f t="shared" si="105"/>
        <v>2.6870362492900948E-2</v>
      </c>
      <c r="Q71" s="336">
        <f t="shared" si="105"/>
        <v>2.6673110518199841E-2</v>
      </c>
      <c r="R71" s="336">
        <f t="shared" si="105"/>
        <v>2.4781097406468212E-2</v>
      </c>
      <c r="S71" s="336">
        <f t="shared" si="105"/>
        <v>2.3637038829361703E-2</v>
      </c>
      <c r="T71" s="336">
        <f t="shared" si="105"/>
        <v>2.3856567796167051E-2</v>
      </c>
      <c r="U71" s="336">
        <f t="shared" si="105"/>
        <v>2.463504729112926E-2</v>
      </c>
      <c r="V71" s="336">
        <f t="shared" si="105"/>
        <v>2.2491133372182375E-2</v>
      </c>
      <c r="W71" s="336">
        <f t="shared" si="105"/>
        <v>2.1796055833118808E-2</v>
      </c>
      <c r="X71" s="336">
        <f t="shared" si="105"/>
        <v>2.1785578593805952E-2</v>
      </c>
      <c r="Y71" s="336">
        <f t="shared" si="105"/>
        <v>2.12948547792721E-2</v>
      </c>
      <c r="Z71" s="336">
        <f t="shared" si="105"/>
        <v>2.0736333684473619E-2</v>
      </c>
      <c r="AA71" s="336">
        <f t="shared" si="105"/>
        <v>2.0147269631556823E-2</v>
      </c>
      <c r="AB71" s="336">
        <f t="shared" si="105"/>
        <v>1.9515005070150315E-2</v>
      </c>
      <c r="AC71" s="336">
        <f t="shared" si="105"/>
        <v>1.8794445856971473E-2</v>
      </c>
      <c r="AD71" s="336">
        <f t="shared" si="105"/>
        <v>1.8024031280347002E-2</v>
      </c>
      <c r="AE71" s="336">
        <f t="shared" ref="AE71:AL71" si="106">AE24/AE$49</f>
        <v>1.7498214863319265E-2</v>
      </c>
      <c r="AF71" s="336">
        <f t="shared" si="106"/>
        <v>1.700097044895664E-2</v>
      </c>
      <c r="AG71" s="336">
        <f t="shared" si="106"/>
        <v>1.6569990970770335E-2</v>
      </c>
      <c r="AH71" s="336">
        <f t="shared" si="106"/>
        <v>1.5992031020926514E-2</v>
      </c>
      <c r="AI71" s="336">
        <f t="shared" si="106"/>
        <v>1.5182269676942967E-2</v>
      </c>
      <c r="AJ71" s="336">
        <f t="shared" si="106"/>
        <v>1.4489829230809419E-2</v>
      </c>
      <c r="AK71" s="336">
        <f t="shared" si="106"/>
        <v>1.3706491018372131E-2</v>
      </c>
      <c r="AL71" s="336">
        <f t="shared" si="106"/>
        <v>1.3027419497754617E-2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0.10764838456617438</v>
      </c>
      <c r="N73" s="337">
        <f t="shared" si="107"/>
        <v>0.10566349677078327</v>
      </c>
      <c r="O73" s="337">
        <f t="shared" si="107"/>
        <v>0.10324536016147874</v>
      </c>
      <c r="P73" s="337">
        <f t="shared" si="107"/>
        <v>0.1035707034773231</v>
      </c>
      <c r="Q73" s="337">
        <f t="shared" si="107"/>
        <v>0.10616835208002351</v>
      </c>
      <c r="R73" s="337">
        <f t="shared" si="107"/>
        <v>0.107972132596466</v>
      </c>
      <c r="S73" s="337">
        <f t="shared" si="107"/>
        <v>0.10438799179347052</v>
      </c>
      <c r="T73" s="337">
        <f t="shared" si="107"/>
        <v>0.10111524427308326</v>
      </c>
      <c r="U73" s="337">
        <f t="shared" si="107"/>
        <v>9.7298769754667169E-2</v>
      </c>
      <c r="V73" s="337">
        <f t="shared" si="107"/>
        <v>9.6904881412166244E-2</v>
      </c>
      <c r="W73" s="337">
        <f t="shared" si="107"/>
        <v>9.0281523671446651E-2</v>
      </c>
      <c r="X73" s="337">
        <f t="shared" si="107"/>
        <v>9.2033216221007436E-2</v>
      </c>
      <c r="Y73" s="337">
        <f t="shared" si="107"/>
        <v>9.1739031779499547E-2</v>
      </c>
      <c r="Z73" s="337">
        <f t="shared" si="107"/>
        <v>9.1833024706458516E-2</v>
      </c>
      <c r="AA73" s="337">
        <f t="shared" si="107"/>
        <v>9.1681737800462723E-2</v>
      </c>
      <c r="AB73" s="337">
        <f t="shared" si="107"/>
        <v>9.11733863951978E-2</v>
      </c>
      <c r="AC73" s="337">
        <f t="shared" si="107"/>
        <v>9.0614160961338605E-2</v>
      </c>
      <c r="AD73" s="337">
        <f t="shared" si="107"/>
        <v>9.004507714815993E-2</v>
      </c>
      <c r="AE73" s="337">
        <f t="shared" ref="AE73:AL73" si="108">AE26/AE$49</f>
        <v>8.9520553199219324E-2</v>
      </c>
      <c r="AF73" s="337">
        <f t="shared" si="108"/>
        <v>8.9049441585780945E-2</v>
      </c>
      <c r="AG73" s="337">
        <f t="shared" si="108"/>
        <v>8.8588965066372372E-2</v>
      </c>
      <c r="AH73" s="337">
        <f t="shared" si="108"/>
        <v>8.8133460914720962E-2</v>
      </c>
      <c r="AI73" s="337">
        <f t="shared" si="108"/>
        <v>8.769468256591384E-2</v>
      </c>
      <c r="AJ73" s="337">
        <f t="shared" si="108"/>
        <v>8.7254886044579774E-2</v>
      </c>
      <c r="AK73" s="337">
        <f t="shared" si="108"/>
        <v>8.6786443084411455E-2</v>
      </c>
      <c r="AL73" s="337">
        <f t="shared" si="108"/>
        <v>8.6295005214534148E-2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1.1850756524274935E-2</v>
      </c>
      <c r="N74" s="336">
        <f t="shared" si="109"/>
        <v>1.0005310244468052E-2</v>
      </c>
      <c r="O74" s="336">
        <f t="shared" si="109"/>
        <v>1.1787777822022828E-2</v>
      </c>
      <c r="P74" s="336">
        <f t="shared" si="109"/>
        <v>1.0176117287369757E-2</v>
      </c>
      <c r="Q74" s="336">
        <f t="shared" si="109"/>
        <v>1.1459090291006504E-2</v>
      </c>
      <c r="R74" s="336">
        <f t="shared" si="109"/>
        <v>1.1427657756738749E-2</v>
      </c>
      <c r="S74" s="336">
        <f t="shared" si="109"/>
        <v>1.2772731817166332E-2</v>
      </c>
      <c r="T74" s="336">
        <f t="shared" si="109"/>
        <v>8.9833858744162356E-3</v>
      </c>
      <c r="U74" s="336">
        <f t="shared" si="109"/>
        <v>9.6351767666492689E-3</v>
      </c>
      <c r="V74" s="336">
        <f t="shared" si="109"/>
        <v>1.231842894045434E-2</v>
      </c>
      <c r="W74" s="336">
        <f t="shared" si="109"/>
        <v>8.5452209148887612E-3</v>
      </c>
      <c r="X74" s="336">
        <f t="shared" si="109"/>
        <v>7.9399392652948469E-3</v>
      </c>
      <c r="Y74" s="336">
        <f t="shared" si="109"/>
        <v>8.0044499379158529E-3</v>
      </c>
      <c r="Z74" s="336">
        <f t="shared" si="109"/>
        <v>8.1157897338054417E-3</v>
      </c>
      <c r="AA74" s="336">
        <f t="shared" si="109"/>
        <v>8.2581774542086553E-3</v>
      </c>
      <c r="AB74" s="336">
        <f t="shared" si="109"/>
        <v>8.3736205295695271E-3</v>
      </c>
      <c r="AC74" s="336">
        <f t="shared" si="109"/>
        <v>8.4797683924780955E-3</v>
      </c>
      <c r="AD74" s="336">
        <f t="shared" si="109"/>
        <v>8.572382455135601E-3</v>
      </c>
      <c r="AE74" s="336">
        <f t="shared" ref="AE74:AL74" si="110">AE27/AE$49</f>
        <v>8.6682122424742297E-3</v>
      </c>
      <c r="AF74" s="336">
        <f t="shared" si="110"/>
        <v>8.7609467043842926E-3</v>
      </c>
      <c r="AG74" s="336">
        <f t="shared" si="110"/>
        <v>8.8613176795956997E-3</v>
      </c>
      <c r="AH74" s="336">
        <f t="shared" si="110"/>
        <v>8.9647308225669423E-3</v>
      </c>
      <c r="AI74" s="336">
        <f t="shared" si="110"/>
        <v>9.0679335134802776E-3</v>
      </c>
      <c r="AJ74" s="336">
        <f t="shared" si="110"/>
        <v>9.1696767001765937E-3</v>
      </c>
      <c r="AK74" s="336">
        <f t="shared" si="110"/>
        <v>9.2716506279553364E-3</v>
      </c>
      <c r="AL74" s="336">
        <f t="shared" si="110"/>
        <v>9.3790678302747132E-3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3.5775161348961429E-2</v>
      </c>
      <c r="N75" s="336">
        <f t="shared" si="111"/>
        <v>3.743190581203467E-2</v>
      </c>
      <c r="O75" s="336">
        <f t="shared" si="111"/>
        <v>3.6072230323389354E-2</v>
      </c>
      <c r="P75" s="336">
        <f t="shared" si="111"/>
        <v>3.6403167232593292E-2</v>
      </c>
      <c r="Q75" s="336">
        <f t="shared" si="111"/>
        <v>3.7794577345947593E-2</v>
      </c>
      <c r="R75" s="336">
        <f t="shared" si="111"/>
        <v>3.8830098333950971E-2</v>
      </c>
      <c r="S75" s="336">
        <f t="shared" si="111"/>
        <v>3.7708244868403303E-2</v>
      </c>
      <c r="T75" s="336">
        <f t="shared" si="111"/>
        <v>3.5383686106824033E-2</v>
      </c>
      <c r="U75" s="336">
        <f t="shared" si="111"/>
        <v>3.5550752401936357E-2</v>
      </c>
      <c r="V75" s="336">
        <f t="shared" si="111"/>
        <v>3.6071248201268259E-2</v>
      </c>
      <c r="W75" s="336">
        <f t="shared" si="111"/>
        <v>3.2430841684676963E-2</v>
      </c>
      <c r="X75" s="336">
        <f t="shared" si="111"/>
        <v>3.2816881809123462E-2</v>
      </c>
      <c r="Y75" s="336">
        <f t="shared" si="111"/>
        <v>3.2771429083019762E-2</v>
      </c>
      <c r="Z75" s="336">
        <f t="shared" si="111"/>
        <v>3.2743724158753554E-2</v>
      </c>
      <c r="AA75" s="336">
        <f t="shared" si="111"/>
        <v>3.2650088630619578E-2</v>
      </c>
      <c r="AB75" s="336">
        <f t="shared" si="111"/>
        <v>3.2451425217883398E-2</v>
      </c>
      <c r="AC75" s="336">
        <f t="shared" si="111"/>
        <v>3.226008036157605E-2</v>
      </c>
      <c r="AD75" s="336">
        <f t="shared" si="111"/>
        <v>3.2071455664388127E-2</v>
      </c>
      <c r="AE75" s="336">
        <f t="shared" ref="AE75:AL75" si="112">AE28/AE$49</f>
        <v>3.1886012831917408E-2</v>
      </c>
      <c r="AF75" s="336">
        <f t="shared" si="112"/>
        <v>3.1685040650205672E-2</v>
      </c>
      <c r="AG75" s="336">
        <f t="shared" si="112"/>
        <v>3.1478052359456693E-2</v>
      </c>
      <c r="AH75" s="336">
        <f t="shared" si="112"/>
        <v>3.1280241474294215E-2</v>
      </c>
      <c r="AI75" s="336">
        <f t="shared" si="112"/>
        <v>3.1096060342691835E-2</v>
      </c>
      <c r="AJ75" s="336">
        <f t="shared" si="112"/>
        <v>3.0899031917166767E-2</v>
      </c>
      <c r="AK75" s="336">
        <f t="shared" si="112"/>
        <v>3.0695659316752038E-2</v>
      </c>
      <c r="AL75" s="336">
        <f t="shared" si="112"/>
        <v>3.0488614126566987E-2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3.897625631652691E-2</v>
      </c>
      <c r="N76" s="336">
        <f t="shared" si="113"/>
        <v>3.699306087129689E-2</v>
      </c>
      <c r="O76" s="336">
        <f t="shared" si="113"/>
        <v>3.2504197657425203E-2</v>
      </c>
      <c r="P76" s="336">
        <f t="shared" si="113"/>
        <v>3.4153562282878441E-2</v>
      </c>
      <c r="Q76" s="336">
        <f t="shared" si="113"/>
        <v>3.3636270102165432E-2</v>
      </c>
      <c r="R76" s="336">
        <f t="shared" si="113"/>
        <v>3.4462887285773222E-2</v>
      </c>
      <c r="S76" s="336">
        <f t="shared" si="113"/>
        <v>3.0913650129362653E-2</v>
      </c>
      <c r="T76" s="336">
        <f t="shared" si="113"/>
        <v>3.3734332295336636E-2</v>
      </c>
      <c r="U76" s="336">
        <f t="shared" si="113"/>
        <v>3.154584655578041E-2</v>
      </c>
      <c r="V76" s="336">
        <f t="shared" si="113"/>
        <v>2.9488300800581627E-2</v>
      </c>
      <c r="W76" s="336">
        <f t="shared" si="113"/>
        <v>3.0678026129350295E-2</v>
      </c>
      <c r="X76" s="336">
        <f t="shared" si="113"/>
        <v>3.1755302017140837E-2</v>
      </c>
      <c r="Y76" s="336">
        <f t="shared" si="113"/>
        <v>3.147189268563845E-2</v>
      </c>
      <c r="Z76" s="336">
        <f t="shared" si="113"/>
        <v>3.1521297388115765E-2</v>
      </c>
      <c r="AA76" s="336">
        <f t="shared" si="113"/>
        <v>3.1359353063385748E-2</v>
      </c>
      <c r="AB76" s="336">
        <f t="shared" si="113"/>
        <v>3.0954339607419612E-2</v>
      </c>
      <c r="AC76" s="336">
        <f t="shared" si="113"/>
        <v>3.0543096104676998E-2</v>
      </c>
      <c r="AD76" s="336">
        <f t="shared" si="113"/>
        <v>3.0141117979530684E-2</v>
      </c>
      <c r="AE76" s="336">
        <f t="shared" ref="AE76:AL76" si="114">AE29/AE$49</f>
        <v>2.9758643421942559E-2</v>
      </c>
      <c r="AF76" s="336">
        <f t="shared" si="114"/>
        <v>2.9396452487936275E-2</v>
      </c>
      <c r="AG76" s="336">
        <f t="shared" si="114"/>
        <v>2.9042886131549692E-2</v>
      </c>
      <c r="AH76" s="336">
        <f t="shared" si="114"/>
        <v>2.8691462352468142E-2</v>
      </c>
      <c r="AI76" s="336">
        <f t="shared" si="114"/>
        <v>2.83359222711989E-2</v>
      </c>
      <c r="AJ76" s="336">
        <f t="shared" si="114"/>
        <v>2.7972758399300569E-2</v>
      </c>
      <c r="AK76" s="336">
        <f t="shared" si="114"/>
        <v>2.7597873008847713E-2</v>
      </c>
      <c r="AL76" s="336">
        <f t="shared" si="114"/>
        <v>2.7225726972476133E-2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2.104621037641112E-2</v>
      </c>
      <c r="N77" s="336">
        <f t="shared" si="115"/>
        <v>2.1233219842983649E-2</v>
      </c>
      <c r="O77" s="336">
        <f t="shared" si="115"/>
        <v>2.2881154358641347E-2</v>
      </c>
      <c r="P77" s="336">
        <f t="shared" si="115"/>
        <v>2.2837856674481606E-2</v>
      </c>
      <c r="Q77" s="336">
        <f t="shared" si="115"/>
        <v>2.3278414340903983E-2</v>
      </c>
      <c r="R77" s="336">
        <f t="shared" si="115"/>
        <v>2.3251489220003058E-2</v>
      </c>
      <c r="S77" s="336">
        <f t="shared" si="115"/>
        <v>2.2993364978538221E-2</v>
      </c>
      <c r="T77" s="336">
        <f t="shared" si="115"/>
        <v>2.301383999650634E-2</v>
      </c>
      <c r="U77" s="336">
        <f t="shared" si="115"/>
        <v>2.0566994030301135E-2</v>
      </c>
      <c r="V77" s="336">
        <f t="shared" si="115"/>
        <v>1.9026903469862022E-2</v>
      </c>
      <c r="W77" s="336">
        <f t="shared" si="115"/>
        <v>1.8627434942530635E-2</v>
      </c>
      <c r="X77" s="336">
        <f t="shared" si="115"/>
        <v>1.9521093129448299E-2</v>
      </c>
      <c r="Y77" s="336">
        <f t="shared" si="115"/>
        <v>1.9491260072925481E-2</v>
      </c>
      <c r="Z77" s="336">
        <f t="shared" si="115"/>
        <v>1.9452213425783758E-2</v>
      </c>
      <c r="AA77" s="336">
        <f t="shared" si="115"/>
        <v>1.9414118652248735E-2</v>
      </c>
      <c r="AB77" s="336">
        <f t="shared" si="115"/>
        <v>1.9394001040325258E-2</v>
      </c>
      <c r="AC77" s="336">
        <f t="shared" si="115"/>
        <v>1.9331216102607466E-2</v>
      </c>
      <c r="AD77" s="336">
        <f t="shared" si="115"/>
        <v>1.9260121049105513E-2</v>
      </c>
      <c r="AE77" s="336">
        <f t="shared" ref="AE77:AL77" si="116">AE30/AE$49</f>
        <v>1.9207684702885117E-2</v>
      </c>
      <c r="AF77" s="336">
        <f t="shared" si="116"/>
        <v>1.9207001743254713E-2</v>
      </c>
      <c r="AG77" s="336">
        <f t="shared" si="116"/>
        <v>1.9206708895770287E-2</v>
      </c>
      <c r="AH77" s="336">
        <f t="shared" si="116"/>
        <v>1.919702626539168E-2</v>
      </c>
      <c r="AI77" s="336">
        <f t="shared" si="116"/>
        <v>1.9194766438542819E-2</v>
      </c>
      <c r="AJ77" s="336">
        <f t="shared" si="116"/>
        <v>1.9213419027935837E-2</v>
      </c>
      <c r="AK77" s="336">
        <f t="shared" si="116"/>
        <v>1.9221260130856382E-2</v>
      </c>
      <c r="AL77" s="336">
        <f t="shared" si="116"/>
        <v>1.9201596285216317E-2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9.3197339874769136E-2</v>
      </c>
      <c r="N79" s="337">
        <f t="shared" si="117"/>
        <v>9.1901592585722378E-2</v>
      </c>
      <c r="O79" s="337">
        <f t="shared" si="117"/>
        <v>9.326445855576293E-2</v>
      </c>
      <c r="P79" s="337">
        <f t="shared" si="117"/>
        <v>9.2455889062250204E-2</v>
      </c>
      <c r="Q79" s="337">
        <f t="shared" si="117"/>
        <v>9.3529322310832774E-2</v>
      </c>
      <c r="R79" s="337">
        <f t="shared" si="117"/>
        <v>9.3813642073523718E-2</v>
      </c>
      <c r="S79" s="337">
        <f t="shared" si="117"/>
        <v>9.8986695213238288E-2</v>
      </c>
      <c r="T79" s="337">
        <f t="shared" si="117"/>
        <v>9.7652711265145145E-2</v>
      </c>
      <c r="U79" s="337">
        <f t="shared" si="117"/>
        <v>9.3820340704008021E-2</v>
      </c>
      <c r="V79" s="337">
        <f t="shared" si="117"/>
        <v>9.7948253587960221E-2</v>
      </c>
      <c r="W79" s="337">
        <f t="shared" si="117"/>
        <v>9.5558231577208982E-2</v>
      </c>
      <c r="X79" s="337">
        <f t="shared" si="117"/>
        <v>9.410322816180694E-2</v>
      </c>
      <c r="Y79" s="337">
        <f t="shared" si="117"/>
        <v>9.4312998266985137E-2</v>
      </c>
      <c r="Z79" s="337">
        <f t="shared" si="117"/>
        <v>9.436352287426332E-2</v>
      </c>
      <c r="AA79" s="337">
        <f t="shared" si="117"/>
        <v>9.4489905405438057E-2</v>
      </c>
      <c r="AB79" s="337">
        <f t="shared" si="117"/>
        <v>9.4791868689275638E-2</v>
      </c>
      <c r="AC79" s="337">
        <f t="shared" si="117"/>
        <v>9.5146669739448797E-2</v>
      </c>
      <c r="AD79" s="337">
        <f t="shared" si="117"/>
        <v>9.5534076997050674E-2</v>
      </c>
      <c r="AE79" s="337">
        <f t="shared" ref="AE79:AL79" si="118">AE32/AE$49</f>
        <v>9.5810658475182831E-2</v>
      </c>
      <c r="AF79" s="337">
        <f t="shared" si="118"/>
        <v>9.6124452193443635E-2</v>
      </c>
      <c r="AG79" s="337">
        <f t="shared" si="118"/>
        <v>9.6426932375652946E-2</v>
      </c>
      <c r="AH79" s="337">
        <f t="shared" si="118"/>
        <v>9.67426007536384E-2</v>
      </c>
      <c r="AI79" s="337">
        <f t="shared" si="118"/>
        <v>9.7124843506563183E-2</v>
      </c>
      <c r="AJ79" s="337">
        <f t="shared" si="118"/>
        <v>9.7512020562415022E-2</v>
      </c>
      <c r="AK79" s="337">
        <f t="shared" si="118"/>
        <v>9.7918420434934345E-2</v>
      </c>
      <c r="AL79" s="337">
        <f t="shared" si="118"/>
        <v>9.836874645935563E-2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6.8506959088217093E-2</v>
      </c>
      <c r="N80" s="336">
        <f t="shared" si="119"/>
        <v>6.7398494967364303E-2</v>
      </c>
      <c r="O80" s="336">
        <f t="shared" si="119"/>
        <v>6.8359207731628693E-2</v>
      </c>
      <c r="P80" s="336">
        <f t="shared" si="119"/>
        <v>6.9620471694763764E-2</v>
      </c>
      <c r="Q80" s="336">
        <f t="shared" si="119"/>
        <v>7.1678825683256758E-2</v>
      </c>
      <c r="R80" s="336">
        <f t="shared" si="119"/>
        <v>7.1284026079364016E-2</v>
      </c>
      <c r="S80" s="336">
        <f t="shared" si="119"/>
        <v>7.5463439034450297E-2</v>
      </c>
      <c r="T80" s="336">
        <f t="shared" si="119"/>
        <v>7.4568360771174305E-2</v>
      </c>
      <c r="U80" s="336">
        <f t="shared" si="119"/>
        <v>7.1580644219691222E-2</v>
      </c>
      <c r="V80" s="336">
        <f t="shared" si="119"/>
        <v>7.4250142722431578E-2</v>
      </c>
      <c r="W80" s="336">
        <f t="shared" si="119"/>
        <v>7.1503509564394718E-2</v>
      </c>
      <c r="X80" s="336">
        <f t="shared" si="119"/>
        <v>7.1678371698369159E-2</v>
      </c>
      <c r="Y80" s="336">
        <f t="shared" si="119"/>
        <v>7.192421555953947E-2</v>
      </c>
      <c r="Z80" s="336">
        <f t="shared" si="119"/>
        <v>7.2092511437094872E-2</v>
      </c>
      <c r="AA80" s="336">
        <f t="shared" si="119"/>
        <v>7.2331056706017555E-2</v>
      </c>
      <c r="AB80" s="336">
        <f t="shared" si="119"/>
        <v>7.2736155371300237E-2</v>
      </c>
      <c r="AC80" s="336">
        <f t="shared" si="119"/>
        <v>7.3190697884669101E-2</v>
      </c>
      <c r="AD80" s="336">
        <f t="shared" si="119"/>
        <v>7.3676531953840246E-2</v>
      </c>
      <c r="AE80" s="336">
        <f t="shared" ref="AE80:AL80" si="120">AE33/AE$49</f>
        <v>7.4060793355177332E-2</v>
      </c>
      <c r="AF80" s="336">
        <f t="shared" si="120"/>
        <v>7.4473216951147711E-2</v>
      </c>
      <c r="AG80" s="336">
        <f t="shared" si="120"/>
        <v>7.4879668704721222E-2</v>
      </c>
      <c r="AH80" s="336">
        <f t="shared" si="120"/>
        <v>7.5293018417374333E-2</v>
      </c>
      <c r="AI80" s="336">
        <f t="shared" si="120"/>
        <v>7.5773590911501668E-2</v>
      </c>
      <c r="AJ80" s="336">
        <f t="shared" si="120"/>
        <v>7.6271989068686666E-2</v>
      </c>
      <c r="AK80" s="336">
        <f t="shared" si="120"/>
        <v>7.679897456697013E-2</v>
      </c>
      <c r="AL80" s="336">
        <f t="shared" si="120"/>
        <v>7.735676079259074E-2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2.307148140471699E-2</v>
      </c>
      <c r="N81" s="336">
        <f t="shared" si="121"/>
        <v>2.3298463246192475E-2</v>
      </c>
      <c r="O81" s="336">
        <f t="shared" si="121"/>
        <v>2.3809937348093415E-2</v>
      </c>
      <c r="P81" s="336">
        <f t="shared" si="121"/>
        <v>2.1808443976487575E-2</v>
      </c>
      <c r="Q81" s="336">
        <f t="shared" si="121"/>
        <v>2.0741454908266396E-2</v>
      </c>
      <c r="R81" s="336">
        <f t="shared" si="121"/>
        <v>2.1482056446308021E-2</v>
      </c>
      <c r="S81" s="336">
        <f t="shared" si="121"/>
        <v>2.2647921052764003E-2</v>
      </c>
      <c r="T81" s="336">
        <f t="shared" si="121"/>
        <v>2.2202669700286885E-2</v>
      </c>
      <c r="U81" s="336">
        <f t="shared" si="121"/>
        <v>2.1309656166539077E-2</v>
      </c>
      <c r="V81" s="336">
        <f t="shared" si="121"/>
        <v>2.2866521381643398E-2</v>
      </c>
      <c r="W81" s="336">
        <f t="shared" si="121"/>
        <v>2.300978885661811E-2</v>
      </c>
      <c r="X81" s="336">
        <f t="shared" si="121"/>
        <v>2.1677183626814554E-2</v>
      </c>
      <c r="Y81" s="336">
        <f t="shared" si="121"/>
        <v>2.1635421169484227E-2</v>
      </c>
      <c r="Z81" s="336">
        <f t="shared" si="121"/>
        <v>2.1514435825683773E-2</v>
      </c>
      <c r="AA81" s="336">
        <f t="shared" si="121"/>
        <v>2.1398412834069288E-2</v>
      </c>
      <c r="AB81" s="336">
        <f t="shared" si="121"/>
        <v>2.1290385183108509E-2</v>
      </c>
      <c r="AC81" s="336">
        <f t="shared" si="121"/>
        <v>2.1187370017347225E-2</v>
      </c>
      <c r="AD81" s="336">
        <f t="shared" si="121"/>
        <v>2.1085595079422374E-2</v>
      </c>
      <c r="AE81" s="336">
        <f t="shared" ref="AE81:AL81" si="122">AE34/AE$49</f>
        <v>2.0976317889619563E-2</v>
      </c>
      <c r="AF81" s="336">
        <f t="shared" si="122"/>
        <v>2.0872955901652401E-2</v>
      </c>
      <c r="AG81" s="336">
        <f t="shared" si="122"/>
        <v>2.0766990136347519E-2</v>
      </c>
      <c r="AH81" s="336">
        <f t="shared" si="122"/>
        <v>2.0666656685379616E-2</v>
      </c>
      <c r="AI81" s="336">
        <f t="shared" si="122"/>
        <v>2.0567369269462257E-2</v>
      </c>
      <c r="AJ81" s="336">
        <f t="shared" si="122"/>
        <v>2.0451740551380059E-2</v>
      </c>
      <c r="AK81" s="336">
        <f t="shared" si="122"/>
        <v>2.0330336306712476E-2</v>
      </c>
      <c r="AL81" s="336">
        <f t="shared" si="122"/>
        <v>2.0218606254518771E-2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1.6188993818350512E-3</v>
      </c>
      <c r="N82" s="336">
        <f t="shared" si="123"/>
        <v>1.204634372165597E-3</v>
      </c>
      <c r="O82" s="336">
        <f t="shared" si="123"/>
        <v>1.0953134760408275E-3</v>
      </c>
      <c r="P82" s="336">
        <f t="shared" si="123"/>
        <v>1.0269733909988759E-3</v>
      </c>
      <c r="Q82" s="336">
        <f t="shared" si="123"/>
        <v>1.1090417193096245E-3</v>
      </c>
      <c r="R82" s="336">
        <f t="shared" si="123"/>
        <v>1.0475595478516874E-3</v>
      </c>
      <c r="S82" s="336">
        <f t="shared" si="123"/>
        <v>8.7533512602398485E-4</v>
      </c>
      <c r="T82" s="336">
        <f t="shared" si="123"/>
        <v>8.8168079368396873E-4</v>
      </c>
      <c r="U82" s="336">
        <f t="shared" si="123"/>
        <v>9.3004031777770349E-4</v>
      </c>
      <c r="V82" s="336">
        <f t="shared" si="123"/>
        <v>8.3158948388524381E-4</v>
      </c>
      <c r="W82" s="336">
        <f t="shared" si="123"/>
        <v>1.0449331561961535E-3</v>
      </c>
      <c r="X82" s="336">
        <f t="shared" si="123"/>
        <v>7.4767283662322513E-4</v>
      </c>
      <c r="Y82" s="336">
        <f t="shared" si="123"/>
        <v>7.5336153796143823E-4</v>
      </c>
      <c r="Z82" s="336">
        <f t="shared" si="123"/>
        <v>7.565756114846884E-4</v>
      </c>
      <c r="AA82" s="336">
        <f t="shared" si="123"/>
        <v>7.6043586535121707E-4</v>
      </c>
      <c r="AB82" s="336">
        <f t="shared" si="123"/>
        <v>7.6532813486689414E-4</v>
      </c>
      <c r="AC82" s="336">
        <f t="shared" si="123"/>
        <v>7.6860183743248701E-4</v>
      </c>
      <c r="AD82" s="336">
        <f t="shared" si="123"/>
        <v>7.7194996378804912E-4</v>
      </c>
      <c r="AE82" s="336">
        <f t="shared" ref="AE82:AL82" si="124">AE35/AE$49</f>
        <v>7.7354723038592786E-4</v>
      </c>
      <c r="AF82" s="336">
        <f t="shared" si="124"/>
        <v>7.7827934064351187E-4</v>
      </c>
      <c r="AG82" s="336">
        <f t="shared" si="124"/>
        <v>7.8027353458419912E-4</v>
      </c>
      <c r="AH82" s="336">
        <f t="shared" si="124"/>
        <v>7.8292565088444396E-4</v>
      </c>
      <c r="AI82" s="336">
        <f t="shared" si="124"/>
        <v>7.8388332559926508E-4</v>
      </c>
      <c r="AJ82" s="336">
        <f t="shared" si="124"/>
        <v>7.8829094234828673E-4</v>
      </c>
      <c r="AK82" s="336">
        <f t="shared" si="124"/>
        <v>7.8910956125174481E-4</v>
      </c>
      <c r="AL82" s="336">
        <f t="shared" si="124"/>
        <v>7.9337941224612958E-4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9.0451141850400429E-2</v>
      </c>
      <c r="N84" s="337">
        <f t="shared" si="125"/>
        <v>9.509687403403809E-2</v>
      </c>
      <c r="O84" s="337">
        <f t="shared" si="125"/>
        <v>9.287406206632097E-2</v>
      </c>
      <c r="P84" s="337">
        <f t="shared" si="125"/>
        <v>9.2185138313695375E-2</v>
      </c>
      <c r="Q84" s="337">
        <f t="shared" si="125"/>
        <v>8.7639610435058315E-2</v>
      </c>
      <c r="R84" s="337">
        <f t="shared" si="125"/>
        <v>8.8652443712315482E-2</v>
      </c>
      <c r="S84" s="337">
        <f t="shared" si="125"/>
        <v>8.3927756764490644E-2</v>
      </c>
      <c r="T84" s="337">
        <f t="shared" si="125"/>
        <v>8.271638815496761E-2</v>
      </c>
      <c r="U84" s="337">
        <f t="shared" si="125"/>
        <v>8.4224919764755199E-2</v>
      </c>
      <c r="V84" s="337">
        <f t="shared" si="125"/>
        <v>7.795094661238447E-2</v>
      </c>
      <c r="W84" s="337">
        <f t="shared" si="125"/>
        <v>7.7691720661576369E-2</v>
      </c>
      <c r="X84" s="337">
        <f t="shared" si="125"/>
        <v>7.7509722569367556E-2</v>
      </c>
      <c r="Y84" s="337">
        <f t="shared" si="125"/>
        <v>7.729600846291354E-2</v>
      </c>
      <c r="Z84" s="337">
        <f t="shared" si="125"/>
        <v>7.6847727510715155E-2</v>
      </c>
      <c r="AA84" s="337">
        <f t="shared" si="125"/>
        <v>7.6411334150000135E-2</v>
      </c>
      <c r="AB84" s="337">
        <f t="shared" si="125"/>
        <v>7.6039609919349854E-2</v>
      </c>
      <c r="AC84" s="337">
        <f t="shared" si="125"/>
        <v>7.5660390897898888E-2</v>
      </c>
      <c r="AD84" s="337">
        <f t="shared" si="125"/>
        <v>7.5255484172249518E-2</v>
      </c>
      <c r="AE84" s="337">
        <f t="shared" ref="AE84:AL84" si="126">AE37/AE$49</f>
        <v>7.4842724681543737E-2</v>
      </c>
      <c r="AF84" s="337">
        <f t="shared" si="126"/>
        <v>7.4443565086383209E-2</v>
      </c>
      <c r="AG84" s="337">
        <f t="shared" si="126"/>
        <v>7.4086989341548504E-2</v>
      </c>
      <c r="AH84" s="337">
        <f t="shared" si="126"/>
        <v>7.3650708031502893E-2</v>
      </c>
      <c r="AI84" s="337">
        <f t="shared" si="126"/>
        <v>7.3301388145050647E-2</v>
      </c>
      <c r="AJ84" s="337">
        <f t="shared" si="126"/>
        <v>7.2916373278973115E-2</v>
      </c>
      <c r="AK84" s="337">
        <f t="shared" si="126"/>
        <v>7.2522922148944652E-2</v>
      </c>
      <c r="AL84" s="337">
        <f t="shared" si="126"/>
        <v>7.214409413844601E-2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7.5615378074808989E-2</v>
      </c>
      <c r="N85" s="336">
        <f t="shared" si="127"/>
        <v>8.0818699489007412E-2</v>
      </c>
      <c r="O85" s="336">
        <f t="shared" si="127"/>
        <v>7.856704184852456E-2</v>
      </c>
      <c r="P85" s="336">
        <f t="shared" si="127"/>
        <v>7.7836494052077335E-2</v>
      </c>
      <c r="Q85" s="336">
        <f t="shared" si="127"/>
        <v>7.4400509289819547E-2</v>
      </c>
      <c r="R85" s="336">
        <f t="shared" si="127"/>
        <v>7.4070476519017561E-2</v>
      </c>
      <c r="S85" s="336">
        <f t="shared" si="127"/>
        <v>6.993501392729061E-2</v>
      </c>
      <c r="T85" s="336">
        <f t="shared" si="127"/>
        <v>6.7564620097998115E-2</v>
      </c>
      <c r="U85" s="336">
        <f t="shared" si="127"/>
        <v>6.8587604117165649E-2</v>
      </c>
      <c r="V85" s="336">
        <f t="shared" si="127"/>
        <v>6.2889600590491618E-2</v>
      </c>
      <c r="W85" s="336">
        <f t="shared" si="127"/>
        <v>6.2312821195170648E-2</v>
      </c>
      <c r="X85" s="336">
        <f t="shared" si="127"/>
        <v>6.1325274117859631E-2</v>
      </c>
      <c r="Y85" s="336">
        <f t="shared" si="127"/>
        <v>6.1003210687846712E-2</v>
      </c>
      <c r="Z85" s="336">
        <f t="shared" si="127"/>
        <v>6.0459299938584711E-2</v>
      </c>
      <c r="AA85" s="336">
        <f t="shared" si="127"/>
        <v>5.9934016526762605E-2</v>
      </c>
      <c r="AB85" s="336">
        <f t="shared" si="127"/>
        <v>5.9467975790669848E-2</v>
      </c>
      <c r="AC85" s="336">
        <f t="shared" si="127"/>
        <v>5.8997861109131917E-2</v>
      </c>
      <c r="AD85" s="336">
        <f t="shared" si="127"/>
        <v>5.8500835463055428E-2</v>
      </c>
      <c r="AE85" s="336">
        <f t="shared" ref="AE85:AL85" si="128">AE38/AE$49</f>
        <v>5.7988392132263582E-2</v>
      </c>
      <c r="AF85" s="336">
        <f t="shared" si="128"/>
        <v>5.7484523567339574E-2</v>
      </c>
      <c r="AG85" s="336">
        <f t="shared" si="128"/>
        <v>5.7032226893878761E-2</v>
      </c>
      <c r="AH85" s="336">
        <f t="shared" si="128"/>
        <v>5.6494677278795487E-2</v>
      </c>
      <c r="AI85" s="336">
        <f t="shared" si="128"/>
        <v>5.6049736663619384E-2</v>
      </c>
      <c r="AJ85" s="336">
        <f t="shared" si="128"/>
        <v>5.5565687556493361E-2</v>
      </c>
      <c r="AK85" s="336">
        <f t="shared" si="128"/>
        <v>5.5065280068485697E-2</v>
      </c>
      <c r="AL85" s="336">
        <f t="shared" si="128"/>
        <v>5.4582515686318486E-2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1.4835763775591449E-2</v>
      </c>
      <c r="N86" s="336">
        <f t="shared" si="129"/>
        <v>1.427817454503068E-2</v>
      </c>
      <c r="O86" s="336">
        <f t="shared" si="129"/>
        <v>1.430702021779641E-2</v>
      </c>
      <c r="P86" s="336">
        <f t="shared" si="129"/>
        <v>1.4348644261618044E-2</v>
      </c>
      <c r="Q86" s="336">
        <f t="shared" si="129"/>
        <v>1.3239101145238763E-2</v>
      </c>
      <c r="R86" s="336">
        <f t="shared" si="129"/>
        <v>1.4581967193297917E-2</v>
      </c>
      <c r="S86" s="336">
        <f t="shared" si="129"/>
        <v>1.3992742837200039E-2</v>
      </c>
      <c r="T86" s="336">
        <f t="shared" si="129"/>
        <v>1.5151768056969502E-2</v>
      </c>
      <c r="U86" s="336">
        <f t="shared" si="129"/>
        <v>1.5637315647589547E-2</v>
      </c>
      <c r="V86" s="336">
        <f t="shared" si="129"/>
        <v>1.5061346021892867E-2</v>
      </c>
      <c r="W86" s="336">
        <f t="shared" si="129"/>
        <v>1.5378899466405728E-2</v>
      </c>
      <c r="X86" s="336">
        <f t="shared" si="129"/>
        <v>1.6184448451507915E-2</v>
      </c>
      <c r="Y86" s="336">
        <f t="shared" si="129"/>
        <v>1.6292797775066838E-2</v>
      </c>
      <c r="Z86" s="336">
        <f t="shared" si="129"/>
        <v>1.6388427572130437E-2</v>
      </c>
      <c r="AA86" s="336">
        <f t="shared" si="129"/>
        <v>1.6477317623237533E-2</v>
      </c>
      <c r="AB86" s="336">
        <f t="shared" si="129"/>
        <v>1.6571634128679995E-2</v>
      </c>
      <c r="AC86" s="336">
        <f t="shared" si="129"/>
        <v>1.6662529788766978E-2</v>
      </c>
      <c r="AD86" s="336">
        <f t="shared" si="129"/>
        <v>1.6754648709194096E-2</v>
      </c>
      <c r="AE86" s="336">
        <f t="shared" ref="AE86:AL86" si="130">AE39/AE$49</f>
        <v>1.6854332549280145E-2</v>
      </c>
      <c r="AF86" s="336">
        <f t="shared" si="130"/>
        <v>1.6959041519043625E-2</v>
      </c>
      <c r="AG86" s="336">
        <f t="shared" si="130"/>
        <v>1.7054762447669739E-2</v>
      </c>
      <c r="AH86" s="336">
        <f t="shared" si="130"/>
        <v>1.7156030752707403E-2</v>
      </c>
      <c r="AI86" s="336">
        <f t="shared" si="130"/>
        <v>1.725165148143127E-2</v>
      </c>
      <c r="AJ86" s="336">
        <f t="shared" si="130"/>
        <v>1.7350685722479758E-2</v>
      </c>
      <c r="AK86" s="336">
        <f t="shared" si="130"/>
        <v>1.7457642080458941E-2</v>
      </c>
      <c r="AL86" s="336">
        <f t="shared" si="130"/>
        <v>1.7561578452127524E-2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6.4911513863215795E-2</v>
      </c>
      <c r="N88" s="337">
        <f t="shared" si="131"/>
        <v>6.5987905747231734E-2</v>
      </c>
      <c r="O88" s="337">
        <f t="shared" si="131"/>
        <v>6.3159914836246153E-2</v>
      </c>
      <c r="P88" s="337">
        <f t="shared" si="131"/>
        <v>6.5410227596579038E-2</v>
      </c>
      <c r="Q88" s="337">
        <f t="shared" si="131"/>
        <v>6.3992083651907478E-2</v>
      </c>
      <c r="R88" s="337">
        <f t="shared" si="131"/>
        <v>6.3680746031151259E-2</v>
      </c>
      <c r="S88" s="337">
        <f t="shared" si="131"/>
        <v>6.6247656374265246E-2</v>
      </c>
      <c r="T88" s="337">
        <f t="shared" si="131"/>
        <v>6.4394315598534188E-2</v>
      </c>
      <c r="U88" s="337">
        <f t="shared" si="131"/>
        <v>6.7859986637595945E-2</v>
      </c>
      <c r="V88" s="337">
        <f t="shared" si="131"/>
        <v>6.5601542218376413E-2</v>
      </c>
      <c r="W88" s="337">
        <f t="shared" si="131"/>
        <v>5.8796920052540565E-2</v>
      </c>
      <c r="X88" s="337">
        <f t="shared" si="131"/>
        <v>6.1858521288156658E-2</v>
      </c>
      <c r="Y88" s="337">
        <f t="shared" si="131"/>
        <v>6.1929471591276777E-2</v>
      </c>
      <c r="Z88" s="337">
        <f t="shared" si="131"/>
        <v>6.1917009929727485E-2</v>
      </c>
      <c r="AA88" s="337">
        <f t="shared" si="131"/>
        <v>6.1789504257280775E-2</v>
      </c>
      <c r="AB88" s="337">
        <f t="shared" si="131"/>
        <v>6.1573485488375351E-2</v>
      </c>
      <c r="AC88" s="337">
        <f t="shared" si="131"/>
        <v>6.1299835970482344E-2</v>
      </c>
      <c r="AD88" s="337">
        <f t="shared" si="131"/>
        <v>6.1024445662576546E-2</v>
      </c>
      <c r="AE88" s="337">
        <f t="shared" ref="AE88:AL88" si="132">AE41/AE$49</f>
        <v>6.0772363988985736E-2</v>
      </c>
      <c r="AF88" s="337">
        <f t="shared" si="132"/>
        <v>6.0496912780806815E-2</v>
      </c>
      <c r="AG88" s="337">
        <f t="shared" si="132"/>
        <v>6.019386749075431E-2</v>
      </c>
      <c r="AH88" s="337">
        <f t="shared" si="132"/>
        <v>5.9911087329028376E-2</v>
      </c>
      <c r="AI88" s="337">
        <f t="shared" si="132"/>
        <v>5.9606276193093902E-2</v>
      </c>
      <c r="AJ88" s="337">
        <f t="shared" si="132"/>
        <v>5.9301665549701787E-2</v>
      </c>
      <c r="AK88" s="337">
        <f t="shared" si="132"/>
        <v>5.8971038172117143E-2</v>
      </c>
      <c r="AL88" s="337">
        <f t="shared" si="132"/>
        <v>5.8626479922612738E-2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2.4296822097494505E-2</v>
      </c>
      <c r="N89" s="336">
        <f t="shared" si="133"/>
        <v>2.3946373800311213E-2</v>
      </c>
      <c r="O89" s="336">
        <f t="shared" si="133"/>
        <v>2.3713327731680906E-2</v>
      </c>
      <c r="P89" s="336">
        <f t="shared" si="133"/>
        <v>2.4289857867933324E-2</v>
      </c>
      <c r="Q89" s="336">
        <f t="shared" si="133"/>
        <v>2.4473010299880357E-2</v>
      </c>
      <c r="R89" s="336">
        <f t="shared" si="133"/>
        <v>2.4338092338890865E-2</v>
      </c>
      <c r="S89" s="336">
        <f t="shared" si="133"/>
        <v>2.316680726725516E-2</v>
      </c>
      <c r="T89" s="336">
        <f t="shared" si="133"/>
        <v>2.4699629814167821E-2</v>
      </c>
      <c r="U89" s="336">
        <f t="shared" si="133"/>
        <v>2.4352272195634444E-2</v>
      </c>
      <c r="V89" s="336">
        <f t="shared" si="133"/>
        <v>2.2264614658574211E-2</v>
      </c>
      <c r="W89" s="336">
        <f t="shared" si="133"/>
        <v>2.021884080252162E-2</v>
      </c>
      <c r="X89" s="336">
        <f t="shared" si="133"/>
        <v>2.1892517526481619E-2</v>
      </c>
      <c r="Y89" s="336">
        <f t="shared" si="133"/>
        <v>2.1878695996315704E-2</v>
      </c>
      <c r="Z89" s="336">
        <f t="shared" si="133"/>
        <v>2.1927730996193776E-2</v>
      </c>
      <c r="AA89" s="336">
        <f t="shared" si="133"/>
        <v>2.1920659044544422E-2</v>
      </c>
      <c r="AB89" s="336">
        <f t="shared" si="133"/>
        <v>2.184924169899196E-2</v>
      </c>
      <c r="AC89" s="336">
        <f t="shared" si="133"/>
        <v>2.1732337824292524E-2</v>
      </c>
      <c r="AD89" s="336">
        <f t="shared" si="133"/>
        <v>2.1611576940859138E-2</v>
      </c>
      <c r="AE89" s="336">
        <f t="shared" ref="AE89:AL89" si="134">AE42/AE$49</f>
        <v>2.148847032362736E-2</v>
      </c>
      <c r="AF89" s="336">
        <f t="shared" si="134"/>
        <v>2.1353708245210719E-2</v>
      </c>
      <c r="AG89" s="336">
        <f t="shared" si="134"/>
        <v>2.1202125272319131E-2</v>
      </c>
      <c r="AH89" s="336">
        <f t="shared" si="134"/>
        <v>2.1051024159956629E-2</v>
      </c>
      <c r="AI89" s="336">
        <f t="shared" si="134"/>
        <v>2.0893683391927795E-2</v>
      </c>
      <c r="AJ89" s="336">
        <f t="shared" si="134"/>
        <v>2.0730915886250204E-2</v>
      </c>
      <c r="AK89" s="336">
        <f t="shared" si="134"/>
        <v>2.0540493978841265E-2</v>
      </c>
      <c r="AL89" s="336">
        <f t="shared" si="134"/>
        <v>2.0349862119694612E-2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4.0614691765721286E-2</v>
      </c>
      <c r="N90" s="336">
        <f t="shared" si="135"/>
        <v>4.2041531946920528E-2</v>
      </c>
      <c r="O90" s="336">
        <f t="shared" si="135"/>
        <v>3.9446587104565251E-2</v>
      </c>
      <c r="P90" s="336">
        <f t="shared" si="135"/>
        <v>4.112036972864571E-2</v>
      </c>
      <c r="Q90" s="336">
        <f t="shared" si="135"/>
        <v>3.9519073352027118E-2</v>
      </c>
      <c r="R90" s="336">
        <f t="shared" si="135"/>
        <v>3.9342653692260386E-2</v>
      </c>
      <c r="S90" s="336">
        <f t="shared" si="135"/>
        <v>4.3080849107010079E-2</v>
      </c>
      <c r="T90" s="336">
        <f t="shared" si="135"/>
        <v>3.9694685784366364E-2</v>
      </c>
      <c r="U90" s="336">
        <f t="shared" si="135"/>
        <v>4.3507714441961505E-2</v>
      </c>
      <c r="V90" s="336">
        <f t="shared" si="135"/>
        <v>4.3336927559802202E-2</v>
      </c>
      <c r="W90" s="336">
        <f t="shared" si="135"/>
        <v>3.8578079250018944E-2</v>
      </c>
      <c r="X90" s="336">
        <f t="shared" si="135"/>
        <v>3.9966003761675035E-2</v>
      </c>
      <c r="Y90" s="336">
        <f t="shared" si="135"/>
        <v>4.0050775594961077E-2</v>
      </c>
      <c r="Z90" s="336">
        <f t="shared" si="135"/>
        <v>3.9989278933533705E-2</v>
      </c>
      <c r="AA90" s="336">
        <f t="shared" si="135"/>
        <v>3.9868845212736356E-2</v>
      </c>
      <c r="AB90" s="336">
        <f t="shared" si="135"/>
        <v>3.9724243789383391E-2</v>
      </c>
      <c r="AC90" s="336">
        <f t="shared" si="135"/>
        <v>3.9567498146189817E-2</v>
      </c>
      <c r="AD90" s="336">
        <f t="shared" si="135"/>
        <v>3.9412868721717412E-2</v>
      </c>
      <c r="AE90" s="336">
        <f t="shared" ref="AE90:AL90" si="136">AE43/AE$49</f>
        <v>3.928389366535838E-2</v>
      </c>
      <c r="AF90" s="336">
        <f t="shared" si="136"/>
        <v>3.9143204535596096E-2</v>
      </c>
      <c r="AG90" s="336">
        <f t="shared" si="136"/>
        <v>3.8991742218435183E-2</v>
      </c>
      <c r="AH90" s="336">
        <f t="shared" si="136"/>
        <v>3.886006316907175E-2</v>
      </c>
      <c r="AI90" s="336">
        <f t="shared" si="136"/>
        <v>3.8712592801166103E-2</v>
      </c>
      <c r="AJ90" s="336">
        <f t="shared" si="136"/>
        <v>3.857074966345158E-2</v>
      </c>
      <c r="AK90" s="336">
        <f t="shared" si="136"/>
        <v>3.8430544193275885E-2</v>
      </c>
      <c r="AL90" s="336">
        <f t="shared" si="136"/>
        <v>3.8276617802918127E-2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0.12773993982175622</v>
      </c>
      <c r="N92" s="337">
        <f t="shared" si="137"/>
        <v>0.1216925644967803</v>
      </c>
      <c r="O92" s="337">
        <f t="shared" si="137"/>
        <v>0.1187267358955947</v>
      </c>
      <c r="P92" s="337">
        <f t="shared" si="137"/>
        <v>0.11992153913431861</v>
      </c>
      <c r="Q92" s="337">
        <f t="shared" si="137"/>
        <v>0.12437758662977939</v>
      </c>
      <c r="R92" s="337">
        <f t="shared" si="137"/>
        <v>0.12382651068624986</v>
      </c>
      <c r="S92" s="337">
        <f t="shared" si="137"/>
        <v>0.11952278664697877</v>
      </c>
      <c r="T92" s="337">
        <f t="shared" si="137"/>
        <v>0.11380078863072884</v>
      </c>
      <c r="U92" s="337">
        <f t="shared" si="137"/>
        <v>0.11686520668539795</v>
      </c>
      <c r="V92" s="337">
        <f t="shared" si="137"/>
        <v>0.11562456068499222</v>
      </c>
      <c r="W92" s="337">
        <f t="shared" si="137"/>
        <v>0.10727047775341642</v>
      </c>
      <c r="X92" s="337">
        <f t="shared" si="137"/>
        <v>0.10830852242583525</v>
      </c>
      <c r="Y92" s="337">
        <f t="shared" si="137"/>
        <v>0.10766803874560273</v>
      </c>
      <c r="Z92" s="337">
        <f t="shared" si="137"/>
        <v>0.10682709866788634</v>
      </c>
      <c r="AA92" s="337">
        <f t="shared" si="137"/>
        <v>0.10599549963508959</v>
      </c>
      <c r="AB92" s="337">
        <f t="shared" si="137"/>
        <v>0.10517236095789598</v>
      </c>
      <c r="AC92" s="337">
        <f t="shared" si="137"/>
        <v>0.10438016545202609</v>
      </c>
      <c r="AD92" s="337">
        <f t="shared" si="137"/>
        <v>0.10356670648037129</v>
      </c>
      <c r="AE92" s="337">
        <f t="shared" ref="AE92:AL92" si="138">AE45/AE$49</f>
        <v>0.10270666209028891</v>
      </c>
      <c r="AF92" s="337">
        <f t="shared" si="138"/>
        <v>0.10186392589677486</v>
      </c>
      <c r="AG92" s="337">
        <f t="shared" si="138"/>
        <v>0.10099865290381281</v>
      </c>
      <c r="AH92" s="337">
        <f t="shared" si="138"/>
        <v>0.10016488799313632</v>
      </c>
      <c r="AI92" s="337">
        <f t="shared" si="138"/>
        <v>9.9314030505013681E-2</v>
      </c>
      <c r="AJ92" s="337">
        <f t="shared" si="138"/>
        <v>9.8467953982980097E-2</v>
      </c>
      <c r="AK92" s="337">
        <f t="shared" si="138"/>
        <v>9.7624631207970394E-2</v>
      </c>
      <c r="AL92" s="337">
        <f t="shared" si="138"/>
        <v>9.6775291537130978E-2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1.8292371220405914E-2</v>
      </c>
      <c r="N93" s="336">
        <f t="shared" si="139"/>
        <v>1.8095320758857669E-2</v>
      </c>
      <c r="O93" s="336">
        <f t="shared" si="139"/>
        <v>1.7288120689713117E-2</v>
      </c>
      <c r="P93" s="336">
        <f t="shared" si="139"/>
        <v>1.7117398298449073E-2</v>
      </c>
      <c r="Q93" s="336">
        <f t="shared" si="139"/>
        <v>1.8210818197334031E-2</v>
      </c>
      <c r="R93" s="336">
        <f t="shared" si="139"/>
        <v>1.807553422529562E-2</v>
      </c>
      <c r="S93" s="336">
        <f t="shared" si="139"/>
        <v>1.7778689103131084E-2</v>
      </c>
      <c r="T93" s="336">
        <f t="shared" si="139"/>
        <v>1.7163924423579342E-2</v>
      </c>
      <c r="U93" s="336">
        <f t="shared" si="139"/>
        <v>1.70047715142089E-2</v>
      </c>
      <c r="V93" s="336">
        <f t="shared" si="139"/>
        <v>1.546265983219707E-2</v>
      </c>
      <c r="W93" s="336">
        <f t="shared" si="139"/>
        <v>1.4265358284551395E-2</v>
      </c>
      <c r="X93" s="336">
        <f t="shared" si="139"/>
        <v>2.3301605093344457E-2</v>
      </c>
      <c r="Y93" s="336">
        <f t="shared" si="139"/>
        <v>2.357570964295046E-2</v>
      </c>
      <c r="Z93" s="336">
        <f t="shared" si="139"/>
        <v>2.3895859996166936E-2</v>
      </c>
      <c r="AA93" s="336">
        <f t="shared" si="139"/>
        <v>2.4191191957740884E-2</v>
      </c>
      <c r="AB93" s="336">
        <f t="shared" si="139"/>
        <v>2.4468669022500174E-2</v>
      </c>
      <c r="AC93" s="336">
        <f t="shared" si="139"/>
        <v>2.4766511916307934E-2</v>
      </c>
      <c r="AD93" s="336">
        <f t="shared" si="139"/>
        <v>2.5037613703787719E-2</v>
      </c>
      <c r="AE93" s="336">
        <f t="shared" ref="AE93:AL93" si="140">AE46/AE$49</f>
        <v>2.5296210606456645E-2</v>
      </c>
      <c r="AF93" s="336">
        <f t="shared" si="140"/>
        <v>2.5559991705880292E-2</v>
      </c>
      <c r="AG93" s="336">
        <f t="shared" si="140"/>
        <v>2.5830336913292833E-2</v>
      </c>
      <c r="AH93" s="336">
        <f t="shared" si="140"/>
        <v>2.6130728012298082E-2</v>
      </c>
      <c r="AI93" s="336">
        <f t="shared" si="140"/>
        <v>2.6428220438768101E-2</v>
      </c>
      <c r="AJ93" s="336">
        <f t="shared" si="140"/>
        <v>2.6716106847791507E-2</v>
      </c>
      <c r="AK93" s="336">
        <f t="shared" si="140"/>
        <v>2.6994215091894719E-2</v>
      </c>
      <c r="AL93" s="336">
        <f t="shared" si="140"/>
        <v>2.7268975555465924E-2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0.1094475686013503</v>
      </c>
      <c r="N94" s="336">
        <f t="shared" si="141"/>
        <v>0.10359724373792265</v>
      </c>
      <c r="O94" s="336">
        <f t="shared" si="141"/>
        <v>0.10143861520588157</v>
      </c>
      <c r="P94" s="336">
        <f t="shared" si="141"/>
        <v>0.10280414083586953</v>
      </c>
      <c r="Q94" s="336">
        <f t="shared" si="141"/>
        <v>0.10616676843244537</v>
      </c>
      <c r="R94" s="336">
        <f t="shared" si="141"/>
        <v>0.10575097646095424</v>
      </c>
      <c r="S94" s="336">
        <f t="shared" si="141"/>
        <v>0.10174409754384769</v>
      </c>
      <c r="T94" s="336">
        <f t="shared" si="141"/>
        <v>9.6636864207149509E-2</v>
      </c>
      <c r="U94" s="336">
        <f t="shared" si="141"/>
        <v>9.9860435171189046E-2</v>
      </c>
      <c r="V94" s="336">
        <f t="shared" si="141"/>
        <v>0.10016190085279515</v>
      </c>
      <c r="W94" s="336">
        <f t="shared" si="141"/>
        <v>9.3005119468865013E-2</v>
      </c>
      <c r="X94" s="336">
        <f t="shared" si="141"/>
        <v>8.5006917332490786E-2</v>
      </c>
      <c r="Y94" s="336">
        <f t="shared" si="141"/>
        <v>8.4092329102652283E-2</v>
      </c>
      <c r="Z94" s="336">
        <f t="shared" si="141"/>
        <v>8.2931238671719407E-2</v>
      </c>
      <c r="AA94" s="336">
        <f t="shared" si="141"/>
        <v>8.1804307677348698E-2</v>
      </c>
      <c r="AB94" s="336">
        <f t="shared" si="141"/>
        <v>8.070369193539581E-2</v>
      </c>
      <c r="AC94" s="336">
        <f t="shared" si="141"/>
        <v>7.9613653535718157E-2</v>
      </c>
      <c r="AD94" s="336">
        <f t="shared" si="141"/>
        <v>7.8529092776583556E-2</v>
      </c>
      <c r="AE94" s="336">
        <f t="shared" ref="AE94:AL94" si="142">AE47/AE$49</f>
        <v>7.7410451483832257E-2</v>
      </c>
      <c r="AF94" s="336">
        <f t="shared" si="142"/>
        <v>7.6303934190894568E-2</v>
      </c>
      <c r="AG94" s="336">
        <f t="shared" si="142"/>
        <v>7.5168315990519971E-2</v>
      </c>
      <c r="AH94" s="336">
        <f t="shared" si="142"/>
        <v>7.4034159980838232E-2</v>
      </c>
      <c r="AI94" s="336">
        <f t="shared" si="142"/>
        <v>7.2885810066245588E-2</v>
      </c>
      <c r="AJ94" s="336">
        <f t="shared" si="142"/>
        <v>7.175184713518859E-2</v>
      </c>
      <c r="AK94" s="336">
        <f t="shared" si="142"/>
        <v>7.0630416116075678E-2</v>
      </c>
      <c r="AL94" s="336">
        <f t="shared" si="142"/>
        <v>6.9506315981665054E-2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Essex Southend-on-Sea and Thurrock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Essex Southend-on-Sea and Thurrock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Essex Southend-on-Sea and Thurrock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Essex Southend-on-Sea and Thurrock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Essex Southend-on-Sea and Thurrock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Essex Southend-on-Sea and Thurrock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Essex Southend-on-Sea and Thurrock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Essex Southend-on-Sea and Thurrock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Essex Southend-on-Sea and Thurrock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Essex Southend-on-Sea and Thurrock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Essex Southend-on-Sea and Thurrock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Essex Southend-on-Sea and Thurrock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Essex Southend-on-Sea and Thurrock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10.910711860918425</v>
      </c>
      <c r="Y4" s="11">
        <f>'Occ T1'!D8-'Occ T1'!C8</f>
        <v>3.1872690224946183</v>
      </c>
      <c r="Z4" s="11">
        <f>'Occ T1'!E8-'Occ T1'!D8</f>
        <v>-4.0761314389528707</v>
      </c>
      <c r="AA4" s="11">
        <f>'Occ T1'!F8-'Occ T1'!E8</f>
        <v>11.24612768235697</v>
      </c>
      <c r="AB4" s="11">
        <f>'Occ T1'!D8-'Occ T1'!B8</f>
        <v>14.097980883413044</v>
      </c>
      <c r="AC4" s="11">
        <f>'Occ T1'!F8-'Occ T1'!D8</f>
        <v>7.1699962434040998</v>
      </c>
    </row>
    <row r="5" spans="1:29" x14ac:dyDescent="0.2">
      <c r="W5" s="10" t="str">
        <f>name!E5</f>
        <v>Professional occupations</v>
      </c>
      <c r="X5" s="11">
        <f>'Occ T1'!C9-'Occ T1'!B9</f>
        <v>24.302063078048405</v>
      </c>
      <c r="Y5" s="11">
        <f>'Occ T1'!D9-'Occ T1'!C9</f>
        <v>8.3438598793375434</v>
      </c>
      <c r="Z5" s="11">
        <f>'Occ T1'!E9-'Occ T1'!D9</f>
        <v>15.711715320700364</v>
      </c>
      <c r="AA5" s="11">
        <f>'Occ T1'!F9-'Occ T1'!E9</f>
        <v>25.676173977388146</v>
      </c>
      <c r="AB5" s="11">
        <f>'Occ T1'!D9-'Occ T1'!B9</f>
        <v>32.645922957385949</v>
      </c>
      <c r="AC5" s="11">
        <f>'Occ T1'!F9-'Occ T1'!D9</f>
        <v>41.38788929808851</v>
      </c>
    </row>
    <row r="6" spans="1:29" x14ac:dyDescent="0.2">
      <c r="W6" s="10" t="str">
        <f>name!E6</f>
        <v>Associate professional occupations</v>
      </c>
      <c r="X6" s="11">
        <f>'Occ T1'!C10-'Occ T1'!B10</f>
        <v>6.979830541020192</v>
      </c>
      <c r="Y6" s="11">
        <f>'Occ T1'!D10-'Occ T1'!C10</f>
        <v>8.044400225924548</v>
      </c>
      <c r="Z6" s="11">
        <f>'Occ T1'!E10-'Occ T1'!D10</f>
        <v>5.3461352925640284</v>
      </c>
      <c r="AA6" s="11">
        <f>'Occ T1'!F10-'Occ T1'!E10</f>
        <v>13.089796571599237</v>
      </c>
      <c r="AB6" s="11">
        <f>'Occ T1'!D10-'Occ T1'!B10</f>
        <v>15.02423076694474</v>
      </c>
      <c r="AC6" s="11">
        <f>'Occ T1'!F10-'Occ T1'!D10</f>
        <v>18.435931864163265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-2.2747406767955454</v>
      </c>
      <c r="Y7" s="11">
        <f>'Occ T1'!D11-'Occ T1'!C11</f>
        <v>1.4333940855927096</v>
      </c>
      <c r="Z7" s="11">
        <f>'Occ T1'!E11-'Occ T1'!D11</f>
        <v>1.7030684295251888</v>
      </c>
      <c r="AA7" s="11">
        <f>'Occ T1'!F11-'Occ T1'!E11</f>
        <v>-6.9782525317649942</v>
      </c>
      <c r="AB7" s="11">
        <f>'Occ T1'!D11-'Occ T1'!B11</f>
        <v>-0.84134659120283573</v>
      </c>
      <c r="AC7" s="11">
        <f>'Occ T1'!F11-'Occ T1'!D11</f>
        <v>-5.2751841022398054</v>
      </c>
    </row>
    <row r="8" spans="1:29" x14ac:dyDescent="0.2">
      <c r="W8" s="10" t="str">
        <f>name!E8</f>
        <v>Skilled trades occupations</v>
      </c>
      <c r="X8" s="11">
        <f>'Occ T1'!C12-'Occ T1'!B12</f>
        <v>-5.5693359794318553</v>
      </c>
      <c r="Y8" s="11">
        <f>'Occ T1'!D12-'Occ T1'!C12</f>
        <v>-5.731547289429912</v>
      </c>
      <c r="Z8" s="11">
        <f>'Occ T1'!E12-'Occ T1'!D12</f>
        <v>3.6351645929719467</v>
      </c>
      <c r="AA8" s="11">
        <f>'Occ T1'!F12-'Occ T1'!E12</f>
        <v>-0.21899299016645557</v>
      </c>
      <c r="AB8" s="11">
        <f>'Occ T1'!D12-'Occ T1'!B12</f>
        <v>-11.300883268861767</v>
      </c>
      <c r="AC8" s="11">
        <f>'Occ T1'!F12-'Occ T1'!D12</f>
        <v>3.4161716028054911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7.0325598208487179</v>
      </c>
      <c r="Y9" s="11">
        <f>'Occ T1'!D13-'Occ T1'!C13</f>
        <v>-2.0774725630238748</v>
      </c>
      <c r="Z9" s="11">
        <f>'Occ T1'!E13-'Occ T1'!D13</f>
        <v>2.3174973133450436</v>
      </c>
      <c r="AA9" s="11">
        <f>'Occ T1'!F13-'Occ T1'!E13</f>
        <v>7.9253216331148195</v>
      </c>
      <c r="AB9" s="11">
        <f>'Occ T1'!D13-'Occ T1'!B13</f>
        <v>4.9550872578248431</v>
      </c>
      <c r="AC9" s="11">
        <f>'Occ T1'!F13-'Occ T1'!D13</f>
        <v>10.242818946459863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-5.9667098664727405</v>
      </c>
      <c r="Y10" s="11">
        <f>'Occ T1'!D14-'Occ T1'!C14</f>
        <v>-0.23522340756738913</v>
      </c>
      <c r="Z10" s="11">
        <f>'Occ T1'!E14-'Occ T1'!D14</f>
        <v>0.96358987191317169</v>
      </c>
      <c r="AA10" s="11">
        <f>'Occ T1'!F14-'Occ T1'!E14</f>
        <v>-1.9459432941403065E-2</v>
      </c>
      <c r="AB10" s="11">
        <f>'Occ T1'!D14-'Occ T1'!B14</f>
        <v>-6.2019332740401296</v>
      </c>
      <c r="AC10" s="11">
        <f>'Occ T1'!F14-'Occ T1'!D14</f>
        <v>0.94413043897176863</v>
      </c>
    </row>
    <row r="11" spans="1:29" x14ac:dyDescent="0.2">
      <c r="W11" s="10" t="str">
        <f>name!E11</f>
        <v>Process, plant and machine operatives</v>
      </c>
      <c r="X11" s="11">
        <f>'Occ T1'!C15-'Occ T1'!B15</f>
        <v>4.0089667664887187</v>
      </c>
      <c r="Y11" s="11">
        <f>'Occ T1'!D15-'Occ T1'!C15</f>
        <v>-5.8834136941220692</v>
      </c>
      <c r="Z11" s="11">
        <f>'Occ T1'!E15-'Occ T1'!D15</f>
        <v>4.3318095423520049</v>
      </c>
      <c r="AA11" s="11">
        <f>'Occ T1'!F15-'Occ T1'!E15</f>
        <v>0.17976062674439675</v>
      </c>
      <c r="AB11" s="11">
        <f>'Occ T1'!D15-'Occ T1'!B15</f>
        <v>-1.8744469276333504</v>
      </c>
      <c r="AC11" s="11">
        <f>'Occ T1'!F15-'Occ T1'!D15</f>
        <v>4.5115701690964016</v>
      </c>
    </row>
    <row r="12" spans="1:29" x14ac:dyDescent="0.2">
      <c r="W12" s="10" t="str">
        <f>name!E12</f>
        <v>Elementary occupations</v>
      </c>
      <c r="X12" s="11">
        <f>'Occ T1'!C16-'Occ T1'!B16</f>
        <v>-2.5103455446242577</v>
      </c>
      <c r="Y12" s="11">
        <f>'Occ T1'!D16-'Occ T1'!C16</f>
        <v>-7.2282662592056681</v>
      </c>
      <c r="Z12" s="11">
        <f>'Occ T1'!E16-'Occ T1'!D16</f>
        <v>1.4941510755800635</v>
      </c>
      <c r="AA12" s="11">
        <f>'Occ T1'!F16-'Occ T1'!E16</f>
        <v>-2.8634755363297302</v>
      </c>
      <c r="AB12" s="11">
        <f>'Occ T1'!D16-'Occ T1'!B16</f>
        <v>-9.7386118038299259</v>
      </c>
      <c r="AC12" s="11">
        <f>'Occ T1'!F16-'Occ T1'!D16</f>
        <v>-1.3693244607496666</v>
      </c>
    </row>
    <row r="14" spans="1:29" x14ac:dyDescent="0.2">
      <c r="W14" s="10" t="str">
        <f>name!E3</f>
        <v>All occupations</v>
      </c>
      <c r="X14" s="11">
        <f>'Occ T1'!C18-'Occ T1'!B18</f>
        <v>36.912999999999897</v>
      </c>
      <c r="Y14" s="11">
        <f>'Occ T1'!D18-'Occ T1'!C18</f>
        <v>-0.14699999999947977</v>
      </c>
      <c r="Z14" s="11">
        <f>'Occ T1'!E18-'Occ T1'!D18</f>
        <v>31.426999999998998</v>
      </c>
      <c r="AA14" s="11">
        <f>'Occ T1'!F18-'Occ T1'!E18</f>
        <v>48.037000000000944</v>
      </c>
      <c r="AB14" s="11">
        <f>'Occ T1'!D18-'Occ T1'!B18</f>
        <v>36.766000000000417</v>
      </c>
      <c r="AC14" s="11">
        <f>'Occ T1'!F18-'Occ T1'!D18</f>
        <v>79.463999999999942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Essex Southend-on-Sea and Thurrock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7.1699962434040998</v>
      </c>
      <c r="O3" s="11">
        <f>'Occ T1'!AB64</f>
        <v>5.4700699598847606</v>
      </c>
      <c r="P3" s="11">
        <f>'Occ T1'!Q64</f>
        <v>1.6999262835193605</v>
      </c>
    </row>
    <row r="4" spans="1:16" x14ac:dyDescent="0.2">
      <c r="M4" s="10" t="str">
        <f>name!E5</f>
        <v>Professional occupations</v>
      </c>
      <c r="N4" s="11">
        <f>'Occ T1'!F65</f>
        <v>41.38788929808851</v>
      </c>
      <c r="O4" s="11">
        <f>'Occ T1'!AB65</f>
        <v>17.744508179068475</v>
      </c>
      <c r="P4" s="11">
        <f>'Occ T1'!Q65</f>
        <v>23.643381119020034</v>
      </c>
    </row>
    <row r="5" spans="1:16" x14ac:dyDescent="0.2">
      <c r="M5" s="10" t="str">
        <f>name!E6</f>
        <v>Associate professional occupations</v>
      </c>
      <c r="N5" s="11">
        <f>'Occ T1'!F66</f>
        <v>18.435931864163265</v>
      </c>
      <c r="O5" s="11">
        <f>'Occ T1'!AB66</f>
        <v>17.862090979092841</v>
      </c>
      <c r="P5" s="11">
        <f>'Occ T1'!Q66</f>
        <v>0.57384088507038911</v>
      </c>
    </row>
    <row r="6" spans="1:16" x14ac:dyDescent="0.2">
      <c r="M6" s="10" t="str">
        <f>name!E7</f>
        <v>Administrative and secretarial occupations</v>
      </c>
      <c r="N6" s="11">
        <f>'Occ T1'!F67</f>
        <v>-5.2751841022398054</v>
      </c>
      <c r="O6" s="11">
        <f>'Occ T1'!AB67</f>
        <v>-9.5020338414822021</v>
      </c>
      <c r="P6" s="11">
        <f>'Occ T1'!Q67</f>
        <v>4.226849739242553</v>
      </c>
    </row>
    <row r="7" spans="1:16" x14ac:dyDescent="0.2">
      <c r="M7" s="10" t="str">
        <f>name!E8</f>
        <v>Skilled trades occupations</v>
      </c>
      <c r="N7" s="11">
        <f>'Occ T1'!F68</f>
        <v>3.4161716028054911</v>
      </c>
      <c r="O7" s="11">
        <f>'Occ T1'!AB68</f>
        <v>2.2979414080314857</v>
      </c>
      <c r="P7" s="11">
        <f>'Occ T1'!Q68</f>
        <v>1.1182301947739859</v>
      </c>
    </row>
    <row r="8" spans="1:16" x14ac:dyDescent="0.2">
      <c r="M8" s="10" t="str">
        <f>name!E9</f>
        <v>Caring, leisure and other service occupations</v>
      </c>
      <c r="N8" s="11">
        <f>'Occ T1'!F69</f>
        <v>10.242818946459863</v>
      </c>
      <c r="O8" s="11">
        <f>'Occ T1'!AB69</f>
        <v>6.020986830187752</v>
      </c>
      <c r="P8" s="11">
        <f>'Occ T1'!Q69</f>
        <v>4.2218321162721306</v>
      </c>
    </row>
    <row r="9" spans="1:16" x14ac:dyDescent="0.2">
      <c r="M9" s="10" t="str">
        <f>name!E10</f>
        <v>Sales and customer service occupations</v>
      </c>
      <c r="N9" s="11">
        <f>'Occ T1'!F70</f>
        <v>0.94413043897176863</v>
      </c>
      <c r="O9" s="11">
        <f>'Occ T1'!AB70</f>
        <v>-1.3356846753922511</v>
      </c>
      <c r="P9" s="11">
        <f>'Occ T1'!Q70</f>
        <v>2.2798151143639807</v>
      </c>
    </row>
    <row r="10" spans="1:16" x14ac:dyDescent="0.2">
      <c r="M10" s="10" t="str">
        <f>name!E11</f>
        <v>Process, plant and machine operatives</v>
      </c>
      <c r="N10" s="11">
        <f>'Occ T1'!F71</f>
        <v>4.5115701690964016</v>
      </c>
      <c r="O10" s="11">
        <f>'Occ T1'!AB71</f>
        <v>2.2726916583308903</v>
      </c>
      <c r="P10" s="11">
        <f>'Occ T1'!Q71</f>
        <v>2.2388785107654812</v>
      </c>
    </row>
    <row r="11" spans="1:16" x14ac:dyDescent="0.2">
      <c r="M11" s="10" t="str">
        <f>name!E12</f>
        <v>Elementary occupations</v>
      </c>
      <c r="N11" s="11">
        <f>'Occ T1'!F72</f>
        <v>-1.3693244607496666</v>
      </c>
      <c r="O11" s="11">
        <f>'Occ T1'!AB72</f>
        <v>-3.0111868778347457</v>
      </c>
      <c r="P11" s="11">
        <f>'Occ T1'!Q72</f>
        <v>1.6418624170851075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79.463999999999942</v>
      </c>
      <c r="O13" s="11">
        <f>'Occ T1'!AB74</f>
        <v>37.819383619886992</v>
      </c>
      <c r="P13" s="11">
        <f>'Occ T1'!Q74</f>
        <v>41.644616380113007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Essex Southend-on-Sea and Thurrock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2.6351447453677999</v>
      </c>
      <c r="O3" s="11">
        <f>'Occ T5'!H44</f>
        <v>3.446820929527421</v>
      </c>
      <c r="P3" s="11">
        <f>'Occ T5'!G44</f>
        <v>1.08803056850887</v>
      </c>
    </row>
    <row r="4" spans="1:16" x14ac:dyDescent="0.2">
      <c r="M4" s="10" t="str">
        <f>name!E5</f>
        <v>Professional occupations</v>
      </c>
      <c r="N4" s="11">
        <f>'Occ T5'!I45</f>
        <v>1.0175038082168832</v>
      </c>
      <c r="O4" s="11">
        <f>'Occ T5'!H45</f>
        <v>8.9272145299669816</v>
      </c>
      <c r="P4" s="11">
        <f>'Occ T5'!G45</f>
        <v>31.443170959904691</v>
      </c>
    </row>
    <row r="5" spans="1:16" x14ac:dyDescent="0.2">
      <c r="M5" s="10" t="str">
        <f>name!E6</f>
        <v>Associate professional occupations</v>
      </c>
      <c r="N5" s="11">
        <f>'Occ T5'!I46</f>
        <v>0.89854604458267318</v>
      </c>
      <c r="O5" s="11">
        <f>'Occ T5'!H46</f>
        <v>6.4652784711897837</v>
      </c>
      <c r="P5" s="11">
        <f>'Occ T5'!G46</f>
        <v>11.07210734839083</v>
      </c>
    </row>
    <row r="6" spans="1:16" x14ac:dyDescent="0.2">
      <c r="M6" s="10" t="str">
        <f>name!E7</f>
        <v>Administrative and secretarial occupations</v>
      </c>
      <c r="N6" s="11">
        <f>'Occ T5'!I47</f>
        <v>-0.33328953829732466</v>
      </c>
      <c r="O6" s="11">
        <f>'Occ T5'!H47</f>
        <v>-4.2545750034584344</v>
      </c>
      <c r="P6" s="11">
        <f>'Occ T5'!G47</f>
        <v>-0.68731956048390686</v>
      </c>
    </row>
    <row r="7" spans="1:16" x14ac:dyDescent="0.2">
      <c r="M7" s="10" t="str">
        <f>name!E8</f>
        <v>Skilled trades occupations</v>
      </c>
      <c r="N7" s="11">
        <f>'Occ T5'!I48</f>
        <v>6.890651692561363</v>
      </c>
      <c r="O7" s="11">
        <f>'Occ T5'!H48</f>
        <v>2.187008571222659</v>
      </c>
      <c r="P7" s="11">
        <f>'Occ T5'!G48</f>
        <v>-5.6614886609785415</v>
      </c>
    </row>
    <row r="8" spans="1:16" x14ac:dyDescent="0.2">
      <c r="M8" s="10" t="str">
        <f>name!E9</f>
        <v>Caring, leisure and other service occupations</v>
      </c>
      <c r="N8" s="11">
        <f>'Occ T5'!I49</f>
        <v>2.2353959541138071</v>
      </c>
      <c r="O8" s="11">
        <f>'Occ T5'!H49</f>
        <v>0.95312881635828006</v>
      </c>
      <c r="P8" s="11">
        <f>'Occ T5'!G49</f>
        <v>7.0542941759878772</v>
      </c>
    </row>
    <row r="9" spans="1:16" x14ac:dyDescent="0.2">
      <c r="M9" s="10" t="str">
        <f>name!E10</f>
        <v>Sales and customer service occupations</v>
      </c>
      <c r="N9" s="11">
        <f>'Occ T5'!I50</f>
        <v>-0.64932670472186027</v>
      </c>
      <c r="O9" s="11">
        <f>'Occ T5'!H50</f>
        <v>1.6821492293465283</v>
      </c>
      <c r="P9" s="11">
        <f>'Occ T5'!G50</f>
        <v>-8.869208565293718E-2</v>
      </c>
    </row>
    <row r="10" spans="1:16" x14ac:dyDescent="0.2">
      <c r="M10" s="10" t="str">
        <f>name!E11</f>
        <v>Process, plant and machine operatives</v>
      </c>
      <c r="N10" s="11">
        <f>'Occ T5'!I51</f>
        <v>4.3534812672968339</v>
      </c>
      <c r="O10" s="11">
        <f>'Occ T5'!H51</f>
        <v>1.8446688880308404</v>
      </c>
      <c r="P10" s="11">
        <f>'Occ T5'!G51</f>
        <v>-1.6865799862313224</v>
      </c>
    </row>
    <row r="11" spans="1:16" x14ac:dyDescent="0.2">
      <c r="M11" s="10" t="str">
        <f>name!E12</f>
        <v>Elementary occupations</v>
      </c>
      <c r="N11" s="11">
        <f>'Occ T5'!I52</f>
        <v>2.3359135054570626</v>
      </c>
      <c r="O11" s="11">
        <f>'Occ T5'!H52</f>
        <v>-6.7249940560704573</v>
      </c>
      <c r="P11" s="11">
        <f>'Occ T5'!G52</f>
        <v>3.0197560898637548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19.384020774577223</v>
      </c>
      <c r="O13" s="11">
        <f>'Occ T5'!H54</f>
        <v>14.526700376113581</v>
      </c>
      <c r="P13" s="11">
        <f>'Occ T5'!G54</f>
        <v>45.553278849309379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0.41172916551020755</v>
      </c>
      <c r="O18" s="11">
        <f>'Occ T5'!AN44</f>
        <v>3.1680486450456744</v>
      </c>
      <c r="P18" s="11">
        <f>'Occ T5'!AM44</f>
        <v>1.8902921493289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1.6425111929808711</v>
      </c>
      <c r="O19" s="11">
        <f>'Occ T5'!AN45</f>
        <v>4.7564519629194884</v>
      </c>
      <c r="P19" s="11">
        <f>'Occ T5'!AM45</f>
        <v>11.345545023168121</v>
      </c>
    </row>
    <row r="20" spans="13:16" x14ac:dyDescent="0.2">
      <c r="M20" s="10" t="str">
        <f t="shared" si="0"/>
        <v>Associate professional occupations</v>
      </c>
      <c r="N20" s="11">
        <f>'Occ T5'!AO46</f>
        <v>0.46556995269866341</v>
      </c>
      <c r="O20" s="11">
        <f>'Occ T5'!AN46</f>
        <v>6.1601862287796507</v>
      </c>
      <c r="P20" s="11">
        <f>'Occ T5'!AM46</f>
        <v>11.236334797614528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-0.8033389241643687</v>
      </c>
      <c r="O21" s="11">
        <f>'Occ T5'!AN47</f>
        <v>-3.9657698795135197</v>
      </c>
      <c r="P21" s="11">
        <f>'Occ T5'!AM47</f>
        <v>-4.7329250378043213</v>
      </c>
    </row>
    <row r="22" spans="13:16" x14ac:dyDescent="0.2">
      <c r="M22" s="10" t="str">
        <f t="shared" si="0"/>
        <v>Skilled trades occupations</v>
      </c>
      <c r="N22" s="11">
        <f>'Occ T5'!AO48</f>
        <v>0.93698628643044835</v>
      </c>
      <c r="O22" s="11">
        <f>'Occ T5'!AN48</f>
        <v>0.84001059000267153</v>
      </c>
      <c r="P22" s="11">
        <f>'Occ T5'!AM48</f>
        <v>0.5209445315983654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1.7960013240790502</v>
      </c>
      <c r="O23" s="11">
        <f>'Occ T5'!AN49</f>
        <v>-0.72429207527649453</v>
      </c>
      <c r="P23" s="11">
        <f>'Occ T5'!AM49</f>
        <v>4.9492775813852781</v>
      </c>
    </row>
    <row r="24" spans="13:16" x14ac:dyDescent="0.2">
      <c r="M24" s="10" t="str">
        <f t="shared" si="0"/>
        <v>Sales and customer service occupations</v>
      </c>
      <c r="N24" s="11">
        <f>'Occ T5'!AO50</f>
        <v>-0.55940982496508362</v>
      </c>
      <c r="O24" s="11">
        <f>'Occ T5'!AN50</f>
        <v>0.35148785152535922</v>
      </c>
      <c r="P24" s="11">
        <f>'Occ T5'!AM50</f>
        <v>-1.1277627019525429</v>
      </c>
    </row>
    <row r="25" spans="13:16" x14ac:dyDescent="0.2">
      <c r="M25" s="10" t="str">
        <f t="shared" si="0"/>
        <v>Process, plant and machine operatives</v>
      </c>
      <c r="N25" s="11">
        <f>'Occ T5'!AO51</f>
        <v>0.88042891300594106</v>
      </c>
      <c r="O25" s="11">
        <f>'Occ T5'!AN51</f>
        <v>1.0617441054096046</v>
      </c>
      <c r="P25" s="11">
        <f>'Occ T5'!AM51</f>
        <v>0.33051863991534791</v>
      </c>
    </row>
    <row r="26" spans="13:16" x14ac:dyDescent="0.2">
      <c r="M26" s="10" t="str">
        <f t="shared" si="0"/>
        <v>Elementary occupations</v>
      </c>
      <c r="N26" s="11">
        <f>'Occ T5'!AO52</f>
        <v>0.47722214220461789</v>
      </c>
      <c r="O26" s="11">
        <f>'Occ T5'!AN52</f>
        <v>-4.9621389306056898</v>
      </c>
      <c r="P26" s="11">
        <f>'Occ T5'!AM52</f>
        <v>1.4737299105663446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5.2477002277803493</v>
      </c>
      <c r="O28" s="11">
        <f>'Occ T5'!AN54</f>
        <v>6.6857284982866929</v>
      </c>
      <c r="P28" s="11">
        <f>'Occ T5'!AM54</f>
        <v>25.885954893820013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2.2234155798575852</v>
      </c>
      <c r="O33" s="11">
        <f>'Occ T5'!X44</f>
        <v>0.27877228448173597</v>
      </c>
      <c r="P33" s="11">
        <f>'Occ T5'!W44</f>
        <v>-0.80226158081995891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-0.62500738476398965</v>
      </c>
      <c r="O34" s="11">
        <f>'Occ T5'!X45</f>
        <v>4.1707625670474915</v>
      </c>
      <c r="P34" s="11">
        <f>'Occ T5'!W45</f>
        <v>20.09762593673652</v>
      </c>
    </row>
    <row r="35" spans="1:16" x14ac:dyDescent="0.2">
      <c r="M35" s="10" t="str">
        <f t="shared" si="1"/>
        <v>Associate professional occupations</v>
      </c>
      <c r="N35" s="11">
        <f>'Occ T5'!Y46</f>
        <v>0.43297609188400354</v>
      </c>
      <c r="O35" s="11">
        <f>'Occ T5'!X46</f>
        <v>0.3050922424101401</v>
      </c>
      <c r="P35" s="11">
        <f>'Occ T5'!W46</f>
        <v>-0.16422744922375188</v>
      </c>
    </row>
    <row r="36" spans="1:16" x14ac:dyDescent="0.2">
      <c r="M36" s="10" t="str">
        <f t="shared" si="1"/>
        <v>Administrative and secretarial occupations</v>
      </c>
      <c r="N36" s="11">
        <f>'Occ T5'!Y47</f>
        <v>0.47004938586704115</v>
      </c>
      <c r="O36" s="11">
        <f>'Occ T5'!X47</f>
        <v>-0.28880512394492364</v>
      </c>
      <c r="P36" s="11">
        <f>'Occ T5'!W47</f>
        <v>4.045605477320386</v>
      </c>
    </row>
    <row r="37" spans="1:16" x14ac:dyDescent="0.2">
      <c r="M37" s="10" t="str">
        <f t="shared" si="1"/>
        <v>Skilled trades occupations</v>
      </c>
      <c r="N37" s="11">
        <f>'Occ T5'!Y48</f>
        <v>5.9536654061309306</v>
      </c>
      <c r="O37" s="11">
        <f>'Occ T5'!X48</f>
        <v>1.346997981219995</v>
      </c>
      <c r="P37" s="11">
        <f>'Occ T5'!W48</f>
        <v>-6.18243319257693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0.43939463003475576</v>
      </c>
      <c r="O38" s="11">
        <f>'Occ T5'!X49</f>
        <v>1.6774208916347764</v>
      </c>
      <c r="P38" s="11">
        <f>'Occ T5'!W49</f>
        <v>2.1050165946026063</v>
      </c>
    </row>
    <row r="39" spans="1:16" x14ac:dyDescent="0.2">
      <c r="M39" s="10" t="str">
        <f t="shared" si="1"/>
        <v>Sales and customer service occupations</v>
      </c>
      <c r="N39" s="11">
        <f>'Occ T5'!Y50</f>
        <v>-8.9916879756777757E-2</v>
      </c>
      <c r="O39" s="11">
        <f>'Occ T5'!X50</f>
        <v>1.3306613778211585</v>
      </c>
      <c r="P39" s="11">
        <f>'Occ T5'!W50</f>
        <v>1.0390706162995915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Essex Southend-on-Sea and Thurrock</v>
      </c>
      <c r="M40" s="10" t="str">
        <f t="shared" si="1"/>
        <v>Process, plant and machine operatives</v>
      </c>
      <c r="N40" s="11">
        <f>'Occ T5'!Y51</f>
        <v>3.4730523542908944</v>
      </c>
      <c r="O40" s="11">
        <f>'Occ T5'!X51</f>
        <v>0.78292478262124021</v>
      </c>
      <c r="P40" s="11">
        <f>'Occ T5'!W51</f>
        <v>-2.0170986261466624</v>
      </c>
    </row>
    <row r="41" spans="1:16" x14ac:dyDescent="0.2">
      <c r="M41" s="10" t="str">
        <f t="shared" si="1"/>
        <v>Elementary occupations</v>
      </c>
      <c r="N41" s="11">
        <f>'Occ T5'!Y52</f>
        <v>1.8586913632524436</v>
      </c>
      <c r="O41" s="11">
        <f>'Occ T5'!X52</f>
        <v>-1.7628551254647711</v>
      </c>
      <c r="P41" s="11">
        <f>'Occ T5'!W52</f>
        <v>1.5460261792973995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14.136320546796895</v>
      </c>
      <c r="O43" s="11">
        <f>'Occ T5'!X54</f>
        <v>7.8409718778268314</v>
      </c>
      <c r="P43" s="11">
        <f>'Occ T5'!W54</f>
        <v>19.667323955489223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Essex Southend-on-Sea and Thurrock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Essex Southend-on-Sea and Thurrock, Essex Southend-on-Sea and Thurrock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9.7551868485974786</v>
      </c>
      <c r="C5" s="11">
        <f>HLOOKUP(C$3,'Qual F1'!$M$4:$BW$14,11,FALSE)</f>
        <v>12.282810780296877</v>
      </c>
      <c r="D5" s="11">
        <f>HLOOKUP(D$3,'Qual F1'!$M$4:$BW$14,11,FALSE)</f>
        <v>12.110250853165594</v>
      </c>
      <c r="E5" s="11">
        <f>HLOOKUP(E$3,'Qual F1'!$M$4:$BW$14,11,FALSE)</f>
        <v>15.39829002133999</v>
      </c>
      <c r="F5" s="11">
        <f>HLOOKUP(F$3,'Qual F1'!$M$4:$BW$14,11,FALSE)</f>
        <v>20.067259646051777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63.103180891734532</v>
      </c>
      <c r="C6" s="11">
        <f>HLOOKUP(C$3,'Qual F1'!$M$4:$BW$14,10,FALSE)</f>
        <v>81.994496559092269</v>
      </c>
      <c r="D6" s="11">
        <f>HLOOKUP(D$3,'Qual F1'!$M$4:$BW$14,10,FALSE)</f>
        <v>82.374701043429738</v>
      </c>
      <c r="E6" s="11">
        <f>HLOOKUP(E$3,'Qual F1'!$M$4:$BW$14,10,FALSE)</f>
        <v>105.35336943271314</v>
      </c>
      <c r="F6" s="11">
        <f>HLOOKUP(F$3,'Qual F1'!$M$4:$BW$14,10,FALSE)</f>
        <v>138.44966854777275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139.75929006865087</v>
      </c>
      <c r="C7" s="11">
        <f>HLOOKUP(C$3,'Qual F1'!$M$4:$BW$14,9,FALSE)</f>
        <v>155.81077457527172</v>
      </c>
      <c r="D7" s="11">
        <f>HLOOKUP(D$3,'Qual F1'!$M$4:$BW$14,9,FALSE)</f>
        <v>176.4899760817074</v>
      </c>
      <c r="E7" s="11">
        <f>HLOOKUP(E$3,'Qual F1'!$M$4:$BW$14,9,FALSE)</f>
        <v>184.36652490536505</v>
      </c>
      <c r="F7" s="11">
        <f>HLOOKUP(F$3,'Qual F1'!$M$4:$BW$14,9,FALSE)</f>
        <v>222.06640619242356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42.006927085634885</v>
      </c>
      <c r="C8" s="11">
        <f>HLOOKUP(C$3,'Qual F1'!$M$4:$BW$14,8,FALSE)</f>
        <v>43.259958572523622</v>
      </c>
      <c r="D8" s="11">
        <f>HLOOKUP(D$3,'Qual F1'!$M$4:$BW$14,8,FALSE)</f>
        <v>49.276423044656838</v>
      </c>
      <c r="E8" s="11">
        <f>HLOOKUP(E$3,'Qual F1'!$M$4:$BW$14,8,FALSE)</f>
        <v>48.112821547704456</v>
      </c>
      <c r="F8" s="11">
        <f>HLOOKUP(F$3,'Qual F1'!$M$4:$BW$14,8,FALSE)</f>
        <v>56.075058724236669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40.296159767219258</v>
      </c>
      <c r="C9" s="11">
        <f>HLOOKUP(C$3,'Qual F1'!$M$4:$BW$14,7,FALSE)</f>
        <v>43.374019519745431</v>
      </c>
      <c r="D9" s="11">
        <f>HLOOKUP(D$3,'Qual F1'!$M$4:$BW$14,7,FALSE)</f>
        <v>49.783138668568647</v>
      </c>
      <c r="E9" s="11">
        <f>HLOOKUP(E$3,'Qual F1'!$M$4:$BW$14,7,FALSE)</f>
        <v>51.112513439753272</v>
      </c>
      <c r="F9" s="11">
        <f>HLOOKUP(F$3,'Qual F1'!$M$4:$BW$14,7,FALSE)</f>
        <v>61.328744957626569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170.83364115065689</v>
      </c>
      <c r="C10" s="11">
        <f>HLOOKUP(C$3,'Qual F1'!$M$4:$BW$14,6,FALSE)</f>
        <v>173.03295786889817</v>
      </c>
      <c r="D10" s="11">
        <f>HLOOKUP(D$3,'Qual F1'!$M$4:$BW$14,6,FALSE)</f>
        <v>168.24551687235814</v>
      </c>
      <c r="E10" s="11">
        <f>HLOOKUP(E$3,'Qual F1'!$M$4:$BW$14,6,FALSE)</f>
        <v>183.10158198671704</v>
      </c>
      <c r="F10" s="11">
        <f>HLOOKUP(F$3,'Qual F1'!$M$4:$BW$14,6,FALSE)</f>
        <v>194.79017922704895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184.94299916415517</v>
      </c>
      <c r="C11" s="11">
        <f>HLOOKUP(C$3,'Qual F1'!$M$4:$BW$14,5,FALSE)</f>
        <v>183.54264481484995</v>
      </c>
      <c r="D11" s="11">
        <f>HLOOKUP(D$3,'Qual F1'!$M$4:$BW$14,5,FALSE)</f>
        <v>180.41189029939491</v>
      </c>
      <c r="E11" s="11">
        <f>HLOOKUP(E$3,'Qual F1'!$M$4:$BW$14,5,FALSE)</f>
        <v>176.52856548435855</v>
      </c>
      <c r="F11" s="11">
        <f>HLOOKUP(F$3,'Qual F1'!$M$4:$BW$14,5,FALSE)</f>
        <v>156.77243518623197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131.86558093753578</v>
      </c>
      <c r="C12" s="11">
        <f>HLOOKUP(C$3,'Qual F1'!$M$4:$BW$14,4,FALSE)</f>
        <v>128.15499411835714</v>
      </c>
      <c r="D12" s="11">
        <f>HLOOKUP(D$3,'Qual F1'!$M$4:$BW$14,4,FALSE)</f>
        <v>113.95344543165318</v>
      </c>
      <c r="E12" s="11">
        <f>HLOOKUP(E$3,'Qual F1'!$M$4:$BW$14,4,FALSE)</f>
        <v>105.3521493818226</v>
      </c>
      <c r="F12" s="11">
        <f>HLOOKUP(F$3,'Qual F1'!$M$4:$BW$14,4,FALSE)</f>
        <v>75.376055430736528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43.87403408581509</v>
      </c>
      <c r="C13" s="11">
        <f>HLOOKUP(C$3,'Qual F1'!$M$4:$BW$14,3,FALSE)</f>
        <v>41.897343190964847</v>
      </c>
      <c r="D13" s="11">
        <f>HLOOKUP(D$3,'Qual F1'!$M$4:$BW$14,3,FALSE)</f>
        <v>30.557657705065985</v>
      </c>
      <c r="E13" s="11">
        <f>HLOOKUP(E$3,'Qual F1'!$M$4:$BW$14,3,FALSE)</f>
        <v>25.304183800225083</v>
      </c>
      <c r="F13" s="11">
        <f>HLOOKUP(F$3,'Qual F1'!$M$4:$BW$14,3,FALSE)</f>
        <v>17.74119208787085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826.43700000000001</v>
      </c>
      <c r="C15" s="11">
        <f t="shared" ref="C15:F15" si="0">SUM(C5:C13)</f>
        <v>863.35000000000014</v>
      </c>
      <c r="D15" s="11">
        <f t="shared" si="0"/>
        <v>863.20300000000043</v>
      </c>
      <c r="E15" s="11">
        <f t="shared" si="0"/>
        <v>894.62999999999931</v>
      </c>
      <c r="F15" s="11">
        <f t="shared" si="0"/>
        <v>942.66699999999969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1.1803908644697028</v>
      </c>
      <c r="C19" s="18">
        <f t="shared" si="1"/>
        <v>1.4226919303060028</v>
      </c>
      <c r="D19" s="18">
        <f t="shared" si="1"/>
        <v>1.4029435547797664</v>
      </c>
      <c r="E19" s="18">
        <f t="shared" si="1"/>
        <v>1.7211908857673006</v>
      </c>
      <c r="F19" s="18">
        <f t="shared" si="1"/>
        <v>2.1287750229987665</v>
      </c>
      <c r="G19" s="11"/>
    </row>
    <row r="20" spans="1:7" x14ac:dyDescent="0.2">
      <c r="A20" t="str">
        <f>$A6</f>
        <v>RQF7 Other higher degree</v>
      </c>
      <c r="B20" s="18">
        <f t="shared" si="1"/>
        <v>7.6355706353581132</v>
      </c>
      <c r="C20" s="18">
        <f t="shared" si="1"/>
        <v>9.4972486893023991</v>
      </c>
      <c r="D20" s="18">
        <f t="shared" si="1"/>
        <v>9.5429118114081746</v>
      </c>
      <c r="E20" s="18">
        <f t="shared" si="1"/>
        <v>11.776194564536537</v>
      </c>
      <c r="F20" s="18">
        <f t="shared" si="1"/>
        <v>14.687017636956931</v>
      </c>
      <c r="G20" s="11"/>
    </row>
    <row r="21" spans="1:7" x14ac:dyDescent="0.2">
      <c r="A21" t="str">
        <f>$A7</f>
        <v>RQF6 First degree</v>
      </c>
      <c r="B21" s="18">
        <f t="shared" si="1"/>
        <v>16.911064009555581</v>
      </c>
      <c r="C21" s="18">
        <f t="shared" si="1"/>
        <v>18.047231664478105</v>
      </c>
      <c r="D21" s="18">
        <f t="shared" si="1"/>
        <v>20.445940999012667</v>
      </c>
      <c r="E21" s="18">
        <f t="shared" si="1"/>
        <v>20.608131283923541</v>
      </c>
      <c r="F21" s="18">
        <f t="shared" si="1"/>
        <v>23.557248338217381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5.0828952582755713</v>
      </c>
      <c r="C22" s="18">
        <f t="shared" si="3"/>
        <v>5.0107092804220326</v>
      </c>
      <c r="D22" s="18">
        <f t="shared" si="3"/>
        <v>5.7085555824825462</v>
      </c>
      <c r="E22" s="18">
        <f t="shared" si="3"/>
        <v>5.3779575408497919</v>
      </c>
      <c r="F22" s="18">
        <f t="shared" si="3"/>
        <v>5.9485543383015091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4.8758900880792186</v>
      </c>
      <c r="C23" s="18">
        <f t="shared" si="4"/>
        <v>5.0239207181033674</v>
      </c>
      <c r="D23" s="18">
        <f t="shared" si="4"/>
        <v>5.7672573738238428</v>
      </c>
      <c r="E23" s="18">
        <f t="shared" si="4"/>
        <v>5.7132572616336708</v>
      </c>
      <c r="F23" s="18">
        <f t="shared" si="4"/>
        <v>6.5058758774441658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20.67110271571298</v>
      </c>
      <c r="C24" s="18">
        <f t="shared" si="5"/>
        <v>20.04204064040055</v>
      </c>
      <c r="D24" s="18">
        <f t="shared" si="5"/>
        <v>19.490840146797225</v>
      </c>
      <c r="E24" s="18">
        <f t="shared" si="5"/>
        <v>20.466738426692281</v>
      </c>
      <c r="F24" s="18">
        <f t="shared" si="5"/>
        <v>20.663731649357516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22.378354207780529</v>
      </c>
      <c r="C25" s="18">
        <f t="shared" si="6"/>
        <v>21.259355396403535</v>
      </c>
      <c r="D25" s="18">
        <f t="shared" si="6"/>
        <v>20.900285367334778</v>
      </c>
      <c r="E25" s="18">
        <f t="shared" si="6"/>
        <v>19.732019436455147</v>
      </c>
      <c r="F25" s="18">
        <f t="shared" si="6"/>
        <v>16.630733354008576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15.955914478361422</v>
      </c>
      <c r="C26" s="18">
        <f>C12/C$15*100</f>
        <v>14.84392125075081</v>
      </c>
      <c r="D26" s="18">
        <f t="shared" si="7"/>
        <v>13.201233711149419</v>
      </c>
      <c r="E26" s="18">
        <f t="shared" si="7"/>
        <v>11.776058189622825</v>
      </c>
      <c r="F26" s="18">
        <f t="shared" si="7"/>
        <v>7.9960426567108582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5.3088177424068732</v>
      </c>
      <c r="C27" s="18">
        <f>C13/C$15*100</f>
        <v>4.8528804298331893</v>
      </c>
      <c r="D27" s="18">
        <f t="shared" si="8"/>
        <v>3.540031453211582</v>
      </c>
      <c r="E27" s="18">
        <f t="shared" si="8"/>
        <v>2.8284524105188851</v>
      </c>
      <c r="F27" s="18">
        <f t="shared" si="8"/>
        <v>1.8820211260042896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5.9291633925845799</v>
      </c>
      <c r="C33" s="18">
        <f t="shared" si="9"/>
        <v>-1.404889566548484</v>
      </c>
      <c r="D33" s="18">
        <f t="shared" si="9"/>
        <v>4.9213503024109428</v>
      </c>
      <c r="E33" s="18">
        <f t="shared" si="9"/>
        <v>2.683711413598977</v>
      </c>
      <c r="F33" s="18">
        <f>IF(F$3-D$3 &lt;&gt; 0,(EXP(LN(F5/D5)/(F$3-D$3))-1)*100,0)</f>
        <v>3.4242377356641152</v>
      </c>
    </row>
    <row r="34" spans="1:6" x14ac:dyDescent="0.2">
      <c r="A34" t="str">
        <f>$A20</f>
        <v>RQF7 Other higher degree</v>
      </c>
      <c r="B34" s="18">
        <f t="shared" si="9"/>
        <v>6.7660960921254398</v>
      </c>
      <c r="C34" s="18">
        <f t="shared" si="9"/>
        <v>0.46369512624968579</v>
      </c>
      <c r="D34" s="18">
        <f t="shared" si="9"/>
        <v>5.0439188913435906</v>
      </c>
      <c r="E34" s="18">
        <f t="shared" si="9"/>
        <v>2.7695249584958725</v>
      </c>
      <c r="F34" s="18">
        <f t="shared" ref="F34:F43" si="10">IF(F$3-D$3 &lt;&gt; 0,(EXP(LN(F6/D6)/(F$3-D$3))-1)*100,0)</f>
        <v>3.5221312953172212</v>
      </c>
    </row>
    <row r="35" spans="1:6" x14ac:dyDescent="0.2">
      <c r="A35" t="str">
        <f>$A21</f>
        <v>RQF6 First degree</v>
      </c>
      <c r="B35" s="18">
        <f t="shared" si="9"/>
        <v>2.7552925776020087</v>
      </c>
      <c r="C35" s="18">
        <f t="shared" si="9"/>
        <v>13.271997114965629</v>
      </c>
      <c r="D35" s="18">
        <f t="shared" si="9"/>
        <v>0.87705735430052556</v>
      </c>
      <c r="E35" s="18">
        <f t="shared" si="9"/>
        <v>1.8779223159338665</v>
      </c>
      <c r="F35" s="18">
        <f t="shared" si="10"/>
        <v>1.5432021424548248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0.73752964052358205</v>
      </c>
      <c r="C36" s="18">
        <f t="shared" ref="C36:E36" si="12">IF(D$3-C$3 &lt;&gt; 0,(EXP(LN(D8/C8)/(D$3-C$3))-1)*100,0)</f>
        <v>13.90769818248172</v>
      </c>
      <c r="D36" s="18">
        <f t="shared" si="12"/>
        <v>-0.47680028999064206</v>
      </c>
      <c r="E36" s="18">
        <f t="shared" si="12"/>
        <v>1.5432106491412245</v>
      </c>
      <c r="F36" s="18">
        <f t="shared" si="10"/>
        <v>0.86535873647224371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1.8571458751630132</v>
      </c>
      <c r="C37" s="18">
        <f t="shared" si="13"/>
        <v>14.776401218488754</v>
      </c>
      <c r="D37" s="18">
        <f t="shared" si="13"/>
        <v>0.52845146273323707</v>
      </c>
      <c r="E37" s="18">
        <f t="shared" si="13"/>
        <v>1.8388963091053201</v>
      </c>
      <c r="F37" s="18">
        <f t="shared" si="10"/>
        <v>1.4001942311247406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0.32030839618606421</v>
      </c>
      <c r="C38" s="18">
        <f t="shared" si="14"/>
        <v>-2.7667798409637845</v>
      </c>
      <c r="D38" s="18">
        <f t="shared" si="14"/>
        <v>1.706736501355044</v>
      </c>
      <c r="E38" s="18">
        <f t="shared" si="14"/>
        <v>0.6207374756937778</v>
      </c>
      <c r="F38" s="18">
        <f t="shared" si="10"/>
        <v>0.98144255076562104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-0.18983527622136176</v>
      </c>
      <c r="C39" s="18">
        <f t="shared" si="15"/>
        <v>-1.7057368431261377</v>
      </c>
      <c r="D39" s="18">
        <f t="shared" si="15"/>
        <v>-0.43425057018483537</v>
      </c>
      <c r="E39" s="18">
        <f t="shared" si="15"/>
        <v>-1.1798585412521101</v>
      </c>
      <c r="F39" s="18">
        <f t="shared" si="10"/>
        <v>-0.9319450202586399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-0.71102652440032665</v>
      </c>
      <c r="C40" s="18">
        <f t="shared" si="16"/>
        <v>-11.081541366689274</v>
      </c>
      <c r="D40" s="18">
        <f t="shared" si="16"/>
        <v>-1.5573745094930924</v>
      </c>
      <c r="E40" s="18">
        <f t="shared" si="16"/>
        <v>-3.2927573794028109</v>
      </c>
      <c r="F40" s="18">
        <f t="shared" si="10"/>
        <v>-2.7177224389338006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-1.1458903328828374</v>
      </c>
      <c r="C41" s="18">
        <f t="shared" si="17"/>
        <v>-27.065404682615444</v>
      </c>
      <c r="D41" s="18">
        <f t="shared" si="17"/>
        <v>-3.7026237541449958</v>
      </c>
      <c r="E41" s="18">
        <f t="shared" si="17"/>
        <v>-3.4885042436874514</v>
      </c>
      <c r="F41" s="18">
        <f t="shared" si="10"/>
        <v>-3.5599302616116324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1.0984006459009654</v>
      </c>
      <c r="C43" s="18">
        <f t="shared" ref="C43" si="18">IF(D$3-C$3 &lt;&gt; 0,(EXP(LN(D15/C15)/(D$3-C$3))-1)*100,0)</f>
        <v>-1.7026698326250145E-2</v>
      </c>
      <c r="D43" s="18">
        <f>IF(E$3-D$3 &lt;&gt; 0,(EXP(LN(E15/D15)/(E$3-D$3))-1)*100,0)</f>
        <v>0.71777042348430964</v>
      </c>
      <c r="E43" s="18">
        <f>IF(F$3-E$3 &lt;&gt; 0,(EXP(LN(F15/E15)/(F$3-E$3))-1)*100,0)</f>
        <v>0.5243988525019283</v>
      </c>
      <c r="F43" s="18">
        <f t="shared" si="10"/>
        <v>0.58881475638516978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2.5276239316993987</v>
      </c>
      <c r="C47" s="27">
        <f>D5-C5</f>
        <v>-0.17255992713128343</v>
      </c>
      <c r="D47" s="27">
        <f>E5-D5</f>
        <v>3.2880391681743966</v>
      </c>
      <c r="E47" s="27">
        <f>F5-E5</f>
        <v>4.6689696247117869</v>
      </c>
      <c r="F47" s="27">
        <f>F5-D5</f>
        <v>7.9570087928861835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18.891315667357738</v>
      </c>
      <c r="C48" s="27">
        <f t="shared" si="20"/>
        <v>0.38020448433746878</v>
      </c>
      <c r="D48" s="27">
        <f t="shared" si="20"/>
        <v>22.978668389283399</v>
      </c>
      <c r="E48" s="27">
        <f t="shared" si="20"/>
        <v>33.096299115059608</v>
      </c>
      <c r="F48" s="27">
        <f t="shared" ref="F48:F57" si="21">F6-D6</f>
        <v>56.074967504343007</v>
      </c>
    </row>
    <row r="49" spans="1:6" x14ac:dyDescent="0.2">
      <c r="A49" t="str">
        <f t="shared" si="19"/>
        <v>RQF6 First degree</v>
      </c>
      <c r="B49" s="27">
        <f t="shared" ref="B49:E49" si="22">C7-B7</f>
        <v>16.051484506620852</v>
      </c>
      <c r="C49" s="27">
        <f t="shared" si="22"/>
        <v>20.679201506435675</v>
      </c>
      <c r="D49" s="27">
        <f t="shared" si="22"/>
        <v>7.8765488236576573</v>
      </c>
      <c r="E49" s="27">
        <f t="shared" si="22"/>
        <v>37.699881287058503</v>
      </c>
      <c r="F49" s="27">
        <f t="shared" si="21"/>
        <v>45.57643011071616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1.2530314868887373</v>
      </c>
      <c r="C50" s="27">
        <f t="shared" si="23"/>
        <v>6.0164644721332152</v>
      </c>
      <c r="D50" s="27">
        <f t="shared" si="23"/>
        <v>-1.1636014969523814</v>
      </c>
      <c r="E50" s="27">
        <f t="shared" si="23"/>
        <v>7.9622371765322129</v>
      </c>
      <c r="F50" s="27">
        <f t="shared" si="21"/>
        <v>6.7986356795798315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3.0778597525261731</v>
      </c>
      <c r="C51" s="27">
        <f t="shared" si="24"/>
        <v>6.4091191488232155</v>
      </c>
      <c r="D51" s="27">
        <f t="shared" si="24"/>
        <v>1.3293747711846251</v>
      </c>
      <c r="E51" s="27">
        <f t="shared" si="24"/>
        <v>10.216231517873297</v>
      </c>
      <c r="F51" s="27">
        <f t="shared" si="21"/>
        <v>11.545606289057922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2.1993167182412776</v>
      </c>
      <c r="C52" s="27">
        <f t="shared" si="25"/>
        <v>-4.7874409965400275</v>
      </c>
      <c r="D52" s="27">
        <f t="shared" si="25"/>
        <v>14.856065114358898</v>
      </c>
      <c r="E52" s="27">
        <f t="shared" si="25"/>
        <v>11.688597240331916</v>
      </c>
      <c r="F52" s="27">
        <f t="shared" si="21"/>
        <v>26.544662354690814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-1.4003543493052177</v>
      </c>
      <c r="C53" s="27">
        <f>D11-C11</f>
        <v>-3.1307545154550382</v>
      </c>
      <c r="D53" s="27">
        <f t="shared" si="26"/>
        <v>-3.8833248150363602</v>
      </c>
      <c r="E53" s="27">
        <f t="shared" si="26"/>
        <v>-19.756130298126578</v>
      </c>
      <c r="F53" s="27">
        <f t="shared" si="21"/>
        <v>-23.639455113162938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-3.7105868191786442</v>
      </c>
      <c r="C54" s="27">
        <f t="shared" si="27"/>
        <v>-14.201548686703958</v>
      </c>
      <c r="D54" s="27">
        <f t="shared" si="27"/>
        <v>-8.6012960498305802</v>
      </c>
      <c r="E54" s="27">
        <f t="shared" si="27"/>
        <v>-29.976093951086071</v>
      </c>
      <c r="F54" s="27">
        <f t="shared" si="21"/>
        <v>-38.577390000916651</v>
      </c>
    </row>
    <row r="55" spans="1:6" x14ac:dyDescent="0.2">
      <c r="A55" t="str">
        <f t="shared" si="19"/>
        <v>No Qualification</v>
      </c>
      <c r="B55" s="27">
        <f t="shared" ref="B55:E55" si="28">C13-B13</f>
        <v>-1.9766908948502433</v>
      </c>
      <c r="C55" s="27">
        <f t="shared" si="28"/>
        <v>-11.339685485898862</v>
      </c>
      <c r="D55" s="27">
        <f t="shared" si="28"/>
        <v>-5.2534739048409023</v>
      </c>
      <c r="E55" s="27">
        <f t="shared" si="28"/>
        <v>-7.5629917123542327</v>
      </c>
      <c r="F55" s="27">
        <f t="shared" si="21"/>
        <v>-12.816465617195135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36.913000000000125</v>
      </c>
      <c r="C57" s="29">
        <f t="shared" ref="C57" si="29">D15-C15</f>
        <v>-0.14699999999970714</v>
      </c>
      <c r="D57" s="29">
        <f>E15-D15</f>
        <v>31.426999999998884</v>
      </c>
      <c r="E57" s="29">
        <f>F15-E15</f>
        <v>48.037000000000376</v>
      </c>
      <c r="F57" s="29">
        <f t="shared" si="21"/>
        <v>79.46399999999926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Essex Southend-on-Sea and Thurrock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46.016044580751021</v>
      </c>
      <c r="N6" s="11">
        <v>50.235691609639076</v>
      </c>
      <c r="O6" s="11">
        <v>46.129092495152754</v>
      </c>
      <c r="P6" s="11">
        <v>40.441108308472778</v>
      </c>
      <c r="Q6" s="11">
        <v>43.846823728237382</v>
      </c>
      <c r="R6" s="11">
        <v>43.87403408581509</v>
      </c>
      <c r="S6" s="11">
        <v>41.937417716864445</v>
      </c>
      <c r="T6" s="11">
        <v>35.749635017693066</v>
      </c>
      <c r="U6" s="11">
        <v>40.655305438405236</v>
      </c>
      <c r="V6" s="11">
        <v>41.897343190964847</v>
      </c>
      <c r="W6" s="11">
        <v>30.557657705065985</v>
      </c>
      <c r="X6" s="11">
        <v>27.902159006859016</v>
      </c>
      <c r="Y6" s="11">
        <v>29.633697469070189</v>
      </c>
      <c r="Z6" s="11">
        <v>27.950882892057717</v>
      </c>
      <c r="AA6" s="11">
        <v>26.311543836132973</v>
      </c>
      <c r="AB6" s="11">
        <v>25.304183800225083</v>
      </c>
      <c r="AC6" s="11">
        <v>24.356397609143027</v>
      </c>
      <c r="AD6" s="11">
        <v>23.384816892750131</v>
      </c>
      <c r="AE6" s="11">
        <v>22.508758393725593</v>
      </c>
      <c r="AF6" s="11">
        <v>21.661936837757832</v>
      </c>
      <c r="AG6" s="11">
        <v>20.858017325386932</v>
      </c>
      <c r="AH6" s="11">
        <v>20.069493900795354</v>
      </c>
      <c r="AI6" s="11">
        <v>19.295300639228103</v>
      </c>
      <c r="AJ6" s="11">
        <v>18.535166225795678</v>
      </c>
      <c r="AK6" s="11">
        <v>17.831596734653843</v>
      </c>
      <c r="AL6" s="11">
        <v>17.74119208787085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138.9239834702704</v>
      </c>
      <c r="N7" s="11">
        <v>133.12067865983056</v>
      </c>
      <c r="O7" s="11">
        <v>129.81861269252704</v>
      </c>
      <c r="P7" s="11">
        <v>118.45132697424435</v>
      </c>
      <c r="Q7" s="11">
        <v>121.14853543704972</v>
      </c>
      <c r="R7" s="11">
        <v>131.86558093753578</v>
      </c>
      <c r="S7" s="11">
        <v>128.22992363772988</v>
      </c>
      <c r="T7" s="11">
        <v>125.73883446445252</v>
      </c>
      <c r="U7" s="11">
        <v>125.96464800861166</v>
      </c>
      <c r="V7" s="11">
        <v>128.15499411835714</v>
      </c>
      <c r="W7" s="11">
        <v>113.95344543165318</v>
      </c>
      <c r="X7" s="11">
        <v>106.07100356553558</v>
      </c>
      <c r="Y7" s="11">
        <v>111.94858886671797</v>
      </c>
      <c r="Z7" s="11">
        <v>109.94269824289972</v>
      </c>
      <c r="AA7" s="11">
        <v>107.93404143947198</v>
      </c>
      <c r="AB7" s="11">
        <v>105.3521493818226</v>
      </c>
      <c r="AC7" s="11">
        <v>102.61931746623422</v>
      </c>
      <c r="AD7" s="11">
        <v>99.784608517402845</v>
      </c>
      <c r="AE7" s="11">
        <v>96.919896571657915</v>
      </c>
      <c r="AF7" s="11">
        <v>93.994314694197186</v>
      </c>
      <c r="AG7" s="11">
        <v>91.053230735285823</v>
      </c>
      <c r="AH7" s="11">
        <v>88.056952797601326</v>
      </c>
      <c r="AI7" s="11">
        <v>85.004459919263567</v>
      </c>
      <c r="AJ7" s="11">
        <v>81.888932499381752</v>
      </c>
      <c r="AK7" s="11">
        <v>78.697807028092896</v>
      </c>
      <c r="AL7" s="11">
        <v>75.376055430736528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172.47353818722092</v>
      </c>
      <c r="N8" s="11">
        <v>190.60414817208633</v>
      </c>
      <c r="O8" s="11">
        <v>179.66470804826184</v>
      </c>
      <c r="P8" s="11">
        <v>183.97177401282892</v>
      </c>
      <c r="Q8" s="11">
        <v>179.85150465759918</v>
      </c>
      <c r="R8" s="11">
        <v>184.94299916415517</v>
      </c>
      <c r="S8" s="11">
        <v>180.13522383403472</v>
      </c>
      <c r="T8" s="11">
        <v>188.44645990644446</v>
      </c>
      <c r="U8" s="11">
        <v>190.72026023265556</v>
      </c>
      <c r="V8" s="11">
        <v>183.54264481484995</v>
      </c>
      <c r="W8" s="11">
        <v>180.41189029939491</v>
      </c>
      <c r="X8" s="11">
        <v>179.6173308850187</v>
      </c>
      <c r="Y8" s="11">
        <v>179.29146801978916</v>
      </c>
      <c r="Z8" s="11">
        <v>178.62296865870698</v>
      </c>
      <c r="AA8" s="11">
        <v>178.03374891777113</v>
      </c>
      <c r="AB8" s="11">
        <v>176.52856548435855</v>
      </c>
      <c r="AC8" s="11">
        <v>174.80161986351871</v>
      </c>
      <c r="AD8" s="11">
        <v>172.9436298140688</v>
      </c>
      <c r="AE8" s="11">
        <v>171.05352884767734</v>
      </c>
      <c r="AF8" s="11">
        <v>169.10507683290223</v>
      </c>
      <c r="AG8" s="11">
        <v>167.17041637575585</v>
      </c>
      <c r="AH8" s="11">
        <v>165.18952536954558</v>
      </c>
      <c r="AI8" s="11">
        <v>163.1684861945391</v>
      </c>
      <c r="AJ8" s="11">
        <v>161.11911335903048</v>
      </c>
      <c r="AK8" s="11">
        <v>159.01928401130345</v>
      </c>
      <c r="AL8" s="11">
        <v>156.77243518623197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153.08660664226795</v>
      </c>
      <c r="N9" s="11">
        <v>156.63348563543434</v>
      </c>
      <c r="O9" s="11">
        <v>158.44500544678471</v>
      </c>
      <c r="P9" s="11">
        <v>155.55333833888011</v>
      </c>
      <c r="Q9" s="11">
        <v>164.4055203997863</v>
      </c>
      <c r="R9" s="11">
        <v>170.83364115065689</v>
      </c>
      <c r="S9" s="11">
        <v>172.09647713579835</v>
      </c>
      <c r="T9" s="11">
        <v>171.32163089783538</v>
      </c>
      <c r="U9" s="11">
        <v>172.56782570795187</v>
      </c>
      <c r="V9" s="11">
        <v>173.03295786889817</v>
      </c>
      <c r="W9" s="11">
        <v>168.24551687235814</v>
      </c>
      <c r="X9" s="11">
        <v>182.16885770744329</v>
      </c>
      <c r="Y9" s="11">
        <v>177.57303792128516</v>
      </c>
      <c r="Z9" s="11">
        <v>179.59768877687512</v>
      </c>
      <c r="AA9" s="11">
        <v>181.78469256470598</v>
      </c>
      <c r="AB9" s="11">
        <v>183.10158198671704</v>
      </c>
      <c r="AC9" s="11">
        <v>184.25967597043703</v>
      </c>
      <c r="AD9" s="11">
        <v>185.3274627895191</v>
      </c>
      <c r="AE9" s="11">
        <v>186.39046834518098</v>
      </c>
      <c r="AF9" s="11">
        <v>187.46407645819829</v>
      </c>
      <c r="AG9" s="11">
        <v>188.63175493611647</v>
      </c>
      <c r="AH9" s="11">
        <v>189.81927306548511</v>
      </c>
      <c r="AI9" s="11">
        <v>191.04995518270488</v>
      </c>
      <c r="AJ9" s="11">
        <v>192.32399991530161</v>
      </c>
      <c r="AK9" s="11">
        <v>193.61059570611297</v>
      </c>
      <c r="AL9" s="11">
        <v>194.79017922704895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36.565004916806899</v>
      </c>
      <c r="N10" s="11">
        <v>34.234276261830964</v>
      </c>
      <c r="O10" s="11">
        <v>41.587130881618855</v>
      </c>
      <c r="P10" s="11">
        <v>39.797316376572915</v>
      </c>
      <c r="Q10" s="11">
        <v>39.974944185437671</v>
      </c>
      <c r="R10" s="11">
        <v>40.296159767219258</v>
      </c>
      <c r="S10" s="11">
        <v>42.359370268152844</v>
      </c>
      <c r="T10" s="11">
        <v>42.257175173500151</v>
      </c>
      <c r="U10" s="11">
        <v>42.116964572022603</v>
      </c>
      <c r="V10" s="11">
        <v>43.374019519745431</v>
      </c>
      <c r="W10" s="11">
        <v>49.783138668568647</v>
      </c>
      <c r="X10" s="11">
        <v>49.277272632468161</v>
      </c>
      <c r="Y10" s="11">
        <v>47.893329299866259</v>
      </c>
      <c r="Z10" s="11">
        <v>49.033213238154133</v>
      </c>
      <c r="AA10" s="11">
        <v>50.211138705675019</v>
      </c>
      <c r="AB10" s="11">
        <v>51.112513439753272</v>
      </c>
      <c r="AC10" s="11">
        <v>52.0103248433592</v>
      </c>
      <c r="AD10" s="11">
        <v>52.93432380516105</v>
      </c>
      <c r="AE10">
        <v>53.859766816124242</v>
      </c>
      <c r="AF10">
        <v>54.808457287718568</v>
      </c>
      <c r="AG10">
        <v>55.818128212832917</v>
      </c>
      <c r="AH10">
        <v>56.850049532994028</v>
      </c>
      <c r="AI10" s="11">
        <v>57.922377264722797</v>
      </c>
      <c r="AJ10" s="11">
        <v>59.022638132968751</v>
      </c>
      <c r="AK10" s="11">
        <v>60.18208196385423</v>
      </c>
      <c r="AL10" s="11">
        <v>61.328744957626569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42.824334269056166</v>
      </c>
      <c r="N11" s="11">
        <v>39.325770448899178</v>
      </c>
      <c r="O11" s="11">
        <v>44.800680188985822</v>
      </c>
      <c r="P11" s="11">
        <v>43.307036025175186</v>
      </c>
      <c r="Q11" s="11">
        <v>43.334614216863727</v>
      </c>
      <c r="R11" s="11">
        <v>42.006927085634885</v>
      </c>
      <c r="S11" s="11">
        <v>43.838514324174007</v>
      </c>
      <c r="T11" s="11">
        <v>43.20595279288041</v>
      </c>
      <c r="U11" s="11">
        <v>42.684494168140397</v>
      </c>
      <c r="V11" s="11">
        <v>43.259958572523622</v>
      </c>
      <c r="W11" s="11">
        <v>49.276423044656838</v>
      </c>
      <c r="X11" s="11">
        <v>47.073147381708836</v>
      </c>
      <c r="Y11" s="11">
        <v>45.914816032991823</v>
      </c>
      <c r="Z11" s="11">
        <v>46.648245817536498</v>
      </c>
      <c r="AA11" s="11">
        <v>47.48070248906302</v>
      </c>
      <c r="AB11" s="11">
        <v>48.112821547704456</v>
      </c>
      <c r="AC11" s="11">
        <v>48.725450415822344</v>
      </c>
      <c r="AD11" s="11">
        <v>49.377606168730075</v>
      </c>
      <c r="AE11">
        <v>50.093951659438019</v>
      </c>
      <c r="AF11">
        <v>50.828920138482694</v>
      </c>
      <c r="AG11">
        <v>51.613846430279779</v>
      </c>
      <c r="AH11">
        <v>52.461993603805702</v>
      </c>
      <c r="AI11" s="11">
        <v>53.334000709278456</v>
      </c>
      <c r="AJ11" s="11">
        <v>54.237976696047518</v>
      </c>
      <c r="AK11" s="11">
        <v>55.166031596225579</v>
      </c>
      <c r="AL11" s="11">
        <v>56.075058724236669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112.96030144131507</v>
      </c>
      <c r="N12" s="11">
        <v>111.34720442806756</v>
      </c>
      <c r="O12" s="11">
        <v>134.4784485700543</v>
      </c>
      <c r="P12" s="11">
        <v>133.77696512979617</v>
      </c>
      <c r="Q12" s="11">
        <v>138.3548428968451</v>
      </c>
      <c r="R12" s="11">
        <v>139.75929006865087</v>
      </c>
      <c r="S12" s="11">
        <v>145.95614479691622</v>
      </c>
      <c r="T12" s="11">
        <v>149.70048522832229</v>
      </c>
      <c r="U12" s="11">
        <v>148.8229437480737</v>
      </c>
      <c r="V12" s="11">
        <v>155.81077457527172</v>
      </c>
      <c r="W12" s="11">
        <v>176.4899760817074</v>
      </c>
      <c r="X12" s="11">
        <v>174.80108835780121</v>
      </c>
      <c r="Y12" s="11">
        <v>171.91772415841899</v>
      </c>
      <c r="Z12" s="11">
        <v>176.06143051064436</v>
      </c>
      <c r="AA12" s="11">
        <v>180.53516148420044</v>
      </c>
      <c r="AB12" s="11">
        <v>184.36652490536505</v>
      </c>
      <c r="AC12" s="11">
        <v>188.02158830093592</v>
      </c>
      <c r="AD12" s="11">
        <v>191.58568288928586</v>
      </c>
      <c r="AE12">
        <v>195.18202591125933</v>
      </c>
      <c r="AF12">
        <v>198.82327949282367</v>
      </c>
      <c r="AG12">
        <v>202.5621051885839</v>
      </c>
      <c r="AH12">
        <v>206.32973569781907</v>
      </c>
      <c r="AI12">
        <v>210.16999587320603</v>
      </c>
      <c r="AJ12">
        <v>214.10383125388938</v>
      </c>
      <c r="AK12">
        <v>218.0894109866268</v>
      </c>
      <c r="AL12">
        <v>222.06640619242356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56.525143553277267</v>
      </c>
      <c r="N13" s="11">
        <v>47.770745289371227</v>
      </c>
      <c r="O13" s="11">
        <v>55.874298350977469</v>
      </c>
      <c r="P13" s="11">
        <v>49.44910176205024</v>
      </c>
      <c r="Q13" s="11">
        <v>59.775390306268683</v>
      </c>
      <c r="R13" s="11">
        <v>63.103180891734532</v>
      </c>
      <c r="S13" s="11">
        <v>77.42899224312211</v>
      </c>
      <c r="T13" s="11">
        <v>79.339368117985799</v>
      </c>
      <c r="U13" s="11">
        <v>82.514943046667341</v>
      </c>
      <c r="V13" s="11">
        <v>81.994496559092269</v>
      </c>
      <c r="W13" s="11">
        <v>82.374701043429738</v>
      </c>
      <c r="X13" s="11">
        <v>87.193747246624795</v>
      </c>
      <c r="Y13" s="11">
        <v>93.418490706587107</v>
      </c>
      <c r="Z13" s="11">
        <v>97.466725191133307</v>
      </c>
      <c r="AA13" s="11">
        <v>101.6423018804819</v>
      </c>
      <c r="AB13" s="11">
        <v>105.35336943271314</v>
      </c>
      <c r="AC13" s="11">
        <v>108.89916161548447</v>
      </c>
      <c r="AD13" s="11">
        <v>112.35373589162667</v>
      </c>
      <c r="AE13">
        <v>115.75769599528307</v>
      </c>
      <c r="AF13">
        <v>119.11422162530367</v>
      </c>
      <c r="AG13">
        <v>122.46199421160642</v>
      </c>
      <c r="AH13">
        <v>125.76078028700832</v>
      </c>
      <c r="AI13">
        <v>129.0138378520042</v>
      </c>
      <c r="AJ13">
        <v>132.2358919382433</v>
      </c>
      <c r="AK13">
        <v>135.39990034173354</v>
      </c>
      <c r="AL13">
        <v>138.44966854777275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8.2930429390345104</v>
      </c>
      <c r="N14" s="11">
        <v>7.2049994948408536</v>
      </c>
      <c r="O14" s="11">
        <v>8.3200233256367575</v>
      </c>
      <c r="P14" s="11">
        <v>7.4030330719798725</v>
      </c>
      <c r="Q14" s="11">
        <v>9.1528241719125329</v>
      </c>
      <c r="R14" s="11">
        <v>9.7551868485974786</v>
      </c>
      <c r="S14" s="11">
        <v>11.603936043207241</v>
      </c>
      <c r="T14" s="11">
        <v>11.824458400885632</v>
      </c>
      <c r="U14" s="11">
        <v>12.33061507747111</v>
      </c>
      <c r="V14" s="11">
        <v>12.282810780296877</v>
      </c>
      <c r="W14" s="11">
        <v>12.110250853165594</v>
      </c>
      <c r="X14" s="11">
        <v>12.692393216540435</v>
      </c>
      <c r="Y14" s="11">
        <v>13.712847525273865</v>
      </c>
      <c r="Z14" s="11">
        <v>14.283146671991304</v>
      </c>
      <c r="AA14" s="11">
        <v>14.868668682497393</v>
      </c>
      <c r="AB14" s="11">
        <v>15.39829002133999</v>
      </c>
      <c r="AC14" s="11">
        <v>15.906463915064544</v>
      </c>
      <c r="AD14" s="11">
        <v>16.399133231455483</v>
      </c>
      <c r="AE14">
        <v>16.884907459654386</v>
      </c>
      <c r="AF14">
        <v>17.357716632616082</v>
      </c>
      <c r="AG14">
        <v>17.82850658415088</v>
      </c>
      <c r="AH14">
        <v>18.291195744946606</v>
      </c>
      <c r="AI14">
        <v>18.74858636505309</v>
      </c>
      <c r="AJ14">
        <v>19.194449979340607</v>
      </c>
      <c r="AK14">
        <v>19.64029163139741</v>
      </c>
      <c r="AL14">
        <v>20.067259646051777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Essex Southend-on-Sea and Thurrock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Essex Southend-on-Sea and Thurrock</v>
      </c>
      <c r="W1" s="203" t="str">
        <f>CONCATENATE("Shift-share Figure 1: Levels of Employment, ",C4," - ",F40,", ",Info!B5)</f>
        <v>Shift-share Figure 1: Levels of Employment, 2015 - 2035, Essex Southend-on-Sea and Thurrock</v>
      </c>
      <c r="AK1" s="203" t="str">
        <f>CONCATENATE("Shift-share Figure 1.1: Net Changes, ",C4,"-",F40,", ",Info!B5)</f>
        <v>Shift-share Figure 1.1: Net Changes, 2015-2035, Essex Southend-on-Sea and Thurrock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58.043822144147306</v>
      </c>
      <c r="C8" s="141">
        <f t="shared" ref="C8:C33" si="0">B8/B$35*100</f>
        <v>7.0233813520144102</v>
      </c>
      <c r="E8" s="151">
        <v>70.219723965818417</v>
      </c>
      <c r="F8" s="141">
        <f t="shared" ref="F8:F33" si="1">E8/E$35*100</f>
        <v>8.134786830654944</v>
      </c>
      <c r="H8" s="151">
        <f>E8-B8</f>
        <v>12.175901821671111</v>
      </c>
      <c r="I8" s="141">
        <f>IF(B8&lt;&gt;0,((E8/B8)-1)*100,0)</f>
        <v>20.977084850534489</v>
      </c>
      <c r="K8" s="207">
        <f t="shared" ref="K8:K33" si="2">(($E$35/$B$35)-1)*B8</f>
        <v>2.582216387881652</v>
      </c>
      <c r="L8" s="141">
        <f>IF(B8&lt;&gt;0,K8/B8*100,0)</f>
        <v>4.4487359593048836</v>
      </c>
      <c r="N8" s="151">
        <f>H8-(K8+Q8)</f>
        <v>9.8733579441082213</v>
      </c>
      <c r="O8" s="141">
        <f>IF(B8&lt;&gt;0,N8/B8*100,0)</f>
        <v>17.010178825902447</v>
      </c>
      <c r="Q8" s="151">
        <v>-0.27967251031876217</v>
      </c>
      <c r="R8" s="141">
        <f>IF(B8&lt;&gt;0,Q8/B8*100,0)</f>
        <v>-0.48182993467283614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27.413238570022838</v>
      </c>
      <c r="C9" s="141">
        <f t="shared" si="0"/>
        <v>3.3170391173220524</v>
      </c>
      <c r="E9" s="151">
        <v>29.33531763176477</v>
      </c>
      <c r="F9" s="141">
        <f t="shared" si="1"/>
        <v>3.398426283477324</v>
      </c>
      <c r="H9" s="151">
        <f t="shared" ref="H9:H32" si="3">E9-B9</f>
        <v>1.9220790617419325</v>
      </c>
      <c r="I9" s="141">
        <f t="shared" ref="I9:I32" si="4">IF(B9&lt;&gt;0,((E9/B9)-1)*100,0)</f>
        <v>7.01149941416912</v>
      </c>
      <c r="K9" s="207">
        <f t="shared" si="2"/>
        <v>1.2195426018746418</v>
      </c>
      <c r="L9" s="141">
        <f t="shared" ref="L9:L32" si="5">IF(B9&lt;&gt;0,K9/B9*100,0)</f>
        <v>4.4487359593048836</v>
      </c>
      <c r="N9" s="151">
        <f t="shared" ref="N9:N31" si="6">H9-(K9+Q9)</f>
        <v>0.6346759646312421</v>
      </c>
      <c r="O9" s="141">
        <f>IF(B9&lt;&gt;0,N9/B9*100,0)</f>
        <v>2.3152170182667819</v>
      </c>
      <c r="Q9" s="151">
        <v>6.7860495236048562E-2</v>
      </c>
      <c r="R9" s="141">
        <f>IF(B9&lt;&gt;0,Q9/B9*100,0)</f>
        <v>0.24754643659744735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47.878800004795309</v>
      </c>
      <c r="C10" s="141">
        <f t="shared" si="0"/>
        <v>5.793399860460668</v>
      </c>
      <c r="E10" s="151">
        <v>56.669600107410815</v>
      </c>
      <c r="F10" s="141">
        <f t="shared" si="1"/>
        <v>6.5650374370120126</v>
      </c>
      <c r="H10" s="151">
        <f t="shared" si="3"/>
        <v>8.7908001026155063</v>
      </c>
      <c r="I10" s="141">
        <f t="shared" si="4"/>
        <v>18.360527209819509</v>
      </c>
      <c r="K10" s="207">
        <f t="shared" si="2"/>
        <v>2.1300013926969972</v>
      </c>
      <c r="L10" s="141">
        <f t="shared" si="5"/>
        <v>4.4487359593048836</v>
      </c>
      <c r="N10" s="151">
        <f t="shared" si="6"/>
        <v>6.6662159008205411</v>
      </c>
      <c r="O10" s="141">
        <f t="shared" ref="O10:O32" si="7">IF(B10&lt;&gt;0,N10/B10*100,0)</f>
        <v>13.923105633710295</v>
      </c>
      <c r="Q10" s="151">
        <v>-5.4171909020314943E-3</v>
      </c>
      <c r="R10" s="141">
        <f t="shared" ref="R10:R32" si="8">IF(B10&lt;&gt;0,Q10/B10*100,0)</f>
        <v>-1.1314383195671017E-2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28.757483349072363</v>
      </c>
      <c r="C11" s="141">
        <f t="shared" si="0"/>
        <v>3.4796945622076905</v>
      </c>
      <c r="E11" s="151">
        <v>33.697534289236586</v>
      </c>
      <c r="F11" s="141">
        <f t="shared" si="1"/>
        <v>3.9037786348328933</v>
      </c>
      <c r="H11" s="151">
        <f>E11-B11</f>
        <v>4.9400509401642232</v>
      </c>
      <c r="I11" s="141">
        <f>IF(B11&lt;&gt;0,((E11/B11)-1)*100,0)</f>
        <v>17.178314528428906</v>
      </c>
      <c r="K11" s="207">
        <f t="shared" si="2"/>
        <v>1.2793445027412966</v>
      </c>
      <c r="L11" s="141">
        <f t="shared" si="5"/>
        <v>4.4487359593048836</v>
      </c>
      <c r="N11" s="151">
        <f t="shared" si="6"/>
        <v>3.4949658406880069</v>
      </c>
      <c r="O11" s="141">
        <f t="shared" si="7"/>
        <v>12.153239552517189</v>
      </c>
      <c r="Q11" s="151">
        <v>0.16574059673491984</v>
      </c>
      <c r="R11" s="141">
        <f>IF(B11&lt;&gt;0,Q11/B11*100,0)</f>
        <v>0.57633901660684139</v>
      </c>
      <c r="T11" s="136"/>
    </row>
    <row r="12" spans="1:97" x14ac:dyDescent="0.2">
      <c r="A12" s="10" t="str">
        <f>name!$D8</f>
        <v>23 Teaching and other educational professionals</v>
      </c>
      <c r="B12" s="151">
        <v>34.02836667107934</v>
      </c>
      <c r="C12" s="141">
        <f t="shared" si="0"/>
        <v>4.1174786064853519</v>
      </c>
      <c r="E12" s="151">
        <v>40.174445627640083</v>
      </c>
      <c r="F12" s="141">
        <f t="shared" si="1"/>
        <v>4.6541132998425718</v>
      </c>
      <c r="H12" s="151">
        <f t="shared" si="3"/>
        <v>6.1460789565607428</v>
      </c>
      <c r="I12" s="141">
        <f t="shared" si="4"/>
        <v>18.061633742133985</v>
      </c>
      <c r="K12" s="207">
        <f t="shared" si="2"/>
        <v>1.5138321844604248</v>
      </c>
      <c r="L12" s="141">
        <f t="shared" si="5"/>
        <v>4.4487359593048836</v>
      </c>
      <c r="N12" s="151">
        <f t="shared" si="6"/>
        <v>3.6156462789988155</v>
      </c>
      <c r="O12" s="141">
        <f t="shared" si="7"/>
        <v>10.625388852623797</v>
      </c>
      <c r="Q12" s="151">
        <v>1.0166004931015025</v>
      </c>
      <c r="R12" s="141">
        <f t="shared" si="8"/>
        <v>2.9875089302053093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44.92266459798968</v>
      </c>
      <c r="C13" s="141">
        <f t="shared" si="0"/>
        <v>5.4357034593066009</v>
      </c>
      <c r="E13" s="151">
        <v>57.691657556035132</v>
      </c>
      <c r="F13" s="141">
        <f t="shared" si="1"/>
        <v>6.6834403443958275</v>
      </c>
      <c r="H13" s="151">
        <f t="shared" si="3"/>
        <v>12.768992958045452</v>
      </c>
      <c r="I13" s="141">
        <f t="shared" si="4"/>
        <v>28.424389052418043</v>
      </c>
      <c r="K13" s="207">
        <f t="shared" si="2"/>
        <v>1.9984907338486915</v>
      </c>
      <c r="L13" s="141">
        <f t="shared" si="5"/>
        <v>4.4487359593048836</v>
      </c>
      <c r="N13" s="151">
        <f>H13-(K13+Q13)</f>
        <v>10.022812693041997</v>
      </c>
      <c r="O13" s="141">
        <f>IF(B13&lt;&gt;0,N13/B13*100,0)</f>
        <v>22.311260435540873</v>
      </c>
      <c r="Q13" s="151">
        <v>0.747689531154763</v>
      </c>
      <c r="R13" s="141">
        <f t="shared" si="8"/>
        <v>1.6643926575722816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13.403488654234831</v>
      </c>
      <c r="C14" s="141">
        <f t="shared" si="0"/>
        <v>1.6218403404294381</v>
      </c>
      <c r="E14" s="151">
        <v>17.356223305773842</v>
      </c>
      <c r="F14" s="141">
        <f t="shared" si="1"/>
        <v>2.0106768982236902</v>
      </c>
      <c r="H14" s="151">
        <f t="shared" si="3"/>
        <v>3.9527346515390107</v>
      </c>
      <c r="I14" s="141">
        <f t="shared" si="4"/>
        <v>29.49034205576131</v>
      </c>
      <c r="K14" s="207">
        <f t="shared" si="2"/>
        <v>0.59628581956229509</v>
      </c>
      <c r="L14" s="141">
        <f>IF(B14&lt;&gt;0,K14/B14*100,0)</f>
        <v>4.4487359593048827</v>
      </c>
      <c r="N14" s="151">
        <f t="shared" si="6"/>
        <v>3.154876095765053</v>
      </c>
      <c r="O14" s="141">
        <f t="shared" si="7"/>
        <v>23.53772347744906</v>
      </c>
      <c r="Q14" s="151">
        <v>0.2015727362116625</v>
      </c>
      <c r="R14" s="141">
        <f t="shared" si="8"/>
        <v>1.5038826190073702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12.294453855042805</v>
      </c>
      <c r="C15" s="141">
        <f t="shared" si="0"/>
        <v>1.4876456227205233</v>
      </c>
      <c r="E15" s="151">
        <v>14.637039508721532</v>
      </c>
      <c r="F15" s="141">
        <f t="shared" si="1"/>
        <v>1.6956659683436606</v>
      </c>
      <c r="H15" s="151">
        <f t="shared" si="3"/>
        <v>2.3425856536787268</v>
      </c>
      <c r="I15" s="141">
        <f t="shared" si="4"/>
        <v>19.054003384769057</v>
      </c>
      <c r="K15" s="207">
        <f t="shared" si="2"/>
        <v>0.5469477896494348</v>
      </c>
      <c r="L15" s="141">
        <f t="shared" si="5"/>
        <v>4.4487359593048836</v>
      </c>
      <c r="N15" s="151">
        <f t="shared" si="6"/>
        <v>1.6544199999574269</v>
      </c>
      <c r="O15" s="141">
        <f t="shared" si="7"/>
        <v>13.456636784877068</v>
      </c>
      <c r="Q15" s="151">
        <v>0.14121786407186501</v>
      </c>
      <c r="R15" s="141">
        <f t="shared" si="8"/>
        <v>1.1486306405871116</v>
      </c>
      <c r="T15" s="11"/>
    </row>
    <row r="16" spans="1:97" x14ac:dyDescent="0.2">
      <c r="A16" s="10" t="str">
        <f>name!$D12</f>
        <v>33 Protective service occupations</v>
      </c>
      <c r="B16" s="151">
        <v>8.5063338069577039</v>
      </c>
      <c r="C16" s="141">
        <f t="shared" si="0"/>
        <v>1.0292779494332547</v>
      </c>
      <c r="E16" s="151">
        <v>8.9712816814676017</v>
      </c>
      <c r="F16" s="141">
        <f t="shared" si="1"/>
        <v>1.0393014947199675</v>
      </c>
      <c r="H16" s="151">
        <f t="shared" si="3"/>
        <v>0.46494787450989783</v>
      </c>
      <c r="I16" s="141">
        <f t="shared" si="4"/>
        <v>5.4659020567661809</v>
      </c>
      <c r="K16" s="207">
        <f t="shared" si="2"/>
        <v>0.37842433088863542</v>
      </c>
      <c r="L16" s="141">
        <f t="shared" si="5"/>
        <v>4.4487359593048836</v>
      </c>
      <c r="N16" s="151">
        <f t="shared" si="6"/>
        <v>0.57004383883409926</v>
      </c>
      <c r="O16" s="141">
        <f t="shared" si="7"/>
        <v>6.7014045271517011</v>
      </c>
      <c r="Q16" s="151">
        <v>-0.48352029521283685</v>
      </c>
      <c r="R16" s="141">
        <f t="shared" si="8"/>
        <v>-5.6842384296904074</v>
      </c>
      <c r="T16" s="11"/>
    </row>
    <row r="17" spans="1:20" x14ac:dyDescent="0.2">
      <c r="A17" s="10" t="str">
        <f>name!$D13</f>
        <v>34 Culture, media and sports occupations</v>
      </c>
      <c r="B17" s="151">
        <v>15.842618216336673</v>
      </c>
      <c r="C17" s="141">
        <f t="shared" si="0"/>
        <v>1.9169783318434048</v>
      </c>
      <c r="E17" s="151">
        <v>18.927176642407733</v>
      </c>
      <c r="F17" s="141">
        <f t="shared" si="1"/>
        <v>2.1926680795140574</v>
      </c>
      <c r="H17" s="151">
        <f t="shared" si="3"/>
        <v>3.0845584260710606</v>
      </c>
      <c r="I17" s="141">
        <f t="shared" si="4"/>
        <v>19.470004161877164</v>
      </c>
      <c r="K17" s="207">
        <f t="shared" si="2"/>
        <v>0.70479625348555552</v>
      </c>
      <c r="L17" s="141">
        <f t="shared" si="5"/>
        <v>4.4487359593048836</v>
      </c>
      <c r="N17" s="151">
        <f t="shared" si="6"/>
        <v>2.1064817838345742</v>
      </c>
      <c r="O17" s="141">
        <f t="shared" si="7"/>
        <v>13.29629834582772</v>
      </c>
      <c r="Q17" s="151">
        <v>0.27328038875093086</v>
      </c>
      <c r="R17" s="141">
        <f t="shared" si="8"/>
        <v>1.7249698567445637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48.880787006936501</v>
      </c>
      <c r="C18" s="141">
        <f t="shared" si="0"/>
        <v>5.9146416492650395</v>
      </c>
      <c r="E18" s="151">
        <v>54.06019116808254</v>
      </c>
      <c r="F18" s="141">
        <f t="shared" si="1"/>
        <v>6.2627436614657874</v>
      </c>
      <c r="H18" s="151">
        <f t="shared" si="3"/>
        <v>5.1794041611460386</v>
      </c>
      <c r="I18" s="141">
        <f t="shared" si="4"/>
        <v>10.595991755229006</v>
      </c>
      <c r="K18" s="207">
        <f t="shared" si="2"/>
        <v>2.1745771487688135</v>
      </c>
      <c r="L18" s="141">
        <f t="shared" si="5"/>
        <v>4.4487359593048836</v>
      </c>
      <c r="N18" s="151">
        <f t="shared" si="6"/>
        <v>3.622200842208211</v>
      </c>
      <c r="O18" s="141">
        <f t="shared" si="7"/>
        <v>7.4102752103688454</v>
      </c>
      <c r="Q18" s="151">
        <v>-0.61737382983098588</v>
      </c>
      <c r="R18" s="141">
        <f t="shared" si="8"/>
        <v>-1.2630194144447315</v>
      </c>
      <c r="T18" s="11"/>
    </row>
    <row r="19" spans="1:20" x14ac:dyDescent="0.2">
      <c r="A19" s="10" t="str">
        <f>name!$D15</f>
        <v>41 Administrative occupations</v>
      </c>
      <c r="B19" s="151">
        <v>70.99310272109912</v>
      </c>
      <c r="C19" s="141">
        <f t="shared" si="0"/>
        <v>8.590261897894111</v>
      </c>
      <c r="E19" s="151">
        <v>71.817351143889979</v>
      </c>
      <c r="F19" s="141">
        <f t="shared" si="1"/>
        <v>8.3198681125864891</v>
      </c>
      <c r="H19" s="151">
        <f t="shared" si="3"/>
        <v>0.82424842279085908</v>
      </c>
      <c r="I19" s="141">
        <f t="shared" si="4"/>
        <v>1.1610260591496724</v>
      </c>
      <c r="K19" s="207">
        <f t="shared" si="2"/>
        <v>3.1582956893797904</v>
      </c>
      <c r="L19" s="141">
        <f t="shared" si="5"/>
        <v>4.4487359593048836</v>
      </c>
      <c r="N19" s="151">
        <f t="shared" si="6"/>
        <v>-2.1263441807848871</v>
      </c>
      <c r="O19" s="141">
        <f t="shared" si="7"/>
        <v>-2.9951419212347492</v>
      </c>
      <c r="Q19" s="151">
        <v>-0.20770308580404429</v>
      </c>
      <c r="R19" s="141">
        <f t="shared" si="8"/>
        <v>-0.29256797892045788</v>
      </c>
      <c r="T19" s="11"/>
    </row>
    <row r="20" spans="1:20" x14ac:dyDescent="0.2">
      <c r="A20" s="10" t="str">
        <f>name!$D16</f>
        <v>42 Secretarial and related occupations</v>
      </c>
      <c r="B20" s="151">
        <v>20.480015797309367</v>
      </c>
      <c r="C20" s="141">
        <f t="shared" si="0"/>
        <v>2.478109740646822</v>
      </c>
      <c r="E20" s="151">
        <v>18.814420783315661</v>
      </c>
      <c r="F20" s="141">
        <f t="shared" si="1"/>
        <v>2.179605583311881</v>
      </c>
      <c r="H20" s="151">
        <f t="shared" si="3"/>
        <v>-1.6655950139937055</v>
      </c>
      <c r="I20" s="141">
        <f t="shared" si="4"/>
        <v>-8.1327818810204668</v>
      </c>
      <c r="K20" s="207">
        <f t="shared" si="2"/>
        <v>0.91110182724622257</v>
      </c>
      <c r="L20" s="141">
        <f t="shared" si="5"/>
        <v>4.4487359593048836</v>
      </c>
      <c r="N20" s="151">
        <f t="shared" si="6"/>
        <v>-2.9453108269852715</v>
      </c>
      <c r="O20" s="141">
        <f t="shared" si="7"/>
        <v>-14.381389429261191</v>
      </c>
      <c r="Q20" s="151">
        <v>0.3686139857453436</v>
      </c>
      <c r="R20" s="141">
        <f t="shared" si="8"/>
        <v>1.7998715889358423</v>
      </c>
      <c r="T20" s="11"/>
    </row>
    <row r="21" spans="1:20" x14ac:dyDescent="0.2">
      <c r="A21" s="10" t="str">
        <f>name!$D17</f>
        <v>51 Skilled agricultural and related trades</v>
      </c>
      <c r="B21" s="151">
        <v>9.4442391935059007</v>
      </c>
      <c r="C21" s="141">
        <f t="shared" si="0"/>
        <v>1.1427657756738752</v>
      </c>
      <c r="E21" s="151">
        <v>7.376260329394726</v>
      </c>
      <c r="F21" s="141">
        <f t="shared" si="1"/>
        <v>0.85452209148887626</v>
      </c>
      <c r="H21" s="151">
        <f t="shared" si="3"/>
        <v>-2.0679788641111747</v>
      </c>
      <c r="I21" s="141">
        <f t="shared" si="4"/>
        <v>-21.896722665952485</v>
      </c>
      <c r="K21" s="207">
        <f t="shared" si="2"/>
        <v>0.42014926508426254</v>
      </c>
      <c r="L21" s="141">
        <f t="shared" si="5"/>
        <v>4.4487359593048836</v>
      </c>
      <c r="N21" s="151">
        <f t="shared" si="6"/>
        <v>-1.3652137165720659</v>
      </c>
      <c r="O21" s="141">
        <f t="shared" si="7"/>
        <v>-14.45551821168212</v>
      </c>
      <c r="Q21" s="151">
        <v>-1.1229144126233714</v>
      </c>
      <c r="R21" s="141">
        <f t="shared" si="8"/>
        <v>-11.88994041357525</v>
      </c>
      <c r="T21" s="11"/>
    </row>
    <row r="22" spans="1:20" x14ac:dyDescent="0.2">
      <c r="A22" s="10" t="str">
        <f>name!$D18</f>
        <v>52 Skilled metal, electrical and electronic trades</v>
      </c>
      <c r="B22" s="151">
        <v>32.090629976815435</v>
      </c>
      <c r="C22" s="141">
        <f t="shared" si="0"/>
        <v>3.8830098333950986</v>
      </c>
      <c r="E22" s="151">
        <v>27.994399834738221</v>
      </c>
      <c r="F22" s="141">
        <f t="shared" si="1"/>
        <v>3.2430841684676972</v>
      </c>
      <c r="H22" s="151">
        <f t="shared" si="3"/>
        <v>-4.0962301420772143</v>
      </c>
      <c r="I22" s="141">
        <f t="shared" si="4"/>
        <v>-12.764567554568496</v>
      </c>
      <c r="K22" s="207">
        <f t="shared" si="2"/>
        <v>1.4276273953460608</v>
      </c>
      <c r="L22" s="141">
        <f t="shared" si="5"/>
        <v>4.4487359593048836</v>
      </c>
      <c r="N22" s="151">
        <f t="shared" si="6"/>
        <v>-5.4764785120572483</v>
      </c>
      <c r="O22" s="141">
        <f t="shared" si="7"/>
        <v>-17.065662207360365</v>
      </c>
      <c r="Q22" s="151">
        <v>-4.737902536602677E-2</v>
      </c>
      <c r="R22" s="141">
        <f t="shared" si="8"/>
        <v>-0.14764130651301258</v>
      </c>
      <c r="T22" s="11"/>
    </row>
    <row r="23" spans="1:20" x14ac:dyDescent="0.2">
      <c r="A23" s="10" t="str">
        <f>name!$D19</f>
        <v>53 Skilled construction and building trades</v>
      </c>
      <c r="B23" s="151">
        <v>28.481405179792564</v>
      </c>
      <c r="C23" s="141">
        <f t="shared" si="0"/>
        <v>3.4462887285773238</v>
      </c>
      <c r="E23" s="151">
        <v>26.481364188933572</v>
      </c>
      <c r="F23" s="141">
        <f t="shared" si="1"/>
        <v>3.0678026129350298</v>
      </c>
      <c r="H23" s="151">
        <f t="shared" si="3"/>
        <v>-2.0000409908589916</v>
      </c>
      <c r="I23" s="141">
        <f t="shared" si="4"/>
        <v>-7.0222693656913133</v>
      </c>
      <c r="K23" s="207">
        <f t="shared" si="2"/>
        <v>1.2670625139487555</v>
      </c>
      <c r="L23" s="141">
        <f t="shared" si="5"/>
        <v>4.4487359593048836</v>
      </c>
      <c r="N23" s="151">
        <f t="shared" si="6"/>
        <v>-6.7111557038212384</v>
      </c>
      <c r="O23" s="141">
        <f t="shared" si="7"/>
        <v>-23.563288613943723</v>
      </c>
      <c r="Q23" s="151">
        <v>3.4440521990134916</v>
      </c>
      <c r="R23" s="141">
        <f t="shared" si="8"/>
        <v>12.092283288947527</v>
      </c>
      <c r="T23" s="11"/>
    </row>
    <row r="24" spans="1:20" x14ac:dyDescent="0.2">
      <c r="A24" s="10" t="str">
        <f>name!$D20</f>
        <v>54 Textiles, printing and other skilled trades</v>
      </c>
      <c r="B24" s="151">
        <v>19.215890996511664</v>
      </c>
      <c r="C24" s="141">
        <f t="shared" si="0"/>
        <v>2.3251489220003063</v>
      </c>
      <c r="E24" s="151">
        <v>16.079257724697278</v>
      </c>
      <c r="F24" s="141">
        <f t="shared" si="1"/>
        <v>1.8627434942530638</v>
      </c>
      <c r="H24" s="151">
        <f t="shared" si="3"/>
        <v>-3.1366332718143859</v>
      </c>
      <c r="I24" s="141">
        <f t="shared" si="4"/>
        <v>-16.32312169330994</v>
      </c>
      <c r="K24" s="207">
        <f t="shared" si="2"/>
        <v>0.85486425266264399</v>
      </c>
      <c r="L24" s="141">
        <f t="shared" si="5"/>
        <v>4.4487359593048836</v>
      </c>
      <c r="N24" s="151">
        <f t="shared" si="6"/>
        <v>-3.7504966970814357</v>
      </c>
      <c r="O24" s="141">
        <f t="shared" si="7"/>
        <v>-19.517683035162296</v>
      </c>
      <c r="Q24" s="151">
        <v>-0.24100082739559422</v>
      </c>
      <c r="R24" s="141">
        <f t="shared" si="8"/>
        <v>-1.2541746174525243</v>
      </c>
      <c r="T24" s="11"/>
    </row>
    <row r="25" spans="1:20" x14ac:dyDescent="0.2">
      <c r="A25" s="10" t="str">
        <f>name!$D21</f>
        <v>61 Caring personal service occupations</v>
      </c>
      <c r="B25" s="151">
        <v>58.911756660951355</v>
      </c>
      <c r="C25" s="141">
        <f t="shared" si="0"/>
        <v>7.1284026079364047</v>
      </c>
      <c r="E25" s="151">
        <v>61.722043966514242</v>
      </c>
      <c r="F25" s="141">
        <f t="shared" si="1"/>
        <v>7.1503509564394729</v>
      </c>
      <c r="H25" s="151">
        <f t="shared" si="3"/>
        <v>2.8102873055628876</v>
      </c>
      <c r="I25" s="141">
        <f t="shared" si="4"/>
        <v>4.7703335715087114</v>
      </c>
      <c r="K25" s="207">
        <f t="shared" si="2"/>
        <v>2.6208285028339331</v>
      </c>
      <c r="L25" s="141">
        <f t="shared" si="5"/>
        <v>4.4487359593048836</v>
      </c>
      <c r="N25" s="151">
        <f t="shared" si="6"/>
        <v>-0.75004852430990265</v>
      </c>
      <c r="O25" s="141">
        <f t="shared" si="7"/>
        <v>-1.2731729060916959</v>
      </c>
      <c r="Q25" s="151">
        <v>0.93950732703885709</v>
      </c>
      <c r="R25" s="141">
        <f t="shared" si="8"/>
        <v>1.5947705182955332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17.753566283317461</v>
      </c>
      <c r="C26" s="141">
        <f t="shared" si="0"/>
        <v>2.1482056446308029</v>
      </c>
      <c r="E26" s="151">
        <v>19.862118770399331</v>
      </c>
      <c r="F26" s="141">
        <f t="shared" si="1"/>
        <v>2.3009788856618112</v>
      </c>
      <c r="H26" s="151">
        <f t="shared" si="3"/>
        <v>2.1085524870818695</v>
      </c>
      <c r="I26" s="141">
        <f t="shared" si="4"/>
        <v>11.876782689364319</v>
      </c>
      <c r="K26" s="207">
        <f t="shared" si="2"/>
        <v>0.78980928730497146</v>
      </c>
      <c r="L26" s="141">
        <f t="shared" si="5"/>
        <v>4.4487359593048836</v>
      </c>
      <c r="N26" s="151">
        <f t="shared" si="6"/>
        <v>0.97372374191085531</v>
      </c>
      <c r="O26" s="141">
        <f t="shared" si="7"/>
        <v>5.4846655954743966</v>
      </c>
      <c r="Q26" s="151">
        <v>0.34501945786604277</v>
      </c>
      <c r="R26" s="141">
        <f t="shared" si="8"/>
        <v>1.9433811345850445</v>
      </c>
      <c r="T26" s="11"/>
    </row>
    <row r="27" spans="1:20" x14ac:dyDescent="0.2">
      <c r="A27" s="10" t="str">
        <f>name!$D23</f>
        <v>63 Community and civil enforcement occupations</v>
      </c>
      <c r="B27" s="151">
        <v>0.86574197004790487</v>
      </c>
      <c r="C27" s="141">
        <f t="shared" si="0"/>
        <v>0.10475595478516876</v>
      </c>
      <c r="E27" s="151">
        <v>0.90198943522798869</v>
      </c>
      <c r="F27" s="141">
        <f t="shared" si="1"/>
        <v>0.10449331561961538</v>
      </c>
      <c r="H27" s="151">
        <f t="shared" si="3"/>
        <v>3.6247465180083815E-2</v>
      </c>
      <c r="I27" s="141">
        <f t="shared" si="4"/>
        <v>4.1868670382328999</v>
      </c>
      <c r="K27" s="207">
        <f t="shared" si="2"/>
        <v>3.8514574336315659E-2</v>
      </c>
      <c r="L27" s="141">
        <f t="shared" si="5"/>
        <v>4.4487359593048836</v>
      </c>
      <c r="N27" s="151">
        <f t="shared" si="6"/>
        <v>3.4278348575998381E-2</v>
      </c>
      <c r="O27" s="141">
        <f t="shared" si="7"/>
        <v>3.9594185983730954</v>
      </c>
      <c r="Q27" s="151">
        <v>-3.6545457732230224E-2</v>
      </c>
      <c r="R27" s="141">
        <f t="shared" si="8"/>
        <v>-4.2212875194450863</v>
      </c>
      <c r="T27" s="172"/>
    </row>
    <row r="28" spans="1:20" x14ac:dyDescent="0.2">
      <c r="A28" s="10" t="str">
        <f>name!$D24</f>
        <v>71 Sales occupations</v>
      </c>
      <c r="B28" s="151">
        <v>61.214582402947308</v>
      </c>
      <c r="C28" s="141">
        <f t="shared" si="0"/>
        <v>7.4070476519017578</v>
      </c>
      <c r="E28" s="151">
        <v>53.788614194134908</v>
      </c>
      <c r="F28" s="141">
        <f t="shared" si="1"/>
        <v>6.2312821195170658</v>
      </c>
      <c r="H28" s="151">
        <f t="shared" si="3"/>
        <v>-7.4259682088123995</v>
      </c>
      <c r="I28" s="141">
        <f t="shared" si="4"/>
        <v>-12.131044462462693</v>
      </c>
      <c r="K28" s="207">
        <f t="shared" si="2"/>
        <v>2.7232751396982362</v>
      </c>
      <c r="L28" s="141">
        <f t="shared" si="5"/>
        <v>4.4487359593048836</v>
      </c>
      <c r="N28" s="151">
        <f>H28-(K28+Q28)</f>
        <v>-6.1614404286368458</v>
      </c>
      <c r="O28" s="141">
        <f t="shared" si="7"/>
        <v>-10.06531481025049</v>
      </c>
      <c r="Q28" s="151">
        <v>-3.9878029198737903</v>
      </c>
      <c r="R28" s="141">
        <f t="shared" si="8"/>
        <v>-6.5144656115170836</v>
      </c>
      <c r="T28" s="11"/>
    </row>
    <row r="29" spans="1:20" x14ac:dyDescent="0.2">
      <c r="A29" s="10" t="str">
        <f>name!$D25</f>
        <v>72 Customer service occupations</v>
      </c>
      <c r="B29" s="151">
        <v>12.051077221327549</v>
      </c>
      <c r="C29" s="141">
        <f t="shared" si="0"/>
        <v>1.458196719329792</v>
      </c>
      <c r="E29" s="151">
        <v>13.275112156099828</v>
      </c>
      <c r="F29" s="141">
        <f t="shared" si="1"/>
        <v>1.5378899466405729</v>
      </c>
      <c r="H29" s="151">
        <f t="shared" si="3"/>
        <v>1.2240349347722788</v>
      </c>
      <c r="I29" s="141">
        <f t="shared" si="4"/>
        <v>10.157058263688047</v>
      </c>
      <c r="K29" s="207">
        <f t="shared" si="2"/>
        <v>0.5361206058287985</v>
      </c>
      <c r="L29" s="141">
        <f t="shared" si="5"/>
        <v>4.4487359593048836</v>
      </c>
      <c r="N29" s="151">
        <f t="shared" si="6"/>
        <v>1.0402135266097898</v>
      </c>
      <c r="O29" s="141">
        <f t="shared" si="7"/>
        <v>8.6317057596217079</v>
      </c>
      <c r="Q29" s="151">
        <v>-0.35229919766630963</v>
      </c>
      <c r="R29" s="141">
        <f t="shared" si="8"/>
        <v>-2.9233834552385374</v>
      </c>
      <c r="T29" s="11"/>
    </row>
    <row r="30" spans="1:20" x14ac:dyDescent="0.2">
      <c r="A30" s="10" t="str">
        <f>name!$D26</f>
        <v>81 Process, plant and machine operatives</v>
      </c>
      <c r="B30" s="151">
        <v>20.113900018275949</v>
      </c>
      <c r="C30" s="141">
        <f t="shared" si="0"/>
        <v>2.4338092338890873</v>
      </c>
      <c r="E30" s="151">
        <v>17.452964037259076</v>
      </c>
      <c r="F30" s="141">
        <f t="shared" si="1"/>
        <v>2.0218840802521623</v>
      </c>
      <c r="H30" s="151">
        <f t="shared" si="3"/>
        <v>-2.6609359810168733</v>
      </c>
      <c r="I30" s="141">
        <f t="shared" si="4"/>
        <v>-13.229338808481128</v>
      </c>
      <c r="K30" s="207">
        <f t="shared" si="2"/>
        <v>0.89481430293167374</v>
      </c>
      <c r="L30" s="141">
        <f t="shared" si="5"/>
        <v>4.4487359593048836</v>
      </c>
      <c r="N30" s="151">
        <f t="shared" si="6"/>
        <v>-3.4826938124013047</v>
      </c>
      <c r="O30" s="141">
        <f t="shared" si="7"/>
        <v>-17.314860913283102</v>
      </c>
      <c r="Q30" s="151">
        <v>-7.3056471547242624E-2</v>
      </c>
      <c r="R30" s="141">
        <f t="shared" si="8"/>
        <v>-0.3632138545029151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32.514224689470595</v>
      </c>
      <c r="C31" s="141">
        <f t="shared" si="0"/>
        <v>3.9342653692260399</v>
      </c>
      <c r="E31" s="151">
        <v>33.300713742854114</v>
      </c>
      <c r="F31" s="141">
        <f t="shared" si="1"/>
        <v>3.8578079250018953</v>
      </c>
      <c r="H31" s="151">
        <f t="shared" si="3"/>
        <v>0.78648905338351938</v>
      </c>
      <c r="I31" s="141">
        <f t="shared" si="4"/>
        <v>2.4189076039639268</v>
      </c>
      <c r="K31" s="207">
        <f t="shared" si="2"/>
        <v>1.4464720056496649</v>
      </c>
      <c r="L31" s="141">
        <f t="shared" si="5"/>
        <v>4.4487359593048836</v>
      </c>
      <c r="N31" s="151">
        <f t="shared" si="6"/>
        <v>-2.049068812440817</v>
      </c>
      <c r="O31" s="141">
        <f t="shared" si="7"/>
        <v>-6.3020688083772374</v>
      </c>
      <c r="Q31" s="151">
        <v>1.3890858601746712</v>
      </c>
      <c r="R31" s="141">
        <f t="shared" si="8"/>
        <v>4.2722404530362761</v>
      </c>
      <c r="T31" s="11"/>
    </row>
    <row r="32" spans="1:20" x14ac:dyDescent="0.2">
      <c r="A32" s="10" t="str">
        <f>name!$D28</f>
        <v>91 Elementary trades and related occupations</v>
      </c>
      <c r="B32" s="151">
        <v>14.938290278550634</v>
      </c>
      <c r="C32" s="141">
        <f t="shared" si="0"/>
        <v>1.8075534225295624</v>
      </c>
      <c r="E32" s="151">
        <v>12.313900067299622</v>
      </c>
      <c r="F32" s="141">
        <f t="shared" si="1"/>
        <v>1.4265358284551397</v>
      </c>
      <c r="H32" s="151">
        <f t="shared" si="3"/>
        <v>-2.6243902112510114</v>
      </c>
      <c r="I32" s="141">
        <f t="shared" si="4"/>
        <v>-17.568210031500598</v>
      </c>
      <c r="K32" s="207">
        <f t="shared" si="2"/>
        <v>0.66456509132722774</v>
      </c>
      <c r="L32" s="141">
        <f t="shared" si="5"/>
        <v>4.4487359593048836</v>
      </c>
      <c r="N32" s="151">
        <f>H32-(K32+Q32)</f>
        <v>-3.2897772561126093</v>
      </c>
      <c r="O32" s="141">
        <f t="shared" si="7"/>
        <v>-22.02244831750448</v>
      </c>
      <c r="Q32" s="151">
        <v>8.2195353436996792E-4</v>
      </c>
      <c r="R32" s="141">
        <f t="shared" si="8"/>
        <v>5.5023266989943434E-3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87.396519733461631</v>
      </c>
      <c r="C33" s="141">
        <f t="shared" si="0"/>
        <v>10.575097646095427</v>
      </c>
      <c r="E33" s="151">
        <v>80.282298140882716</v>
      </c>
      <c r="F33" s="141">
        <f t="shared" si="1"/>
        <v>9.3005119468865018</v>
      </c>
      <c r="H33" s="151">
        <f t="shared" ref="H33" si="9">E33-B33</f>
        <v>-7.1142215925789145</v>
      </c>
      <c r="I33" s="141">
        <f>IF(B33&lt;&gt;0,((E33/B33)-1)*100,0)</f>
        <v>-8.1401657803715555</v>
      </c>
      <c r="K33" s="207">
        <f t="shared" si="2"/>
        <v>3.8880404005634963</v>
      </c>
      <c r="L33" s="141">
        <f t="shared" ref="L33" si="10">IF(B33&lt;&gt;0,K33/B33*100,0)</f>
        <v>4.4487359593048836</v>
      </c>
      <c r="N33" s="151">
        <f>H33-(K33+Q33)</f>
        <v>-9.3558843287883899</v>
      </c>
      <c r="O33" s="141">
        <f t="shared" ref="O33" si="11">IF(B33&lt;&gt;0,N33/B33*100,0)</f>
        <v>-10.705099421946764</v>
      </c>
      <c r="Q33" s="151">
        <v>-1.6463776643540207</v>
      </c>
      <c r="R33" s="141">
        <f t="shared" ref="R33" si="12">IF(B33&lt;&gt;0,Q33/B33*100,0)</f>
        <v>-1.8838023177296725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826.43699999999967</v>
      </c>
      <c r="C35" s="147">
        <f>B35/B$35*100</f>
        <v>100</v>
      </c>
      <c r="D35" s="145"/>
      <c r="E35" s="152">
        <f>SUM(E8:E33)</f>
        <v>863.2030000000002</v>
      </c>
      <c r="F35" s="147">
        <f t="shared" ref="F35" si="13">E35/E$35*100</f>
        <v>100</v>
      </c>
      <c r="G35" s="145"/>
      <c r="H35" s="152">
        <f>E35-B35</f>
        <v>36.766000000000531</v>
      </c>
      <c r="I35" s="147">
        <f>IF(B35&lt;&gt;0,((E35/B35)-1)*100,0)</f>
        <v>4.4487359593048836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Essex Southend-on-Sea and Thurrock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70.219723965818417</v>
      </c>
      <c r="C44" s="141">
        <f t="shared" ref="C44:C68" si="15">B44/B$71*100</f>
        <v>8.134786830654944</v>
      </c>
      <c r="E44" s="151">
        <v>71.901722279466455</v>
      </c>
      <c r="F44" s="141">
        <f t="shared" ref="F44:F68" si="16">E44/E$71*100</f>
        <v>7.6274784499156585</v>
      </c>
      <c r="H44" s="151">
        <f>E44-B44</f>
        <v>1.6819983136480374</v>
      </c>
      <c r="I44" s="141">
        <f>IF(B44&gt;0,((E44/B44)-1)*100,0)</f>
        <v>2.3953359806239138</v>
      </c>
      <c r="K44" s="151">
        <f>(($E$71/$B$71)-1)*B44</f>
        <v>6.464227007111635</v>
      </c>
      <c r="L44" s="141">
        <f>IF(B44&gt;0,K44/B44*100,0)</f>
        <v>9.2057140672587856</v>
      </c>
      <c r="N44" s="151">
        <f>H44-(K44+Q44)</f>
        <v>-4.3427219464352182</v>
      </c>
      <c r="O44" s="141">
        <f>IF(B44&gt;0,N44/B44*100,0)</f>
        <v>-6.1844759579931843</v>
      </c>
      <c r="Q44" s="151">
        <v>-0.43950674702837922</v>
      </c>
      <c r="R44" s="141">
        <f>IF(B44&gt;0,Q44/B44*100,0)</f>
        <v>-0.62590212864169392</v>
      </c>
      <c r="T44" s="151"/>
    </row>
    <row r="45" spans="1:20" x14ac:dyDescent="0.2">
      <c r="A45" s="135" t="str">
        <f t="shared" si="14"/>
        <v>12 Other managers and proprietors</v>
      </c>
      <c r="B45" s="151">
        <v>29.33531763176477</v>
      </c>
      <c r="C45" s="141">
        <f t="shared" si="15"/>
        <v>3.398426283477324</v>
      </c>
      <c r="E45" s="151">
        <v>34.823315561520836</v>
      </c>
      <c r="F45" s="141">
        <f t="shared" si="16"/>
        <v>3.6941269357600115</v>
      </c>
      <c r="H45" s="151">
        <f t="shared" ref="H45:H71" si="17">E45-B45</f>
        <v>5.4879979297560659</v>
      </c>
      <c r="I45" s="141">
        <f t="shared" ref="I45:I71" si="18">IF(B45&gt;0,((E45/B45)-1)*100,0)</f>
        <v>18.707818332307991</v>
      </c>
      <c r="K45" s="151">
        <f t="shared" ref="K45:K68" si="19">(($E$71/$B$71)-1)*B45</f>
        <v>2.7005254619024162</v>
      </c>
      <c r="L45" s="141">
        <f t="shared" ref="L45:L68" si="20">IF(B45&gt;0,K45/B45*100,0)</f>
        <v>9.2057140672587856</v>
      </c>
      <c r="N45" s="151">
        <f t="shared" ref="N45:N68" si="21">H45-(K45+Q45)</f>
        <v>3.0602414290423954</v>
      </c>
      <c r="O45" s="141">
        <f t="shared" ref="O45:O68" si="22">IF(B45&gt;0,N45/B45*100,0)</f>
        <v>10.431935551053025</v>
      </c>
      <c r="Q45" s="151">
        <v>-0.27276896118874555</v>
      </c>
      <c r="R45" s="141">
        <f>IF(B45&gt;0,Q45/B45*100,0)</f>
        <v>-0.92983128600382625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56.669600107410815</v>
      </c>
      <c r="C46" s="141">
        <f t="shared" si="15"/>
        <v>6.5650374370120126</v>
      </c>
      <c r="E46" s="151">
        <v>80.668562074098872</v>
      </c>
      <c r="F46" s="141">
        <f t="shared" si="16"/>
        <v>8.5574823425556286</v>
      </c>
      <c r="H46" s="151">
        <f t="shared" si="17"/>
        <v>23.998961966688057</v>
      </c>
      <c r="I46" s="141">
        <f t="shared" si="18"/>
        <v>42.348917093469417</v>
      </c>
      <c r="K46" s="151">
        <f t="shared" si="19"/>
        <v>5.2168413489472174</v>
      </c>
      <c r="L46" s="141">
        <f t="shared" si="20"/>
        <v>9.2057140672587856</v>
      </c>
      <c r="N46" s="151">
        <f t="shared" si="21"/>
        <v>19.540963398083285</v>
      </c>
      <c r="O46" s="141">
        <f t="shared" si="22"/>
        <v>34.482268025617969</v>
      </c>
      <c r="Q46" s="151">
        <v>-0.75884278034244357</v>
      </c>
      <c r="R46" s="141">
        <f t="shared" ref="R46:R68" si="23">IF(B46&gt;0,Q46/B46*100,0)</f>
        <v>-1.3390649994073416</v>
      </c>
      <c r="T46" s="151"/>
    </row>
    <row r="47" spans="1:20" x14ac:dyDescent="0.2">
      <c r="A47" s="135" t="str">
        <f t="shared" si="14"/>
        <v>22 Health professionals</v>
      </c>
      <c r="B47" s="151">
        <v>33.697534289236586</v>
      </c>
      <c r="C47" s="141">
        <f t="shared" si="15"/>
        <v>3.9037786348328933</v>
      </c>
      <c r="E47" s="151">
        <v>37.794024881102423</v>
      </c>
      <c r="F47" s="141">
        <f t="shared" si="16"/>
        <v>4.0092657196128023</v>
      </c>
      <c r="H47" s="151">
        <f t="shared" si="17"/>
        <v>4.0964905918658374</v>
      </c>
      <c r="I47" s="141">
        <f t="shared" si="18"/>
        <v>12.156647892110929</v>
      </c>
      <c r="K47" s="151">
        <f t="shared" si="19"/>
        <v>3.1020986543836053</v>
      </c>
      <c r="L47" s="141">
        <f t="shared" si="20"/>
        <v>9.2057140672587856</v>
      </c>
      <c r="N47" s="151">
        <f t="shared" si="21"/>
        <v>-1.2168252014033563</v>
      </c>
      <c r="O47" s="141">
        <f t="shared" si="22"/>
        <v>-3.6110214799663414</v>
      </c>
      <c r="Q47" s="151">
        <v>2.2112171388855879</v>
      </c>
      <c r="R47" s="141">
        <f t="shared" si="23"/>
        <v>6.5619553048184844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40.174445627640083</v>
      </c>
      <c r="C48" s="141">
        <f t="shared" si="15"/>
        <v>4.6541132998425718</v>
      </c>
      <c r="E48" s="151">
        <v>41.827622620887574</v>
      </c>
      <c r="F48" s="141">
        <f t="shared" si="16"/>
        <v>4.4371578320751199</v>
      </c>
      <c r="H48" s="151">
        <f t="shared" si="17"/>
        <v>1.6531769932474916</v>
      </c>
      <c r="I48" s="141">
        <f t="shared" si="18"/>
        <v>4.1149964048541987</v>
      </c>
      <c r="K48" s="151">
        <f t="shared" si="19"/>
        <v>3.6983445925868952</v>
      </c>
      <c r="L48" s="141">
        <f t="shared" si="20"/>
        <v>9.2057140672587856</v>
      </c>
      <c r="N48" s="151">
        <f t="shared" si="21"/>
        <v>0.72309149977221532</v>
      </c>
      <c r="O48" s="141">
        <f t="shared" si="22"/>
        <v>1.799879222912605</v>
      </c>
      <c r="Q48" s="151">
        <v>-2.7682590991116189</v>
      </c>
      <c r="R48" s="141">
        <f t="shared" si="23"/>
        <v>-6.8905968853171986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57.691657556035132</v>
      </c>
      <c r="C49" s="141">
        <f t="shared" si="15"/>
        <v>6.6834403443958275</v>
      </c>
      <c r="E49" s="151">
        <v>69.330917302322248</v>
      </c>
      <c r="F49" s="141">
        <f t="shared" si="16"/>
        <v>7.3547623182228978</v>
      </c>
      <c r="H49" s="151">
        <f t="shared" si="17"/>
        <v>11.639259746287117</v>
      </c>
      <c r="I49" s="141">
        <f t="shared" si="18"/>
        <v>20.174944245590542</v>
      </c>
      <c r="K49" s="151">
        <f t="shared" si="19"/>
        <v>5.3109290352706919</v>
      </c>
      <c r="L49" s="141">
        <f t="shared" si="20"/>
        <v>9.2057140672587856</v>
      </c>
      <c r="N49" s="151">
        <f t="shared" si="21"/>
        <v>6.4149950883769584</v>
      </c>
      <c r="O49" s="141">
        <f t="shared" si="22"/>
        <v>11.119450125256256</v>
      </c>
      <c r="Q49" s="151">
        <v>-8.6664377360533951E-2</v>
      </c>
      <c r="R49" s="141">
        <f t="shared" si="23"/>
        <v>-0.15021994692448903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17.356223305773842</v>
      </c>
      <c r="C50" s="141">
        <f t="shared" si="15"/>
        <v>2.0106768982236902</v>
      </c>
      <c r="E50" s="151">
        <v>18.282696963267146</v>
      </c>
      <c r="F50" s="141">
        <f t="shared" si="16"/>
        <v>1.9394650457974176</v>
      </c>
      <c r="H50" s="151">
        <f t="shared" si="17"/>
        <v>0.9264736574933039</v>
      </c>
      <c r="I50" s="141">
        <f t="shared" si="18"/>
        <v>5.3379911123008883</v>
      </c>
      <c r="K50" s="151">
        <f t="shared" si="19"/>
        <v>1.5977642904044704</v>
      </c>
      <c r="L50" s="141">
        <f t="shared" si="20"/>
        <v>9.2057140672587856</v>
      </c>
      <c r="N50" s="151">
        <f t="shared" si="21"/>
        <v>-0.56967651978328826</v>
      </c>
      <c r="O50" s="141">
        <f t="shared" si="22"/>
        <v>-3.2822608337481789</v>
      </c>
      <c r="Q50" s="151">
        <v>-0.1016141131278782</v>
      </c>
      <c r="R50" s="141">
        <f t="shared" si="23"/>
        <v>-0.58546212120971353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14.637039508721532</v>
      </c>
      <c r="C51" s="141">
        <f t="shared" si="15"/>
        <v>1.6956659683436606</v>
      </c>
      <c r="E51" s="151">
        <v>28.389488228160822</v>
      </c>
      <c r="F51" s="141">
        <f t="shared" si="16"/>
        <v>3.0116136693191566</v>
      </c>
      <c r="H51" s="151">
        <f t="shared" si="17"/>
        <v>13.75244871943929</v>
      </c>
      <c r="I51" s="141">
        <f t="shared" si="18"/>
        <v>93.956491073518265</v>
      </c>
      <c r="K51" s="151">
        <f t="shared" si="19"/>
        <v>1.3474440050846044</v>
      </c>
      <c r="L51" s="141">
        <f t="shared" si="20"/>
        <v>9.2057140672587856</v>
      </c>
      <c r="N51" s="151">
        <f t="shared" si="21"/>
        <v>11.505776343704659</v>
      </c>
      <c r="O51" s="141">
        <f t="shared" si="22"/>
        <v>78.607264377806047</v>
      </c>
      <c r="Q51" s="151">
        <v>0.89922837065002714</v>
      </c>
      <c r="R51" s="141">
        <f t="shared" si="23"/>
        <v>6.1435126284534434</v>
      </c>
      <c r="T51" s="151"/>
    </row>
    <row r="52" spans="1:20" x14ac:dyDescent="0.2">
      <c r="A52" s="135" t="str">
        <f t="shared" si="14"/>
        <v>33 Protective service occupations</v>
      </c>
      <c r="B52" s="151">
        <v>8.9712816814676017</v>
      </c>
      <c r="C52" s="141">
        <f t="shared" si="15"/>
        <v>1.0393014947199675</v>
      </c>
      <c r="E52" s="151">
        <v>8.8322546533099882</v>
      </c>
      <c r="F52" s="141">
        <f t="shared" si="16"/>
        <v>0.93694323163004389</v>
      </c>
      <c r="H52" s="151">
        <f t="shared" si="17"/>
        <v>-0.13902702815761359</v>
      </c>
      <c r="I52" s="141">
        <f t="shared" si="18"/>
        <v>-1.5496896997985066</v>
      </c>
      <c r="K52" s="151">
        <f t="shared" si="19"/>
        <v>0.82587053976427349</v>
      </c>
      <c r="L52" s="141">
        <f t="shared" si="20"/>
        <v>9.2057140672587856</v>
      </c>
      <c r="N52" s="151">
        <f t="shared" si="21"/>
        <v>-0.92829020439684384</v>
      </c>
      <c r="O52" s="141">
        <f t="shared" si="22"/>
        <v>-10.34735322506322</v>
      </c>
      <c r="Q52" s="151">
        <v>-3.6607363525043228E-2</v>
      </c>
      <c r="R52" s="141">
        <f t="shared" si="23"/>
        <v>-0.40805054199406959</v>
      </c>
      <c r="T52" s="151"/>
    </row>
    <row r="53" spans="1:20" x14ac:dyDescent="0.2">
      <c r="A53" s="135" t="str">
        <f t="shared" si="14"/>
        <v>34 Culture, media and sports occupations</v>
      </c>
      <c r="B53" s="151">
        <v>18.927176642407733</v>
      </c>
      <c r="C53" s="141">
        <f t="shared" si="15"/>
        <v>2.1926680795140574</v>
      </c>
      <c r="E53" s="151">
        <v>17.656987840847126</v>
      </c>
      <c r="F53" s="141">
        <f t="shared" si="16"/>
        <v>1.8730885711335097</v>
      </c>
      <c r="H53" s="151">
        <f t="shared" si="17"/>
        <v>-1.2701888015606073</v>
      </c>
      <c r="I53" s="141">
        <f t="shared" si="18"/>
        <v>-6.7109259112352548</v>
      </c>
      <c r="K53" s="151">
        <f t="shared" si="19"/>
        <v>1.7423817627050477</v>
      </c>
      <c r="L53" s="141">
        <f t="shared" si="20"/>
        <v>9.2057140672587856</v>
      </c>
      <c r="N53" s="151">
        <f t="shared" si="21"/>
        <v>-1.8066737291734567</v>
      </c>
      <c r="O53" s="141">
        <f t="shared" si="22"/>
        <v>-9.5453947691568057</v>
      </c>
      <c r="Q53" s="151">
        <v>-1.2058968350921984</v>
      </c>
      <c r="R53" s="141">
        <f t="shared" si="23"/>
        <v>-6.3712452093372329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54.06019116808254</v>
      </c>
      <c r="C54" s="141">
        <f t="shared" si="15"/>
        <v>6.2627436614657874</v>
      </c>
      <c r="E54" s="151">
        <v>59.22641648503145</v>
      </c>
      <c r="F54" s="141">
        <f t="shared" si="16"/>
        <v>6.2828566699620794</v>
      </c>
      <c r="H54" s="151">
        <f t="shared" si="17"/>
        <v>5.1662253169489105</v>
      </c>
      <c r="I54" s="141">
        <f t="shared" si="18"/>
        <v>9.5564318314861563</v>
      </c>
      <c r="K54" s="151">
        <f t="shared" si="19"/>
        <v>4.9766266231471663</v>
      </c>
      <c r="L54" s="141">
        <f t="shared" si="20"/>
        <v>9.2057140672587856</v>
      </c>
      <c r="N54" s="151">
        <f t="shared" si="21"/>
        <v>1.3277606454553816</v>
      </c>
      <c r="O54" s="141">
        <f t="shared" si="22"/>
        <v>2.4560783392850811</v>
      </c>
      <c r="Q54" s="151">
        <v>-1.1381619516536374</v>
      </c>
      <c r="R54" s="141">
        <f t="shared" si="23"/>
        <v>-2.1053605750577056</v>
      </c>
      <c r="T54" s="151"/>
    </row>
    <row r="55" spans="1:20" x14ac:dyDescent="0.2">
      <c r="A55" s="135" t="str">
        <f t="shared" si="14"/>
        <v>41 Administrative occupations</v>
      </c>
      <c r="B55" s="151">
        <v>71.817351143889979</v>
      </c>
      <c r="C55" s="141">
        <f t="shared" si="15"/>
        <v>8.3198681125864891</v>
      </c>
      <c r="E55" s="151">
        <v>73.076069369275984</v>
      </c>
      <c r="F55" s="141">
        <f t="shared" si="16"/>
        <v>7.7520555370322679</v>
      </c>
      <c r="H55" s="151">
        <f t="shared" si="17"/>
        <v>1.258718225386005</v>
      </c>
      <c r="I55" s="141">
        <f t="shared" si="18"/>
        <v>1.7526659022331526</v>
      </c>
      <c r="K55" s="151">
        <f t="shared" si="19"/>
        <v>6.6112999969857178</v>
      </c>
      <c r="L55" s="141">
        <f t="shared" si="20"/>
        <v>9.2057140672587856</v>
      </c>
      <c r="N55" s="151">
        <f t="shared" si="21"/>
        <v>-5.1929628993663188</v>
      </c>
      <c r="O55" s="141">
        <f t="shared" si="22"/>
        <v>-7.2307914684320993</v>
      </c>
      <c r="Q55" s="151">
        <v>-0.15961887223339358</v>
      </c>
      <c r="R55" s="141">
        <f t="shared" si="23"/>
        <v>-0.22225669659354111</v>
      </c>
      <c r="T55" s="151"/>
    </row>
    <row r="56" spans="1:20" x14ac:dyDescent="0.2">
      <c r="A56" s="135" t="str">
        <f t="shared" si="14"/>
        <v>42 Secretarial and related occupations</v>
      </c>
      <c r="B56" s="151">
        <v>18.814420783315661</v>
      </c>
      <c r="C56" s="141">
        <f t="shared" si="15"/>
        <v>2.179605583311881</v>
      </c>
      <c r="E56" s="151">
        <v>12.280518455689855</v>
      </c>
      <c r="F56" s="141">
        <f t="shared" si="16"/>
        <v>1.302741949775462</v>
      </c>
      <c r="H56" s="151">
        <f t="shared" si="17"/>
        <v>-6.5339023276258068</v>
      </c>
      <c r="I56" s="141">
        <f t="shared" si="18"/>
        <v>-34.728160929726684</v>
      </c>
      <c r="K56" s="151">
        <f t="shared" si="19"/>
        <v>1.7320017807229504</v>
      </c>
      <c r="L56" s="141">
        <f t="shared" si="20"/>
        <v>9.2057140672587856</v>
      </c>
      <c r="N56" s="151">
        <f t="shared" si="21"/>
        <v>-8.6969586225646562</v>
      </c>
      <c r="O56" s="141">
        <f t="shared" si="22"/>
        <v>-46.224960750728961</v>
      </c>
      <c r="Q56" s="151">
        <v>0.43105451421589891</v>
      </c>
      <c r="R56" s="141">
        <f t="shared" si="23"/>
        <v>2.291085753743487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7.376260329394726</v>
      </c>
      <c r="C57" s="141">
        <f t="shared" si="15"/>
        <v>0.85452209148887626</v>
      </c>
      <c r="E57" s="151">
        <v>8.8413377343615753</v>
      </c>
      <c r="F57" s="141">
        <f t="shared" si="16"/>
        <v>0.93790678302747144</v>
      </c>
      <c r="H57" s="151">
        <f t="shared" si="17"/>
        <v>1.4650774049668494</v>
      </c>
      <c r="I57" s="141">
        <f t="shared" si="18"/>
        <v>19.862062068612872</v>
      </c>
      <c r="K57" s="151">
        <f t="shared" si="19"/>
        <v>0.67903743478071954</v>
      </c>
      <c r="L57" s="141">
        <f t="shared" si="20"/>
        <v>9.2057140672587856</v>
      </c>
      <c r="N57" s="151">
        <f t="shared" si="21"/>
        <v>1.0592333673333911</v>
      </c>
      <c r="O57" s="141">
        <f t="shared" si="22"/>
        <v>14.360032320338521</v>
      </c>
      <c r="Q57" s="151">
        <v>-0.27319339714726121</v>
      </c>
      <c r="R57" s="141">
        <f t="shared" si="23"/>
        <v>-3.7036843189844229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27.994399834738221</v>
      </c>
      <c r="C58" s="141">
        <f t="shared" si="15"/>
        <v>3.2430841684676972</v>
      </c>
      <c r="E58" s="151">
        <v>28.740610412848529</v>
      </c>
      <c r="F58" s="141">
        <f t="shared" si="16"/>
        <v>3.0488614126566991</v>
      </c>
      <c r="H58" s="151">
        <f t="shared" si="17"/>
        <v>0.74621057811030767</v>
      </c>
      <c r="I58" s="141">
        <f t="shared" si="18"/>
        <v>2.6655709088799107</v>
      </c>
      <c r="K58" s="151">
        <f t="shared" si="19"/>
        <v>2.5770844036311669</v>
      </c>
      <c r="L58" s="141">
        <f t="shared" si="20"/>
        <v>9.2057140672587874</v>
      </c>
      <c r="N58" s="151">
        <f t="shared" si="21"/>
        <v>-1.4473816028494269</v>
      </c>
      <c r="O58" s="141">
        <f t="shared" si="22"/>
        <v>-5.1702540915107331</v>
      </c>
      <c r="Q58" s="151">
        <v>-0.38349222267143251</v>
      </c>
      <c r="R58" s="141">
        <f t="shared" si="23"/>
        <v>-1.3698890668681436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26.481364188933572</v>
      </c>
      <c r="C59" s="141">
        <f t="shared" si="15"/>
        <v>3.0678026129350298</v>
      </c>
      <c r="E59" s="151">
        <v>25.664794367963164</v>
      </c>
      <c r="F59" s="141">
        <f t="shared" si="16"/>
        <v>2.7225726972476139</v>
      </c>
      <c r="H59" s="151">
        <f t="shared" si="17"/>
        <v>-0.81656982097040753</v>
      </c>
      <c r="I59" s="141">
        <f t="shared" si="18"/>
        <v>-3.0835640307067314</v>
      </c>
      <c r="K59" s="151">
        <f t="shared" si="19"/>
        <v>2.4377986683426882</v>
      </c>
      <c r="L59" s="141">
        <f t="shared" si="20"/>
        <v>9.2057140672587856</v>
      </c>
      <c r="N59" s="151">
        <f t="shared" si="21"/>
        <v>-6.2681567959339723</v>
      </c>
      <c r="O59" s="141">
        <f t="shared" si="22"/>
        <v>-23.670067566056144</v>
      </c>
      <c r="Q59" s="151">
        <v>3.013788306620877</v>
      </c>
      <c r="R59" s="141">
        <f t="shared" si="23"/>
        <v>11.380789468090635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16.079257724697278</v>
      </c>
      <c r="C60" s="141">
        <f t="shared" si="15"/>
        <v>1.8627434942530638</v>
      </c>
      <c r="E60" s="151">
        <v>18.100711165396014</v>
      </c>
      <c r="F60" s="141">
        <f t="shared" si="16"/>
        <v>1.9201596285216318</v>
      </c>
      <c r="H60" s="151">
        <f t="shared" si="17"/>
        <v>2.0214534406987354</v>
      </c>
      <c r="I60" s="141">
        <f t="shared" si="18"/>
        <v>12.571808197301548</v>
      </c>
      <c r="K60" s="151">
        <f t="shared" si="19"/>
        <v>1.4802104902732522</v>
      </c>
      <c r="L60" s="141">
        <f t="shared" si="20"/>
        <v>9.2057140672587856</v>
      </c>
      <c r="N60" s="151">
        <f t="shared" si="21"/>
        <v>0.62400189801820916</v>
      </c>
      <c r="O60" s="141">
        <f t="shared" si="22"/>
        <v>3.8807879611243505</v>
      </c>
      <c r="Q60" s="151">
        <v>-8.2758947592725868E-2</v>
      </c>
      <c r="R60" s="141">
        <f t="shared" si="23"/>
        <v>-0.5146938310815834</v>
      </c>
      <c r="T60" s="151"/>
    </row>
    <row r="61" spans="1:20" x14ac:dyDescent="0.2">
      <c r="A61" s="135" t="str">
        <f t="shared" si="14"/>
        <v>61 Caring personal service occupations</v>
      </c>
      <c r="B61" s="151">
        <v>61.722043966514242</v>
      </c>
      <c r="C61" s="141">
        <f t="shared" si="15"/>
        <v>7.1503509564394729</v>
      </c>
      <c r="E61" s="151">
        <v>72.921665626069156</v>
      </c>
      <c r="F61" s="141">
        <f t="shared" si="16"/>
        <v>7.7356760792590755</v>
      </c>
      <c r="H61" s="151">
        <f t="shared" si="17"/>
        <v>11.199621659554914</v>
      </c>
      <c r="I61" s="141">
        <f t="shared" si="18"/>
        <v>18.14525401270086</v>
      </c>
      <c r="K61" s="151">
        <f t="shared" si="19"/>
        <v>5.6819548840250542</v>
      </c>
      <c r="L61" s="141">
        <f t="shared" si="20"/>
        <v>9.2057140672587856</v>
      </c>
      <c r="N61" s="151">
        <f t="shared" si="21"/>
        <v>2.7937443517716432</v>
      </c>
      <c r="O61" s="141">
        <f t="shared" si="22"/>
        <v>4.5263315539053108</v>
      </c>
      <c r="Q61" s="151">
        <v>2.7239224237582165</v>
      </c>
      <c r="R61" s="141">
        <f t="shared" si="23"/>
        <v>4.4132083915367621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19.862118770399331</v>
      </c>
      <c r="C62" s="141">
        <f t="shared" si="15"/>
        <v>2.3009788856618112</v>
      </c>
      <c r="E62" s="151">
        <v>19.05941290212845</v>
      </c>
      <c r="F62" s="141">
        <f t="shared" si="16"/>
        <v>2.0218606254518772</v>
      </c>
      <c r="H62" s="151">
        <f t="shared" si="17"/>
        <v>-0.80270586827088053</v>
      </c>
      <c r="I62" s="141">
        <f t="shared" si="18"/>
        <v>-4.0413909389523939</v>
      </c>
      <c r="K62" s="151">
        <f t="shared" si="19"/>
        <v>1.8284498617022988</v>
      </c>
      <c r="L62" s="141">
        <f t="shared" si="20"/>
        <v>9.2057140672587856</v>
      </c>
      <c r="N62" s="151">
        <f t="shared" si="21"/>
        <v>-1.9381460207428782</v>
      </c>
      <c r="O62" s="141">
        <f t="shared" si="22"/>
        <v>-9.7580023719891962</v>
      </c>
      <c r="Q62" s="151">
        <v>-0.69300970923030114</v>
      </c>
      <c r="R62" s="141">
        <f t="shared" si="23"/>
        <v>-3.4891026342219784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0.90198943522798869</v>
      </c>
      <c r="C63" s="141">
        <f t="shared" si="15"/>
        <v>0.10449331561961538</v>
      </c>
      <c r="E63" s="151">
        <v>0.74789259040382239</v>
      </c>
      <c r="F63" s="141">
        <f t="shared" si="16"/>
        <v>7.9337941224612962E-2</v>
      </c>
      <c r="H63" s="151">
        <f t="shared" si="17"/>
        <v>-0.1540968448241663</v>
      </c>
      <c r="I63" s="141">
        <f t="shared" si="18"/>
        <v>-17.084107507890767</v>
      </c>
      <c r="K63" s="151">
        <f t="shared" si="19"/>
        <v>8.3034568323971034E-2</v>
      </c>
      <c r="L63" s="141">
        <f t="shared" si="20"/>
        <v>9.2057140672587874</v>
      </c>
      <c r="N63" s="151">
        <f t="shared" si="21"/>
        <v>-0.24266980327519497</v>
      </c>
      <c r="O63" s="141">
        <f t="shared" si="22"/>
        <v>-26.903840976125988</v>
      </c>
      <c r="Q63" s="151">
        <v>5.538390127057629E-3</v>
      </c>
      <c r="R63" s="141">
        <f t="shared" si="23"/>
        <v>0.61401940097643537</v>
      </c>
      <c r="T63" s="151"/>
    </row>
    <row r="64" spans="1:20" x14ac:dyDescent="0.2">
      <c r="A64" s="135" t="str">
        <f t="shared" si="14"/>
        <v>71 Sales occupations</v>
      </c>
      <c r="B64" s="151">
        <v>53.788614194134908</v>
      </c>
      <c r="C64" s="141">
        <f t="shared" si="15"/>
        <v>6.2312821195170658</v>
      </c>
      <c r="E64" s="151">
        <v>51.453136314474804</v>
      </c>
      <c r="F64" s="141">
        <f t="shared" si="16"/>
        <v>5.4582515686318489</v>
      </c>
      <c r="H64" s="151">
        <f t="shared" si="17"/>
        <v>-2.3354778796601039</v>
      </c>
      <c r="I64" s="141">
        <f t="shared" si="18"/>
        <v>-4.3419558481853642</v>
      </c>
      <c r="K64" s="151">
        <f t="shared" si="19"/>
        <v>4.9516260234530334</v>
      </c>
      <c r="L64" s="141">
        <f t="shared" si="20"/>
        <v>9.2057140672587856</v>
      </c>
      <c r="N64" s="151">
        <f t="shared" si="21"/>
        <v>-5.3705594246050756</v>
      </c>
      <c r="O64" s="141">
        <f t="shared" si="22"/>
        <v>-9.9845655164521396</v>
      </c>
      <c r="Q64" s="151">
        <v>-1.9165444785080614</v>
      </c>
      <c r="R64" s="141">
        <f t="shared" si="23"/>
        <v>-3.5631043989920097</v>
      </c>
      <c r="T64" s="151"/>
    </row>
    <row r="65" spans="1:20" x14ac:dyDescent="0.2">
      <c r="A65" s="135" t="str">
        <f t="shared" si="14"/>
        <v>72 Customer service occupations</v>
      </c>
      <c r="B65" s="151">
        <v>13.275112156099828</v>
      </c>
      <c r="C65" s="141">
        <f t="shared" si="15"/>
        <v>1.5378899466405729</v>
      </c>
      <c r="E65" s="151">
        <v>16.554720474731702</v>
      </c>
      <c r="F65" s="141">
        <f t="shared" si="16"/>
        <v>1.7561578452127529</v>
      </c>
      <c r="H65" s="151">
        <f t="shared" si="17"/>
        <v>3.2796083186318743</v>
      </c>
      <c r="I65" s="141">
        <f t="shared" si="18"/>
        <v>24.704938685771594</v>
      </c>
      <c r="K65" s="151">
        <f t="shared" si="19"/>
        <v>1.222068867198463</v>
      </c>
      <c r="L65" s="141">
        <f t="shared" si="20"/>
        <v>9.2057140672587856</v>
      </c>
      <c r="N65" s="151">
        <f t="shared" si="21"/>
        <v>2.270318523899614</v>
      </c>
      <c r="O65" s="141">
        <f t="shared" si="22"/>
        <v>17.102066613097634</v>
      </c>
      <c r="Q65" s="151">
        <v>-0.21277907246620253</v>
      </c>
      <c r="R65" s="141">
        <f t="shared" si="23"/>
        <v>-1.6028419945848211</v>
      </c>
      <c r="T65" s="151"/>
    </row>
    <row r="66" spans="1:20" x14ac:dyDescent="0.2">
      <c r="A66" s="135" t="str">
        <f t="shared" si="14"/>
        <v>81 Process, plant and machine operatives</v>
      </c>
      <c r="B66" s="151">
        <v>17.452964037259076</v>
      </c>
      <c r="C66" s="141">
        <f t="shared" si="15"/>
        <v>2.0218840802521623</v>
      </c>
      <c r="E66" s="151">
        <v>19.183143474786167</v>
      </c>
      <c r="F66" s="141">
        <f t="shared" si="16"/>
        <v>2.0349862119694615</v>
      </c>
      <c r="H66" s="151">
        <f t="shared" si="17"/>
        <v>1.7301794375270916</v>
      </c>
      <c r="I66" s="141">
        <f t="shared" si="18"/>
        <v>9.9133845336153659</v>
      </c>
      <c r="K66" s="151">
        <f t="shared" si="19"/>
        <v>1.6066699655315757</v>
      </c>
      <c r="L66" s="141">
        <f t="shared" si="20"/>
        <v>9.2057140672587856</v>
      </c>
      <c r="N66" s="151">
        <f t="shared" si="21"/>
        <v>0.38954096493086032</v>
      </c>
      <c r="O66" s="141">
        <f t="shared" si="22"/>
        <v>2.23194733054659</v>
      </c>
      <c r="Q66" s="151">
        <v>-0.26603149293534456</v>
      </c>
      <c r="R66" s="141">
        <f t="shared" si="23"/>
        <v>-1.52427686419002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33.300713742854114</v>
      </c>
      <c r="C67" s="141">
        <f t="shared" si="15"/>
        <v>3.8578079250018953</v>
      </c>
      <c r="E67" s="151">
        <v>36.082104474423431</v>
      </c>
      <c r="F67" s="141">
        <f t="shared" si="16"/>
        <v>3.8276617802918134</v>
      </c>
      <c r="H67" s="151">
        <f t="shared" si="17"/>
        <v>2.7813907315693172</v>
      </c>
      <c r="I67" s="141">
        <f t="shared" si="18"/>
        <v>8.3523456975938437</v>
      </c>
      <c r="K67" s="151">
        <f t="shared" si="19"/>
        <v>3.0655684895235007</v>
      </c>
      <c r="L67" s="141">
        <f t="shared" si="20"/>
        <v>9.2057140672587856</v>
      </c>
      <c r="N67" s="151">
        <f t="shared" si="21"/>
        <v>-0.59012506534982956</v>
      </c>
      <c r="O67" s="141">
        <f t="shared" si="22"/>
        <v>-1.7721093604982041</v>
      </c>
      <c r="Q67" s="151">
        <v>0.30594730739564585</v>
      </c>
      <c r="R67" s="141">
        <f t="shared" si="23"/>
        <v>0.91874099083326111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12.313900067299622</v>
      </c>
      <c r="C68" s="141">
        <f t="shared" si="15"/>
        <v>1.4265358284551397</v>
      </c>
      <c r="E68" s="151">
        <v>25.705563379944405</v>
      </c>
      <c r="F68" s="141">
        <f t="shared" si="16"/>
        <v>2.7268975555465929</v>
      </c>
      <c r="H68" s="151">
        <f t="shared" si="17"/>
        <v>13.391663312644782</v>
      </c>
      <c r="I68" s="141">
        <f t="shared" si="18"/>
        <v>108.75241182285724</v>
      </c>
      <c r="K68" s="151">
        <f t="shared" si="19"/>
        <v>1.1335824307235904</v>
      </c>
      <c r="L68" s="141">
        <f t="shared" si="20"/>
        <v>9.2057140672587856</v>
      </c>
      <c r="N68" s="151">
        <f t="shared" si="21"/>
        <v>12.012352740360562</v>
      </c>
      <c r="O68" s="141">
        <f t="shared" si="22"/>
        <v>97.551163114114928</v>
      </c>
      <c r="Q68" s="151">
        <v>0.2457281415606298</v>
      </c>
      <c r="R68" s="141">
        <f t="shared" si="23"/>
        <v>1.9955346414835473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80.282298140882716</v>
      </c>
      <c r="C69" s="141">
        <f t="shared" ref="C69" si="25">B69/B$71*100</f>
        <v>9.3005119468865018</v>
      </c>
      <c r="E69" s="151">
        <v>65.521310367488269</v>
      </c>
      <c r="F69" s="141">
        <f t="shared" ref="F69" si="26">E69/E$71*100</f>
        <v>6.950631598166507</v>
      </c>
      <c r="H69" s="151">
        <f t="shared" ref="H69" si="27">E69-B69</f>
        <v>-14.760987773394447</v>
      </c>
      <c r="I69" s="141">
        <f t="shared" ref="I69" si="28">IF(B69&gt;0,((E69/B69)-1)*100,0)</f>
        <v>-18.386354296299857</v>
      </c>
      <c r="K69" s="151">
        <f t="shared" ref="K69" si="29">(($E$71/$B$71)-1)*B69</f>
        <v>7.3905588134738789</v>
      </c>
      <c r="L69" s="141">
        <f t="shared" ref="L69" si="30">IF(B69&gt;0,K69/B69*100,0)</f>
        <v>9.2057140672587856</v>
      </c>
      <c r="N69" s="151">
        <f t="shared" ref="N69" si="31">H69-(K69+Q69)</f>
        <v>-23.110872414859053</v>
      </c>
      <c r="O69" s="141">
        <f t="shared" ref="O69" si="32">IF(B69&gt;0,N69/B69*100,0)</f>
        <v>-28.787009029441503</v>
      </c>
      <c r="Q69" s="151">
        <v>0.95932582799072763</v>
      </c>
      <c r="R69" s="141">
        <f t="shared" ref="R69" si="33">IF(B69&gt;0,Q69/B69*100,0)</f>
        <v>1.194940665882861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863.2030000000002</v>
      </c>
      <c r="C71" s="147">
        <f>B71/B$71*100</f>
        <v>100</v>
      </c>
      <c r="D71" s="145"/>
      <c r="E71" s="152">
        <f>SUM(E44:E69)</f>
        <v>942.66700000000014</v>
      </c>
      <c r="F71" s="147">
        <f>E71/E$71*100</f>
        <v>100</v>
      </c>
      <c r="G71" s="145"/>
      <c r="H71" s="152">
        <f t="shared" si="17"/>
        <v>79.463999999999942</v>
      </c>
      <c r="I71" s="147">
        <f t="shared" si="18"/>
        <v>9.2057140672587856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Essex Southend-on-Sea and Thurrock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Essex Southend-on-Sea and Thurrock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Essex Southend-on-Sea and Thurrock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Essex Southend-on-Sea and Thurrock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70.219723965818261</v>
      </c>
      <c r="C7" s="11">
        <f t="shared" si="2"/>
        <v>71.901722279466412</v>
      </c>
      <c r="D7" s="11">
        <f t="shared" si="2"/>
        <v>1.6819983136481589</v>
      </c>
      <c r="E7" s="11">
        <f t="shared" si="2"/>
        <v>34.528757094827277</v>
      </c>
      <c r="F7" s="11">
        <f t="shared" si="2"/>
        <v>36.210755408475436</v>
      </c>
      <c r="G7" s="200">
        <f>IF(B7&gt;0,(1+(E7/B7))^(1/($C$6-$B$6))-1,0)</f>
        <v>2.7020804091159034E-2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47.463207573061396</v>
      </c>
      <c r="R7" s="11">
        <v>44.406040849704247</v>
      </c>
      <c r="S7" s="345">
        <f>R7-Q7</f>
        <v>-3.0571667233571489</v>
      </c>
      <c r="T7" s="345">
        <v>20.080062358190116</v>
      </c>
      <c r="U7" s="345">
        <f>SUM(S7:T7)</f>
        <v>17.022895634832967</v>
      </c>
      <c r="V7" s="346">
        <f>IF(Q7&gt;0,(1+(T7/Q7))^(1/($C$6-$B$6))-1,0)</f>
        <v>2.3799704422821533E-2</v>
      </c>
      <c r="X7" s="10" t="str">
        <f>name!B4</f>
        <v>Agriculture</v>
      </c>
      <c r="Y7" s="11">
        <v>6.1589999999999989</v>
      </c>
      <c r="Z7" s="11">
        <v>6.3069999999999986</v>
      </c>
      <c r="AA7" s="345">
        <f>Z7-Y7</f>
        <v>0.14799999999999969</v>
      </c>
      <c r="AB7" s="11">
        <v>3.2326443904591451</v>
      </c>
      <c r="AC7" s="345">
        <f>SUM(AA7:AB7)</f>
        <v>3.3806443904591448</v>
      </c>
      <c r="AD7" s="348">
        <f>IF(Y7&gt;0,(1+(AB7/Y7))^(1/($C$6-$B$6))-1,0)</f>
        <v>2.8526365659443664E-2</v>
      </c>
    </row>
    <row r="8" spans="1:30" x14ac:dyDescent="0.2">
      <c r="A8" s="10" t="str">
        <f>name!D5</f>
        <v>12 Other managers and proprietors</v>
      </c>
      <c r="B8" s="11">
        <f t="shared" si="2"/>
        <v>29.335317631764802</v>
      </c>
      <c r="C8" s="11">
        <f t="shared" si="2"/>
        <v>34.823315561520829</v>
      </c>
      <c r="D8" s="11">
        <f t="shared" si="2"/>
        <v>5.4879979297560153</v>
      </c>
      <c r="E8" s="11">
        <f t="shared" si="2"/>
        <v>17.847332625024507</v>
      </c>
      <c r="F8" s="11">
        <f t="shared" si="2"/>
        <v>23.335330554780523</v>
      </c>
      <c r="G8" s="200">
        <f t="shared" ref="G8:G33" si="3">IF(B8&gt;0,(1+(E8/B8))^(1/($C$6-$B$6))-1,0)</f>
        <v>3.2189497395407995E-2</v>
      </c>
      <c r="H8" s="11"/>
      <c r="I8" s="10" t="str">
        <f>name!E4</f>
        <v>Managers, directors and senior officials</v>
      </c>
      <c r="J8" s="11">
        <f t="array" ref="J8:J16">MMULT(aggregation!$B$13:$AA$21,B7:B32)</f>
        <v>99.555041597583056</v>
      </c>
      <c r="K8" s="11">
        <f t="array" ref="K8:K16">MMULT(aggregation!$B$13:$AA$21,C7:C32)</f>
        <v>106.72503784098724</v>
      </c>
      <c r="L8" s="11">
        <f t="array" ref="L8:L16">MMULT(aggregation!$B$13:$AA$21,D7:D32)</f>
        <v>7.1699962434041744</v>
      </c>
      <c r="M8" s="11">
        <f t="array" ref="M8:M16">MMULT(aggregation!$B$13:$AA$21,E7:E32)</f>
        <v>52.376089719851784</v>
      </c>
      <c r="N8" s="11">
        <f t="array" ref="N8:N16">MMULT(aggregation!$B$13:$AA$21,F7:F32)</f>
        <v>59.546085963255962</v>
      </c>
      <c r="O8" s="11"/>
      <c r="P8" s="10" t="str">
        <f>name!D5</f>
        <v>12 Other managers and proprietors</v>
      </c>
      <c r="Q8" s="11">
        <v>16.693209982747078</v>
      </c>
      <c r="R8" s="11">
        <v>21.450302989623591</v>
      </c>
      <c r="S8" s="345">
        <f t="shared" ref="S8:S31" si="4">R8-Q8</f>
        <v>4.7570930068765129</v>
      </c>
      <c r="T8" s="345">
        <v>9.8732462555274658</v>
      </c>
      <c r="U8" s="345">
        <f t="shared" ref="U8:U31" si="5">SUM(S8:T8)</f>
        <v>14.630339262403979</v>
      </c>
      <c r="V8" s="346">
        <f t="shared" ref="V8:V33" si="6">IF(Q8&gt;0,(1+(T8/Q8))^(1/($C$6-$B$6))-1,0)</f>
        <v>3.1461252396419059E-2</v>
      </c>
      <c r="X8" s="10" t="str">
        <f>name!B5</f>
        <v>Mining and quarrying</v>
      </c>
      <c r="Y8" s="11">
        <v>0.39700000000000052</v>
      </c>
      <c r="Z8" s="11">
        <v>0.17200000000000037</v>
      </c>
      <c r="AA8" s="345">
        <f t="shared" ref="AA8:AA29" si="7">Z8-Y8</f>
        <v>-0.22500000000000014</v>
      </c>
      <c r="AB8" s="11">
        <v>0.10118438237270223</v>
      </c>
      <c r="AC8" s="345">
        <f t="shared" ref="AC8:AC29" si="8">SUM(AA8:AB8)</f>
        <v>-0.12381561762729791</v>
      </c>
      <c r="AD8" s="348">
        <f t="shared" ref="AD8:AD29" si="9">IF(Y8&gt;0,(1+(AB8/Y8))^(1/($C$6-$B$6))-1,0)</f>
        <v>1.5250721489543206E-2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56.669600107410901</v>
      </c>
      <c r="C9" s="11">
        <f t="shared" si="2"/>
        <v>80.668562074098745</v>
      </c>
      <c r="D9" s="11">
        <f t="shared" si="2"/>
        <v>23.998961966687858</v>
      </c>
      <c r="E9" s="11">
        <f t="shared" si="2"/>
        <v>26.790079528482043</v>
      </c>
      <c r="F9" s="11">
        <f t="shared" si="2"/>
        <v>50.789041495169904</v>
      </c>
      <c r="G9" s="200">
        <f t="shared" si="3"/>
        <v>2.6144301434293027E-2</v>
      </c>
      <c r="H9" s="11"/>
      <c r="I9" s="10" t="str">
        <f>name!E5</f>
        <v>Professional occupations</v>
      </c>
      <c r="J9" s="11">
        <v>188.23323758032259</v>
      </c>
      <c r="K9" s="11">
        <v>229.6211268784111</v>
      </c>
      <c r="L9" s="11">
        <v>41.387889298088524</v>
      </c>
      <c r="M9" s="11">
        <v>95.999511526642451</v>
      </c>
      <c r="N9" s="11">
        <v>137.38740082473097</v>
      </c>
      <c r="O9" s="11"/>
      <c r="P9" s="10" t="str">
        <f>name!D6</f>
        <v>21 Science, research, engineering and technology professionals</v>
      </c>
      <c r="Q9" s="11">
        <v>44.023934427518476</v>
      </c>
      <c r="R9" s="11">
        <v>59.438203233284995</v>
      </c>
      <c r="S9" s="345">
        <f t="shared" si="4"/>
        <v>15.414268805766518</v>
      </c>
      <c r="T9" s="345">
        <v>17.597725019382548</v>
      </c>
      <c r="U9" s="345">
        <f t="shared" si="5"/>
        <v>33.011993825149062</v>
      </c>
      <c r="V9" s="346">
        <f t="shared" si="6"/>
        <v>2.2671851620041927E-2</v>
      </c>
      <c r="X9" s="10" t="str">
        <f>name!B6</f>
        <v>Food drink and tobacco</v>
      </c>
      <c r="Y9" s="11">
        <v>3.8390000000000044</v>
      </c>
      <c r="Z9" s="11">
        <v>4.455999999999996</v>
      </c>
      <c r="AA9" s="345">
        <f t="shared" si="7"/>
        <v>0.61699999999999156</v>
      </c>
      <c r="AB9" s="11">
        <v>1.8340003761470982</v>
      </c>
      <c r="AC9" s="345">
        <f t="shared" si="8"/>
        <v>2.45100037614709</v>
      </c>
      <c r="AD9" s="348">
        <f t="shared" si="9"/>
        <v>2.6375586602788159E-2</v>
      </c>
    </row>
    <row r="10" spans="1:30" x14ac:dyDescent="0.2">
      <c r="A10" s="10" t="str">
        <f>name!D7</f>
        <v>22 Health professionals</v>
      </c>
      <c r="B10" s="11">
        <f t="shared" si="2"/>
        <v>33.697534289236586</v>
      </c>
      <c r="C10" s="11">
        <f t="shared" si="2"/>
        <v>37.794024881102459</v>
      </c>
      <c r="D10" s="11">
        <f t="shared" si="2"/>
        <v>4.0964905918658658</v>
      </c>
      <c r="E10" s="11">
        <f t="shared" si="2"/>
        <v>18.768549399593429</v>
      </c>
      <c r="F10" s="11">
        <f t="shared" si="2"/>
        <v>22.865039991459291</v>
      </c>
      <c r="G10" s="200">
        <f t="shared" si="3"/>
        <v>2.9956070341299545E-2</v>
      </c>
      <c r="H10" s="11"/>
      <c r="I10" s="10" t="str">
        <f>name!E6</f>
        <v>Associate professional occupations</v>
      </c>
      <c r="J10" s="11">
        <v>113.95191230645332</v>
      </c>
      <c r="K10" s="11">
        <v>132.38784417061657</v>
      </c>
      <c r="L10" s="11">
        <v>18.435931864163233</v>
      </c>
      <c r="M10" s="11">
        <v>58.122527494332083</v>
      </c>
      <c r="N10" s="11">
        <v>76.558459358495298</v>
      </c>
      <c r="O10" s="11"/>
      <c r="P10" s="10" t="str">
        <f>name!D7</f>
        <v>22 Health professionals</v>
      </c>
      <c r="Q10" s="11">
        <v>8.9773874621858294</v>
      </c>
      <c r="R10" s="11">
        <v>10.383828725118319</v>
      </c>
      <c r="S10" s="345">
        <f t="shared" si="4"/>
        <v>1.4064412629324892</v>
      </c>
      <c r="T10" s="345">
        <v>3.6502867081442174</v>
      </c>
      <c r="U10" s="345">
        <f t="shared" si="5"/>
        <v>5.0567279710767066</v>
      </c>
      <c r="V10" s="346">
        <f t="shared" si="6"/>
        <v>2.3006107475675108E-2</v>
      </c>
      <c r="X10" s="10" t="str">
        <f>name!B7</f>
        <v>Engineering</v>
      </c>
      <c r="Y10" s="11">
        <v>9.7210000000000214</v>
      </c>
      <c r="Z10" s="11">
        <v>8.0300000000000029</v>
      </c>
      <c r="AA10" s="345">
        <f t="shared" si="7"/>
        <v>-1.6910000000000185</v>
      </c>
      <c r="AB10" s="11">
        <v>3.7965857049646914</v>
      </c>
      <c r="AC10" s="345">
        <f t="shared" si="8"/>
        <v>2.1055857049646729</v>
      </c>
      <c r="AD10" s="348">
        <f t="shared" si="9"/>
        <v>2.2223543474626739E-2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40.174445627639948</v>
      </c>
      <c r="C11" s="11">
        <f t="shared" si="2"/>
        <v>41.827622620887574</v>
      </c>
      <c r="D11" s="11">
        <f t="shared" si="2"/>
        <v>1.6531769932476281</v>
      </c>
      <c r="E11" s="11">
        <f t="shared" si="2"/>
        <v>20.29802541599247</v>
      </c>
      <c r="F11" s="11">
        <f t="shared" si="2"/>
        <v>21.951202409240096</v>
      </c>
      <c r="G11" s="200">
        <f t="shared" si="3"/>
        <v>2.7638866691817032E-2</v>
      </c>
      <c r="H11" s="11"/>
      <c r="I11" s="10" t="str">
        <f>name!E7</f>
        <v>Administrative and secretarial occupations</v>
      </c>
      <c r="J11" s="11">
        <v>90.631771927205591</v>
      </c>
      <c r="K11" s="11">
        <v>85.356587824965899</v>
      </c>
      <c r="L11" s="11">
        <v>-5.2751841022396881</v>
      </c>
      <c r="M11" s="11">
        <v>45.796555550621619</v>
      </c>
      <c r="N11" s="11">
        <v>40.521371448381927</v>
      </c>
      <c r="O11" s="11"/>
      <c r="P11" s="10" t="str">
        <f>name!D8</f>
        <v>23 Teaching and other educational professionals</v>
      </c>
      <c r="Q11" s="11">
        <v>12.804946469872034</v>
      </c>
      <c r="R11" s="11">
        <v>13.635401261638615</v>
      </c>
      <c r="S11" s="345">
        <f t="shared" si="4"/>
        <v>0.83045479176658077</v>
      </c>
      <c r="T11" s="345">
        <v>5.5018722133905786</v>
      </c>
      <c r="U11" s="345">
        <f t="shared" si="5"/>
        <v>6.3323270051571594</v>
      </c>
      <c r="V11" s="346">
        <f t="shared" si="6"/>
        <v>2.4115661023342172E-2</v>
      </c>
      <c r="X11" s="10" t="str">
        <f>name!B8</f>
        <v>Rest of manufacturing</v>
      </c>
      <c r="Y11" s="11">
        <v>37.214999999999989</v>
      </c>
      <c r="Z11" s="11">
        <v>29.814999999999955</v>
      </c>
      <c r="AA11" s="345">
        <f t="shared" si="7"/>
        <v>-7.4000000000000341</v>
      </c>
      <c r="AB11" s="11">
        <v>13.959885894225987</v>
      </c>
      <c r="AC11" s="345">
        <f t="shared" si="8"/>
        <v>6.5598858942259533</v>
      </c>
      <c r="AD11" s="348">
        <f t="shared" si="9"/>
        <v>2.1462883919037168E-2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57.691657556035146</v>
      </c>
      <c r="C12" s="11">
        <f t="shared" si="2"/>
        <v>69.33091730232232</v>
      </c>
      <c r="D12" s="11">
        <f t="shared" si="2"/>
        <v>11.639259746287177</v>
      </c>
      <c r="E12" s="11">
        <f t="shared" si="2"/>
        <v>30.142857182574506</v>
      </c>
      <c r="F12" s="11">
        <f t="shared" si="2"/>
        <v>41.782116928861676</v>
      </c>
      <c r="G12" s="200">
        <f t="shared" si="3"/>
        <v>2.8419128667233728E-2</v>
      </c>
      <c r="H12" s="11"/>
      <c r="I12" s="10" t="str">
        <f>name!E8</f>
        <v>Skilled trades occupations</v>
      </c>
      <c r="J12" s="11">
        <v>77.931282077763797</v>
      </c>
      <c r="K12" s="11">
        <v>81.347453680569274</v>
      </c>
      <c r="L12" s="11">
        <v>3.4161716028054698</v>
      </c>
      <c r="M12" s="11">
        <v>34.230307491933637</v>
      </c>
      <c r="N12" s="11">
        <v>37.646479094739107</v>
      </c>
      <c r="O12" s="11"/>
      <c r="P12" s="10" t="str">
        <f>name!D9</f>
        <v>24 Business, media and public service professionals</v>
      </c>
      <c r="Q12" s="11">
        <v>32.861827957528845</v>
      </c>
      <c r="R12" s="11">
        <v>38.854044216083274</v>
      </c>
      <c r="S12" s="345">
        <f t="shared" si="4"/>
        <v>5.9922162585544285</v>
      </c>
      <c r="T12" s="345">
        <v>15.195236132125761</v>
      </c>
      <c r="U12" s="345">
        <f t="shared" si="5"/>
        <v>21.187452390680189</v>
      </c>
      <c r="V12" s="346">
        <f t="shared" si="6"/>
        <v>2.5662241622851356E-2</v>
      </c>
      <c r="X12" s="10" t="str">
        <f>name!B9</f>
        <v>Electricity and gas</v>
      </c>
      <c r="Y12" s="11">
        <v>0.92100000000000171</v>
      </c>
      <c r="Z12" s="11">
        <v>0.82599999999999896</v>
      </c>
      <c r="AA12" s="345">
        <f t="shared" si="7"/>
        <v>-9.5000000000002749E-2</v>
      </c>
      <c r="AB12" s="11">
        <v>0.3590352218848914</v>
      </c>
      <c r="AC12" s="345">
        <f t="shared" si="8"/>
        <v>0.26403522188488865</v>
      </c>
      <c r="AD12" s="348">
        <f t="shared" si="9"/>
        <v>2.2188096693189774E-2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17.35622330577386</v>
      </c>
      <c r="C13" s="11">
        <f t="shared" si="2"/>
        <v>18.282696963267167</v>
      </c>
      <c r="D13" s="11">
        <f t="shared" si="2"/>
        <v>0.92647365749331012</v>
      </c>
      <c r="E13" s="11">
        <f t="shared" si="2"/>
        <v>7.0360691685164634</v>
      </c>
      <c r="F13" s="11">
        <f t="shared" si="2"/>
        <v>7.9625428260097744</v>
      </c>
      <c r="G13" s="200">
        <f t="shared" si="3"/>
        <v>2.2947061910924438E-2</v>
      </c>
      <c r="H13" s="11"/>
      <c r="I13" s="10" t="str">
        <f>name!E9</f>
        <v>Caring, leisure and other service occupations</v>
      </c>
      <c r="J13" s="11">
        <v>82.486152172141516</v>
      </c>
      <c r="K13" s="11">
        <v>92.728971118601436</v>
      </c>
      <c r="L13" s="11">
        <v>10.242818946459936</v>
      </c>
      <c r="M13" s="11">
        <v>48.530164577980962</v>
      </c>
      <c r="N13" s="11">
        <v>58.772983524440896</v>
      </c>
      <c r="O13" s="11"/>
      <c r="P13" s="10" t="str">
        <f>name!D10</f>
        <v>31 Science, engineering and technology associate professionals</v>
      </c>
      <c r="Q13" s="11">
        <v>12.482176573939068</v>
      </c>
      <c r="R13" s="11">
        <v>12.052424049513865</v>
      </c>
      <c r="S13" s="345">
        <f t="shared" si="4"/>
        <v>-0.42975252442520251</v>
      </c>
      <c r="T13" s="345">
        <v>4.2688823865907093</v>
      </c>
      <c r="U13" s="345">
        <f t="shared" si="5"/>
        <v>3.8391298621655068</v>
      </c>
      <c r="V13" s="346">
        <f t="shared" si="6"/>
        <v>1.9804200259963656E-2</v>
      </c>
      <c r="X13" s="10" t="str">
        <f>name!B10</f>
        <v>Water and sewerage</v>
      </c>
      <c r="Y13" s="11">
        <v>6.5259999999999936</v>
      </c>
      <c r="Z13" s="11">
        <v>7.505999999999994</v>
      </c>
      <c r="AA13" s="345">
        <f t="shared" si="7"/>
        <v>0.98000000000000043</v>
      </c>
      <c r="AB13" s="11">
        <v>3.1255570901271263</v>
      </c>
      <c r="AC13" s="345">
        <f t="shared" si="8"/>
        <v>4.1055570901271263</v>
      </c>
      <c r="AD13" s="348">
        <f t="shared" si="9"/>
        <v>2.643161674524519E-2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14.637039508721543</v>
      </c>
      <c r="C14" s="11">
        <f t="shared" si="2"/>
        <v>28.389488228160843</v>
      </c>
      <c r="D14" s="11">
        <f t="shared" si="2"/>
        <v>13.752448719439297</v>
      </c>
      <c r="E14" s="11">
        <f t="shared" si="2"/>
        <v>14.34890521273838</v>
      </c>
      <c r="F14" s="11">
        <f t="shared" si="2"/>
        <v>28.101353932177673</v>
      </c>
      <c r="G14" s="200">
        <f t="shared" si="3"/>
        <v>4.6603736692927056E-2</v>
      </c>
      <c r="H14" s="11"/>
      <c r="I14" s="10" t="str">
        <f>name!E10</f>
        <v>Sales and customer service occupations</v>
      </c>
      <c r="J14" s="11">
        <v>67.063726350234731</v>
      </c>
      <c r="K14" s="11">
        <v>68.007856789206443</v>
      </c>
      <c r="L14" s="11">
        <v>0.94413043897170956</v>
      </c>
      <c r="M14" s="11">
        <v>31.112510094861246</v>
      </c>
      <c r="N14" s="11">
        <v>32.056640533832955</v>
      </c>
      <c r="O14" s="11"/>
      <c r="P14" s="10" t="str">
        <f>name!D11</f>
        <v>32 Health and social care associate professionals</v>
      </c>
      <c r="Q14" s="11">
        <v>2.5655618834283023</v>
      </c>
      <c r="R14" s="11">
        <v>3.9885600849429235</v>
      </c>
      <c r="S14" s="345">
        <f t="shared" si="4"/>
        <v>1.4229982015146212</v>
      </c>
      <c r="T14" s="345">
        <v>1.688014840891966</v>
      </c>
      <c r="U14" s="345">
        <f t="shared" si="5"/>
        <v>3.1110130424065874</v>
      </c>
      <c r="V14" s="346">
        <f t="shared" si="6"/>
        <v>3.4279980122530418E-2</v>
      </c>
      <c r="X14" s="10" t="str">
        <f>name!B11</f>
        <v>Construction</v>
      </c>
      <c r="Y14" s="11">
        <v>92.877999999999773</v>
      </c>
      <c r="Z14" s="11">
        <v>117.70800000000007</v>
      </c>
      <c r="AA14" s="345">
        <f t="shared" si="7"/>
        <v>24.830000000000297</v>
      </c>
      <c r="AB14" s="11">
        <v>43.923102524857782</v>
      </c>
      <c r="AC14" s="345">
        <f t="shared" si="8"/>
        <v>68.753102524858079</v>
      </c>
      <c r="AD14" s="348">
        <f t="shared" si="9"/>
        <v>2.6152205346265722E-2</v>
      </c>
    </row>
    <row r="15" spans="1:30" x14ac:dyDescent="0.2">
      <c r="A15" s="10" t="str">
        <f>name!D12</f>
        <v>33 Protective service occupations</v>
      </c>
      <c r="B15" s="11">
        <f t="shared" si="2"/>
        <v>8.9712816814676106</v>
      </c>
      <c r="C15" s="11">
        <f t="shared" si="2"/>
        <v>8.8322546533099846</v>
      </c>
      <c r="D15" s="11">
        <f t="shared" si="2"/>
        <v>-0.13902702815762374</v>
      </c>
      <c r="E15" s="11">
        <f t="shared" si="2"/>
        <v>2.9407436223096521</v>
      </c>
      <c r="F15" s="11">
        <f t="shared" si="2"/>
        <v>2.8017165941520279</v>
      </c>
      <c r="G15" s="200">
        <f t="shared" si="3"/>
        <v>1.9081085381788654E-2</v>
      </c>
      <c r="H15" s="11"/>
      <c r="I15" s="10" t="str">
        <f>name!E11</f>
        <v>Process, plant and machine operatives</v>
      </c>
      <c r="J15" s="11">
        <v>50.753677780113179</v>
      </c>
      <c r="K15" s="11">
        <v>55.265247949209567</v>
      </c>
      <c r="L15" s="11">
        <v>4.5115701690963856</v>
      </c>
      <c r="M15" s="11">
        <v>26.319389345279181</v>
      </c>
      <c r="N15" s="11">
        <v>30.830959514375568</v>
      </c>
      <c r="O15" s="11"/>
      <c r="P15" s="10" t="str">
        <f>name!D12</f>
        <v>33 Protective service occupations</v>
      </c>
      <c r="Q15" s="11">
        <v>6.2611516170728203</v>
      </c>
      <c r="R15" s="11">
        <v>5.381986828232634</v>
      </c>
      <c r="S15" s="345">
        <f t="shared" si="4"/>
        <v>-0.87916478884018634</v>
      </c>
      <c r="T15" s="345">
        <v>1.5181564886913113</v>
      </c>
      <c r="U15" s="345">
        <f t="shared" si="5"/>
        <v>0.63899169985112492</v>
      </c>
      <c r="V15" s="346">
        <f t="shared" si="6"/>
        <v>1.4578800288171267E-2</v>
      </c>
      <c r="X15" s="10" t="str">
        <f>name!B12</f>
        <v>Wholesale and retail trade</v>
      </c>
      <c r="Y15" s="11">
        <v>132.22900000000027</v>
      </c>
      <c r="Z15" s="11">
        <v>137.12799999999962</v>
      </c>
      <c r="AA15" s="345">
        <f t="shared" si="7"/>
        <v>4.8989999999993472</v>
      </c>
      <c r="AB15" s="11">
        <v>62.380382363528412</v>
      </c>
      <c r="AC15" s="345">
        <f t="shared" si="8"/>
        <v>67.279382363527759</v>
      </c>
      <c r="AD15" s="348">
        <f t="shared" si="9"/>
        <v>2.6098699995324992E-2</v>
      </c>
    </row>
    <row r="16" spans="1:30" x14ac:dyDescent="0.2">
      <c r="A16" s="10" t="str">
        <f>name!D13</f>
        <v>34 Culture, media and sports occupations</v>
      </c>
      <c r="B16" s="11">
        <f t="shared" si="2"/>
        <v>18.927176642407719</v>
      </c>
      <c r="C16" s="11">
        <f t="shared" si="2"/>
        <v>17.656987840847137</v>
      </c>
      <c r="D16" s="11">
        <f t="shared" si="2"/>
        <v>-1.2701888015605876</v>
      </c>
      <c r="E16" s="11">
        <f t="shared" si="2"/>
        <v>7.8647579990084155</v>
      </c>
      <c r="F16" s="11">
        <f t="shared" si="2"/>
        <v>6.5945691974478278</v>
      </c>
      <c r="G16" s="200">
        <f t="shared" si="3"/>
        <v>2.3437240725434627E-2</v>
      </c>
      <c r="H16" s="11"/>
      <c r="I16" s="10" t="str">
        <f>name!E12</f>
        <v>Elementary occupations</v>
      </c>
      <c r="J16" s="11">
        <v>92.596198208182344</v>
      </c>
      <c r="K16" s="11">
        <v>91.226873747432691</v>
      </c>
      <c r="L16" s="11">
        <v>-1.3693244607496489</v>
      </c>
      <c r="M16" s="11">
        <v>44.646264246100927</v>
      </c>
      <c r="N16" s="11">
        <v>43.276939785351288</v>
      </c>
      <c r="O16" s="11"/>
      <c r="P16" s="10" t="str">
        <f>name!D13</f>
        <v>34 Culture, media and sports occupations</v>
      </c>
      <c r="Q16" s="11">
        <v>9.9846178743485456</v>
      </c>
      <c r="R16" s="11">
        <v>9.2816962468666659</v>
      </c>
      <c r="S16" s="345">
        <f t="shared" si="4"/>
        <v>-0.7029216274818797</v>
      </c>
      <c r="T16" s="345">
        <v>3.6022595497476644</v>
      </c>
      <c r="U16" s="345">
        <f t="shared" si="5"/>
        <v>2.8993379222657847</v>
      </c>
      <c r="V16" s="346">
        <f t="shared" si="6"/>
        <v>2.0749589469080787E-2</v>
      </c>
      <c r="X16" s="10" t="str">
        <f>name!B13</f>
        <v>Transport and storage</v>
      </c>
      <c r="Y16" s="11">
        <v>51.397999999999982</v>
      </c>
      <c r="Z16" s="11">
        <v>57.497000000000092</v>
      </c>
      <c r="AA16" s="345">
        <f t="shared" si="7"/>
        <v>6.0990000000001103</v>
      </c>
      <c r="AB16" s="11">
        <v>26.242553844446746</v>
      </c>
      <c r="AC16" s="345">
        <f t="shared" si="8"/>
        <v>32.341553844446857</v>
      </c>
      <c r="AD16" s="348">
        <f t="shared" si="9"/>
        <v>2.7880973063182823E-2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54.060191168082603</v>
      </c>
      <c r="C17" s="11">
        <f t="shared" si="10"/>
        <v>59.22641648503145</v>
      </c>
      <c r="D17" s="11">
        <f t="shared" si="10"/>
        <v>5.1662253169488386</v>
      </c>
      <c r="E17" s="11">
        <f t="shared" si="10"/>
        <v>25.932051491759168</v>
      </c>
      <c r="F17" s="11">
        <f t="shared" si="10"/>
        <v>31.098276808708007</v>
      </c>
      <c r="G17" s="200">
        <f t="shared" si="3"/>
        <v>2.6466278249984931E-2</v>
      </c>
      <c r="H17" s="11"/>
      <c r="O17" s="11"/>
      <c r="P17" s="10" t="str">
        <f>name!D14</f>
        <v>35 Business and public service associate professionals</v>
      </c>
      <c r="Q17" s="11">
        <v>28.735928186610195</v>
      </c>
      <c r="R17" s="11">
        <v>29.898609810913236</v>
      </c>
      <c r="S17" s="345">
        <f t="shared" si="4"/>
        <v>1.1626816243030405</v>
      </c>
      <c r="T17" s="345">
        <v>11.275391934665963</v>
      </c>
      <c r="U17" s="345">
        <f t="shared" si="5"/>
        <v>12.438073558969004</v>
      </c>
      <c r="V17" s="346">
        <f t="shared" si="6"/>
        <v>2.2312905757018386E-2</v>
      </c>
      <c r="X17" s="10" t="str">
        <f>name!B14</f>
        <v>Accommodation and food</v>
      </c>
      <c r="Y17" s="11">
        <v>54.809999999999917</v>
      </c>
      <c r="Z17" s="11">
        <v>62.48700000000018</v>
      </c>
      <c r="AA17" s="345">
        <f t="shared" si="7"/>
        <v>7.6770000000002625</v>
      </c>
      <c r="AB17" s="11">
        <v>29.39815809541949</v>
      </c>
      <c r="AC17" s="345">
        <f t="shared" si="8"/>
        <v>37.075158095419752</v>
      </c>
      <c r="AD17" s="348">
        <f t="shared" si="9"/>
        <v>2.9041661226317572E-2</v>
      </c>
    </row>
    <row r="18" spans="1:30" x14ac:dyDescent="0.2">
      <c r="A18" s="10" t="str">
        <f>name!D15</f>
        <v>41 Administrative occupations</v>
      </c>
      <c r="B18" s="11">
        <f t="shared" si="10"/>
        <v>71.817351143889937</v>
      </c>
      <c r="C18" s="11">
        <f t="shared" si="10"/>
        <v>73.076069369276041</v>
      </c>
      <c r="D18" s="11">
        <f t="shared" si="10"/>
        <v>1.2587182253861013</v>
      </c>
      <c r="E18" s="11">
        <f t="shared" si="10"/>
        <v>37.348591446120899</v>
      </c>
      <c r="F18" s="11">
        <f t="shared" si="10"/>
        <v>38.607309671507004</v>
      </c>
      <c r="G18" s="200">
        <f t="shared" si="3"/>
        <v>2.8309510350697398E-2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20.566808457376546</v>
      </c>
      <c r="R18" s="11">
        <v>24.720589104710239</v>
      </c>
      <c r="S18" s="345">
        <f t="shared" si="4"/>
        <v>4.1537806473336936</v>
      </c>
      <c r="T18" s="345">
        <v>8.4898913389390813</v>
      </c>
      <c r="U18" s="345">
        <f t="shared" si="5"/>
        <v>12.643671986272775</v>
      </c>
      <c r="V18" s="346">
        <f t="shared" si="6"/>
        <v>2.3305461943176509E-2</v>
      </c>
      <c r="X18" s="10" t="str">
        <f>name!B15</f>
        <v>Media</v>
      </c>
      <c r="Y18" s="11">
        <v>7.2089999999999854</v>
      </c>
      <c r="Z18" s="11">
        <v>6.9669999999999748</v>
      </c>
      <c r="AA18" s="345">
        <f t="shared" si="7"/>
        <v>-0.24200000000001065</v>
      </c>
      <c r="AB18" s="11">
        <v>3.3363431715724059</v>
      </c>
      <c r="AC18" s="345">
        <f t="shared" si="8"/>
        <v>3.0943431715723952</v>
      </c>
      <c r="AD18" s="348">
        <f t="shared" si="9"/>
        <v>2.5681162614323627E-2</v>
      </c>
    </row>
    <row r="19" spans="1:30" x14ac:dyDescent="0.2">
      <c r="A19" s="10" t="str">
        <f>name!D16</f>
        <v>42 Secretarial and related occupations</v>
      </c>
      <c r="B19" s="11">
        <f t="shared" si="10"/>
        <v>18.814420783315647</v>
      </c>
      <c r="C19" s="11">
        <f t="shared" si="10"/>
        <v>12.280518455689856</v>
      </c>
      <c r="D19" s="11">
        <f t="shared" si="10"/>
        <v>-6.5339023276257899</v>
      </c>
      <c r="E19" s="11">
        <f t="shared" si="10"/>
        <v>8.4479641045007163</v>
      </c>
      <c r="F19" s="11">
        <f t="shared" si="10"/>
        <v>1.9140617768749255</v>
      </c>
      <c r="G19" s="200">
        <f t="shared" si="3"/>
        <v>2.5033831131842987E-2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1.2754172730401869</v>
      </c>
      <c r="K19" s="11">
        <f t="array" ref="K19:K27">MMULT(aggregation!$B$13:$AA$21,C36:C61)</f>
        <v>2.0414228791496858</v>
      </c>
      <c r="L19" s="11">
        <f t="array" ref="L19:L27">MMULT(aggregation!$B$13:$AA$21,D36:D61)</f>
        <v>0.76600560610949897</v>
      </c>
      <c r="M19" s="11">
        <f t="array" ref="M19:M27">MMULT(aggregation!$B$13:$AA$21,E36:E61)</f>
        <v>0.94234909309277648</v>
      </c>
      <c r="N19" s="11">
        <f t="array" ref="N19:N27">MMULT(aggregation!$B$13:$AA$21,F36:F61)</f>
        <v>1.7083546992022753</v>
      </c>
      <c r="O19" s="11"/>
      <c r="P19" s="10" t="str">
        <f>name!D16</f>
        <v>42 Secretarial and related occupations</v>
      </c>
      <c r="Q19" s="11">
        <v>0.89582815747383859</v>
      </c>
      <c r="R19" s="11">
        <v>0.96889724938270028</v>
      </c>
      <c r="S19" s="345">
        <f t="shared" si="4"/>
        <v>7.3069091908861683E-2</v>
      </c>
      <c r="T19" s="345">
        <v>0.28454135842803358</v>
      </c>
      <c r="U19" s="345">
        <f t="shared" si="5"/>
        <v>0.35761045033689526</v>
      </c>
      <c r="V19" s="346">
        <f t="shared" si="6"/>
        <v>1.8559065287391485E-2</v>
      </c>
      <c r="X19" s="10" t="str">
        <f>name!B16</f>
        <v>Information technology</v>
      </c>
      <c r="Y19" s="11">
        <v>17.534999999999965</v>
      </c>
      <c r="Z19" s="11">
        <v>19.280999999999931</v>
      </c>
      <c r="AA19" s="345">
        <f t="shared" si="7"/>
        <v>1.7459999999999667</v>
      </c>
      <c r="AB19" s="11">
        <v>7.9842819335647066</v>
      </c>
      <c r="AC19" s="345">
        <f t="shared" si="8"/>
        <v>9.7302819335646724</v>
      </c>
      <c r="AD19" s="348">
        <f t="shared" si="9"/>
        <v>2.5331213797884944E-2</v>
      </c>
    </row>
    <row r="20" spans="1:30" x14ac:dyDescent="0.2">
      <c r="A20" s="10" t="str">
        <f>name!D17</f>
        <v>51 Skilled agricultural and related trades</v>
      </c>
      <c r="B20" s="11">
        <f t="shared" si="10"/>
        <v>7.3762603293947278</v>
      </c>
      <c r="C20" s="11">
        <f t="shared" si="10"/>
        <v>8.8413377343615789</v>
      </c>
      <c r="D20" s="11">
        <f t="shared" si="10"/>
        <v>1.4650774049668516</v>
      </c>
      <c r="E20" s="11">
        <f t="shared" si="10"/>
        <v>4.3711058914236069</v>
      </c>
      <c r="F20" s="11">
        <f t="shared" si="10"/>
        <v>5.8361832963904581</v>
      </c>
      <c r="G20" s="200">
        <f t="shared" si="3"/>
        <v>3.1510416920816908E-2</v>
      </c>
      <c r="H20" s="11"/>
      <c r="I20" s="11" t="str">
        <f t="shared" si="11"/>
        <v>Professional occupations</v>
      </c>
      <c r="J20" s="11">
        <v>8.6483719624300353</v>
      </c>
      <c r="K20" s="11">
        <v>13.776616689911108</v>
      </c>
      <c r="L20" s="11">
        <v>5.1282447274810741</v>
      </c>
      <c r="M20" s="11">
        <v>5.3995955441381991</v>
      </c>
      <c r="N20" s="11">
        <v>10.527840271619272</v>
      </c>
      <c r="O20" s="11"/>
      <c r="P20" s="10" t="str">
        <f>name!D17</f>
        <v>51 Skilled agricultural and related trades</v>
      </c>
      <c r="Q20" s="11">
        <v>5.6213673705996783</v>
      </c>
      <c r="R20" s="11">
        <v>6.5216077038584492</v>
      </c>
      <c r="S20" s="345">
        <f t="shared" si="4"/>
        <v>0.90024033325877095</v>
      </c>
      <c r="T20" s="345">
        <v>3.0160465590300132</v>
      </c>
      <c r="U20" s="345">
        <f t="shared" si="5"/>
        <v>3.9162868922887841</v>
      </c>
      <c r="V20" s="346">
        <f t="shared" si="6"/>
        <v>2.9049148466854025E-2</v>
      </c>
      <c r="X20" s="10" t="str">
        <f>name!B17</f>
        <v>Finance and insurance</v>
      </c>
      <c r="Y20" s="11">
        <v>22.74499999999998</v>
      </c>
      <c r="Z20" s="11">
        <v>19.271999999999966</v>
      </c>
      <c r="AA20" s="345">
        <f t="shared" si="7"/>
        <v>-3.4730000000000132</v>
      </c>
      <c r="AB20" s="11">
        <v>10.392929697565522</v>
      </c>
      <c r="AC20" s="345">
        <f t="shared" si="8"/>
        <v>6.9199296975655091</v>
      </c>
      <c r="AD20" s="348">
        <f t="shared" si="9"/>
        <v>2.5406254419432672E-2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27.994399834738214</v>
      </c>
      <c r="C21" s="11">
        <f t="shared" si="10"/>
        <v>28.740610412848511</v>
      </c>
      <c r="D21" s="11">
        <f t="shared" si="10"/>
        <v>0.74621057811029601</v>
      </c>
      <c r="E21" s="11">
        <f t="shared" si="10"/>
        <v>10.926225745894376</v>
      </c>
      <c r="F21" s="11">
        <f t="shared" si="10"/>
        <v>11.672436324004673</v>
      </c>
      <c r="G21" s="200">
        <f t="shared" si="3"/>
        <v>2.221106272662654E-2</v>
      </c>
      <c r="H21" s="11"/>
      <c r="I21" s="11" t="str">
        <f t="shared" si="11"/>
        <v>Associate professional occupations</v>
      </c>
      <c r="J21" s="11">
        <v>1.2918042728147094</v>
      </c>
      <c r="K21" s="11">
        <v>2.34748009777205</v>
      </c>
      <c r="L21" s="11">
        <v>1.055675824957341</v>
      </c>
      <c r="M21" s="11">
        <v>0.92829491519138507</v>
      </c>
      <c r="N21" s="11">
        <v>1.9839707401487261</v>
      </c>
      <c r="O21" s="11"/>
      <c r="P21" s="10" t="str">
        <f>name!D18</f>
        <v>52 Skilled metal, electrical and electronic trades</v>
      </c>
      <c r="Q21" s="11">
        <v>27.293657486504049</v>
      </c>
      <c r="R21" s="11">
        <v>27.229951542810877</v>
      </c>
      <c r="S21" s="345">
        <f t="shared" si="4"/>
        <v>-6.3705943693172173E-2</v>
      </c>
      <c r="T21" s="345">
        <v>10.192268234451026</v>
      </c>
      <c r="U21" s="345">
        <f t="shared" si="5"/>
        <v>10.128562290757854</v>
      </c>
      <c r="V21" s="346">
        <f t="shared" si="6"/>
        <v>2.1379413635261413E-2</v>
      </c>
      <c r="X21" s="10" t="str">
        <f>name!B18</f>
        <v>Real estate</v>
      </c>
      <c r="Y21" s="11">
        <v>14.61500000000002</v>
      </c>
      <c r="Z21" s="11">
        <v>17.306000000000012</v>
      </c>
      <c r="AA21" s="345">
        <f t="shared" si="7"/>
        <v>2.6909999999999918</v>
      </c>
      <c r="AB21" s="11">
        <v>7.8148068288433139</v>
      </c>
      <c r="AC21" s="345">
        <f t="shared" si="8"/>
        <v>10.505806828843305</v>
      </c>
      <c r="AD21" s="348">
        <f t="shared" si="9"/>
        <v>2.8967791773359064E-2</v>
      </c>
    </row>
    <row r="22" spans="1:30" x14ac:dyDescent="0.2">
      <c r="A22" s="10" t="str">
        <f>name!D19</f>
        <v>53 Skilled construction and building trades</v>
      </c>
      <c r="B22" s="11">
        <f t="shared" si="10"/>
        <v>26.481364188933583</v>
      </c>
      <c r="C22" s="11">
        <f t="shared" si="10"/>
        <v>25.664794367963182</v>
      </c>
      <c r="D22" s="11">
        <f t="shared" si="10"/>
        <v>-0.81656982097039643</v>
      </c>
      <c r="E22" s="11">
        <f t="shared" si="10"/>
        <v>11.320602458021785</v>
      </c>
      <c r="F22" s="11">
        <f t="shared" si="10"/>
        <v>10.504032637051386</v>
      </c>
      <c r="G22" s="200">
        <f t="shared" si="3"/>
        <v>2.4011740722843955E-2</v>
      </c>
      <c r="H22" s="11"/>
      <c r="I22" s="11" t="str">
        <f t="shared" si="11"/>
        <v>Administrative and secretarial occupations</v>
      </c>
      <c r="J22" s="11">
        <v>0.39375478287349758</v>
      </c>
      <c r="K22" s="11">
        <v>0.87946409834061379</v>
      </c>
      <c r="L22" s="11">
        <v>0.48570931546711615</v>
      </c>
      <c r="M22" s="11">
        <v>0.36075151196457439</v>
      </c>
      <c r="N22" s="11">
        <v>0.8464608274316906</v>
      </c>
      <c r="O22" s="11"/>
      <c r="P22" s="10" t="str">
        <f>name!D19</f>
        <v>53 Skilled construction and building trades</v>
      </c>
      <c r="Q22" s="11">
        <v>25.819110294298255</v>
      </c>
      <c r="R22" s="11">
        <v>25.102349734221256</v>
      </c>
      <c r="S22" s="345">
        <f t="shared" si="4"/>
        <v>-0.71676056007699884</v>
      </c>
      <c r="T22" s="345">
        <v>11.058207072664455</v>
      </c>
      <c r="U22" s="345">
        <f t="shared" si="5"/>
        <v>10.341446512587456</v>
      </c>
      <c r="V22" s="346">
        <f t="shared" si="6"/>
        <v>2.4050097384564095E-2</v>
      </c>
      <c r="X22" s="10" t="str">
        <f>name!B19</f>
        <v>Professional services</v>
      </c>
      <c r="Y22" s="11">
        <v>75.906000000000006</v>
      </c>
      <c r="Z22" s="11">
        <v>86.136999999999929</v>
      </c>
      <c r="AA22" s="345">
        <f t="shared" si="7"/>
        <v>10.230999999999923</v>
      </c>
      <c r="AB22" s="11">
        <v>38.671204652623032</v>
      </c>
      <c r="AC22" s="345">
        <f t="shared" si="8"/>
        <v>48.902204652622956</v>
      </c>
      <c r="AD22" s="348">
        <f t="shared" si="9"/>
        <v>2.7830437439889E-2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16.079257724697275</v>
      </c>
      <c r="C23" s="11">
        <f t="shared" si="10"/>
        <v>18.100711165395996</v>
      </c>
      <c r="D23" s="11">
        <f t="shared" si="10"/>
        <v>2.0214534406987186</v>
      </c>
      <c r="E23" s="11">
        <f t="shared" si="10"/>
        <v>7.6123733965938678</v>
      </c>
      <c r="F23" s="11">
        <f t="shared" si="10"/>
        <v>9.6338268372925882</v>
      </c>
      <c r="G23" s="200">
        <f t="shared" si="3"/>
        <v>2.6176183841161604E-2</v>
      </c>
      <c r="H23" s="11"/>
      <c r="I23" s="11" t="str">
        <f t="shared" si="11"/>
        <v>Skilled trades occupations</v>
      </c>
      <c r="J23" s="11">
        <v>0.10631388829005209</v>
      </c>
      <c r="K23" s="11">
        <v>0.2227012978048063</v>
      </c>
      <c r="L23" s="11">
        <v>0.11638740951475421</v>
      </c>
      <c r="M23" s="11">
        <v>9.3289340400726228E-2</v>
      </c>
      <c r="N23" s="11">
        <v>0.20967674991548041</v>
      </c>
      <c r="O23" s="11"/>
      <c r="P23" s="10" t="str">
        <f>name!D20</f>
        <v>54 Textiles, printing and other skilled trades</v>
      </c>
      <c r="Q23" s="11">
        <v>9.0130562498081925</v>
      </c>
      <c r="R23" s="11">
        <v>10.011512615093576</v>
      </c>
      <c r="S23" s="345">
        <f t="shared" si="4"/>
        <v>0.99845636528538328</v>
      </c>
      <c r="T23" s="345">
        <v>3.1737671996795527</v>
      </c>
      <c r="U23" s="345">
        <f t="shared" si="5"/>
        <v>4.172223564964936</v>
      </c>
      <c r="V23" s="346">
        <f t="shared" si="6"/>
        <v>2.0315683964046594E-2</v>
      </c>
      <c r="X23" s="10" t="str">
        <f>name!B20</f>
        <v>Support services</v>
      </c>
      <c r="Y23" s="11">
        <v>65.131999999999962</v>
      </c>
      <c r="Z23" s="11">
        <v>72.8900000000001</v>
      </c>
      <c r="AA23" s="345">
        <f t="shared" si="7"/>
        <v>7.7580000000001377</v>
      </c>
      <c r="AB23" s="11">
        <v>32.560135122551053</v>
      </c>
      <c r="AC23" s="345">
        <f t="shared" si="8"/>
        <v>40.31813512255119</v>
      </c>
      <c r="AD23" s="348">
        <f t="shared" si="9"/>
        <v>2.7395547248462382E-2</v>
      </c>
    </row>
    <row r="24" spans="1:30" x14ac:dyDescent="0.2">
      <c r="A24" s="10" t="str">
        <f>name!D21</f>
        <v>61 Caring personal service occupations</v>
      </c>
      <c r="B24" s="11">
        <f t="shared" si="10"/>
        <v>61.7220439665142</v>
      </c>
      <c r="C24" s="11">
        <f t="shared" si="10"/>
        <v>72.921665626069171</v>
      </c>
      <c r="D24" s="11">
        <f t="shared" si="10"/>
        <v>11.199621659554984</v>
      </c>
      <c r="E24" s="11">
        <f t="shared" si="10"/>
        <v>38.442099051163019</v>
      </c>
      <c r="F24" s="11">
        <f t="shared" si="10"/>
        <v>49.641720710718005</v>
      </c>
      <c r="G24" s="200">
        <f t="shared" si="3"/>
        <v>3.2804524949644032E-2</v>
      </c>
      <c r="H24" s="11"/>
      <c r="I24" s="11" t="str">
        <f t="shared" si="11"/>
        <v>Caring, leisure and other service occupations</v>
      </c>
      <c r="J24" s="11">
        <v>6.2946322180829309E-2</v>
      </c>
      <c r="K24" s="11">
        <v>0.1348013445901072</v>
      </c>
      <c r="L24" s="11">
        <v>7.1855022409277908E-2</v>
      </c>
      <c r="M24" s="11">
        <v>5.7650073777915443E-2</v>
      </c>
      <c r="N24" s="11">
        <v>0.12950509618719339</v>
      </c>
      <c r="O24" s="11"/>
      <c r="P24" s="10" t="str">
        <f>name!D21</f>
        <v>61 Caring personal service occupations</v>
      </c>
      <c r="Q24" s="11">
        <v>8.5738685014592164</v>
      </c>
      <c r="R24" s="11">
        <v>12.713537744006045</v>
      </c>
      <c r="S24" s="345">
        <f t="shared" si="4"/>
        <v>4.1396692425468284</v>
      </c>
      <c r="T24" s="345">
        <v>4.9508776880553809</v>
      </c>
      <c r="U24" s="345">
        <f t="shared" si="5"/>
        <v>9.0905469306022084</v>
      </c>
      <c r="V24" s="346">
        <f t="shared" si="6"/>
        <v>3.0853192743409918E-2</v>
      </c>
      <c r="X24" s="10" t="str">
        <f>name!B21</f>
        <v>Public admin. and defence</v>
      </c>
      <c r="Y24" s="11">
        <v>26.970999999999997</v>
      </c>
      <c r="Z24" s="11">
        <v>29.972000000000016</v>
      </c>
      <c r="AA24" s="345">
        <f t="shared" si="7"/>
        <v>3.001000000000019</v>
      </c>
      <c r="AB24" s="11">
        <v>14.16919764729286</v>
      </c>
      <c r="AC24" s="345">
        <f t="shared" si="8"/>
        <v>17.170197647292881</v>
      </c>
      <c r="AD24" s="348">
        <f t="shared" si="9"/>
        <v>2.8548136442545058E-2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19.86211877039932</v>
      </c>
      <c r="C25" s="11">
        <f t="shared" si="10"/>
        <v>19.059412902128443</v>
      </c>
      <c r="D25" s="11">
        <f t="shared" si="10"/>
        <v>-0.80270586827088219</v>
      </c>
      <c r="E25" s="11">
        <f t="shared" si="10"/>
        <v>9.7277536671305516</v>
      </c>
      <c r="F25" s="11">
        <f t="shared" si="10"/>
        <v>8.9250477988596693</v>
      </c>
      <c r="G25" s="200">
        <f t="shared" si="3"/>
        <v>2.6930772466230213E-2</v>
      </c>
      <c r="H25" s="11"/>
      <c r="I25" s="11" t="str">
        <f t="shared" si="11"/>
        <v>Sales and customer service occupations</v>
      </c>
      <c r="J25" s="11">
        <v>0.16121656902363457</v>
      </c>
      <c r="K25" s="11">
        <v>0.29568006180899897</v>
      </c>
      <c r="L25" s="11">
        <v>0.13446349278536435</v>
      </c>
      <c r="M25" s="11">
        <v>0.1132101420361718</v>
      </c>
      <c r="N25" s="11">
        <v>0.24767363482153615</v>
      </c>
      <c r="O25" s="11"/>
      <c r="P25" s="10" t="str">
        <f>name!D22</f>
        <v>62 Leisure, travel and related personal service occupations</v>
      </c>
      <c r="Q25" s="11">
        <v>5.2523552646954785</v>
      </c>
      <c r="R25" s="11">
        <v>5.5891558581069445</v>
      </c>
      <c r="S25" s="345">
        <f t="shared" si="4"/>
        <v>0.33680059341146595</v>
      </c>
      <c r="T25" s="345">
        <v>2.2856749740662532</v>
      </c>
      <c r="U25" s="345">
        <f t="shared" si="5"/>
        <v>2.6224755674777191</v>
      </c>
      <c r="V25" s="346">
        <f t="shared" si="6"/>
        <v>2.437802196246297E-2</v>
      </c>
      <c r="X25" s="10" t="str">
        <f>name!B22</f>
        <v>Education</v>
      </c>
      <c r="Y25" s="11">
        <v>75.496000000000151</v>
      </c>
      <c r="Z25" s="11">
        <v>75.676999999999936</v>
      </c>
      <c r="AA25" s="345">
        <f t="shared" si="7"/>
        <v>0.18099999999978422</v>
      </c>
      <c r="AB25" s="11">
        <v>40.09802462393499</v>
      </c>
      <c r="AC25" s="345">
        <f t="shared" si="8"/>
        <v>40.279024623934774</v>
      </c>
      <c r="AD25" s="348">
        <f t="shared" si="9"/>
        <v>2.8807439798258727E-2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0.90198943522798802</v>
      </c>
      <c r="C26" s="11">
        <f t="shared" si="10"/>
        <v>0.74789259040382317</v>
      </c>
      <c r="D26" s="11">
        <f t="shared" si="10"/>
        <v>-0.15409684482416494</v>
      </c>
      <c r="E26" s="11">
        <f t="shared" si="10"/>
        <v>0.36031185968739099</v>
      </c>
      <c r="F26" s="11">
        <f t="shared" si="10"/>
        <v>0.20621501486322599</v>
      </c>
      <c r="G26" s="200">
        <f t="shared" si="3"/>
        <v>2.2658828205989634E-2</v>
      </c>
      <c r="H26" s="11"/>
      <c r="I26" s="11" t="str">
        <f t="shared" si="11"/>
        <v>Process, plant and machine operatives</v>
      </c>
      <c r="J26" s="11">
        <v>0.12233778042463123</v>
      </c>
      <c r="K26" s="11">
        <v>0.28900371317340134</v>
      </c>
      <c r="L26" s="11">
        <v>0.16666593274877009</v>
      </c>
      <c r="M26" s="11">
        <v>0.13308129733980714</v>
      </c>
      <c r="N26" s="11">
        <v>0.29974723008857723</v>
      </c>
      <c r="O26" s="11"/>
      <c r="P26" s="10" t="str">
        <f>name!D23</f>
        <v>63 Community and civil enforcement occupations</v>
      </c>
      <c r="Q26" s="11">
        <v>0.67750661135567281</v>
      </c>
      <c r="R26" s="11">
        <v>0.42286889166950986</v>
      </c>
      <c r="S26" s="345">
        <f t="shared" si="4"/>
        <v>-0.25463771968616294</v>
      </c>
      <c r="T26" s="345">
        <v>0.16473975605466776</v>
      </c>
      <c r="U26" s="345">
        <f t="shared" si="5"/>
        <v>-8.9897963631495187E-2</v>
      </c>
      <c r="V26" s="346">
        <f t="shared" si="6"/>
        <v>1.4616001443441995E-2</v>
      </c>
      <c r="X26" s="10" t="str">
        <f>name!B23</f>
        <v>Health and social work</v>
      </c>
      <c r="Y26" s="11">
        <v>105.95600000000023</v>
      </c>
      <c r="Z26" s="11">
        <v>128.30300000000008</v>
      </c>
      <c r="AA26" s="345">
        <f t="shared" si="7"/>
        <v>22.346999999999852</v>
      </c>
      <c r="AB26" s="11">
        <v>66.243807213649163</v>
      </c>
      <c r="AC26" s="345">
        <f t="shared" si="8"/>
        <v>88.590807213649015</v>
      </c>
      <c r="AD26" s="348">
        <f t="shared" si="9"/>
        <v>3.2905223621959356E-2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53.788614194134894</v>
      </c>
      <c r="C27" s="11">
        <f t="shared" si="12"/>
        <v>51.453136314474747</v>
      </c>
      <c r="D27" s="11">
        <f t="shared" si="12"/>
        <v>-2.3354778796601434</v>
      </c>
      <c r="E27" s="11">
        <f t="shared" si="12"/>
        <v>24.084505505704804</v>
      </c>
      <c r="F27" s="11">
        <f t="shared" si="12"/>
        <v>21.749027626044661</v>
      </c>
      <c r="G27" s="200">
        <f t="shared" si="3"/>
        <v>2.4974705373244532E-2</v>
      </c>
      <c r="H27" s="11"/>
      <c r="I27" s="11" t="str">
        <f t="shared" si="11"/>
        <v>Elementary occupations</v>
      </c>
      <c r="J27" s="11">
        <v>4.8088002088014857E-2</v>
      </c>
      <c r="K27" s="11">
        <v>8.0089463501028219E-2</v>
      </c>
      <c r="L27" s="11">
        <v>3.2001461413013355E-2</v>
      </c>
      <c r="M27" s="11">
        <v>3.8640076754699548E-2</v>
      </c>
      <c r="N27" s="11">
        <v>7.0641538167712903E-2</v>
      </c>
      <c r="O27" s="11"/>
      <c r="P27" s="10" t="str">
        <f>name!D24</f>
        <v>71 Sales occupations</v>
      </c>
      <c r="Q27" s="11">
        <v>22.698745553680713</v>
      </c>
      <c r="R27" s="11">
        <v>22.838056483083857</v>
      </c>
      <c r="S27" s="345">
        <f t="shared" si="4"/>
        <v>0.13931092940314471</v>
      </c>
      <c r="T27" s="345">
        <v>7.6675978198582175</v>
      </c>
      <c r="U27" s="345">
        <f t="shared" si="5"/>
        <v>7.8069087492613622</v>
      </c>
      <c r="V27" s="346">
        <f t="shared" si="6"/>
        <v>1.9591116292441146E-2</v>
      </c>
      <c r="X27" s="10" t="str">
        <f>name!B24</f>
        <v>Arts and entertainment</v>
      </c>
      <c r="Y27" s="11">
        <v>28.713000000000033</v>
      </c>
      <c r="Z27" s="11">
        <v>27.971000000000025</v>
      </c>
      <c r="AA27" s="345">
        <f t="shared" si="7"/>
        <v>-0.74200000000000799</v>
      </c>
      <c r="AB27" s="11">
        <v>13.586185367509374</v>
      </c>
      <c r="AC27" s="345">
        <f t="shared" si="8"/>
        <v>12.844185367509366</v>
      </c>
      <c r="AD27" s="348">
        <f t="shared" si="9"/>
        <v>2.6164285621960159E-2</v>
      </c>
    </row>
    <row r="28" spans="1:30" x14ac:dyDescent="0.2">
      <c r="A28" s="10" t="str">
        <f>name!D25</f>
        <v>72 Customer service occupations</v>
      </c>
      <c r="B28" s="11">
        <f t="shared" si="12"/>
        <v>13.275112156099841</v>
      </c>
      <c r="C28" s="11">
        <f t="shared" si="12"/>
        <v>16.554720474731692</v>
      </c>
      <c r="D28" s="11">
        <f t="shared" si="12"/>
        <v>3.279608318631853</v>
      </c>
      <c r="E28" s="11">
        <f t="shared" si="12"/>
        <v>7.0280045891564429</v>
      </c>
      <c r="F28" s="11">
        <f t="shared" si="12"/>
        <v>10.307612907788295</v>
      </c>
      <c r="G28" s="200">
        <f t="shared" si="3"/>
        <v>2.8730542928541825E-2</v>
      </c>
      <c r="H28" s="11"/>
      <c r="O28" s="11"/>
      <c r="P28" s="10" t="str">
        <f>name!D25</f>
        <v>72 Customer service occupations</v>
      </c>
      <c r="Q28" s="11">
        <v>4.5574925020974257</v>
      </c>
      <c r="R28" s="11">
        <v>6.6979966870582626</v>
      </c>
      <c r="S28" s="345">
        <f t="shared" si="4"/>
        <v>2.1405041849608368</v>
      </c>
      <c r="T28" s="345">
        <v>2.0115813230429564</v>
      </c>
      <c r="U28" s="345">
        <f t="shared" si="5"/>
        <v>4.1520855080037933</v>
      </c>
      <c r="V28" s="346">
        <f t="shared" si="6"/>
        <v>2.4672809435104082E-2</v>
      </c>
      <c r="X28" s="10" t="str">
        <f>name!B25</f>
        <v>Other services</v>
      </c>
      <c r="Y28" s="11">
        <v>26.831999999999972</v>
      </c>
      <c r="Z28" s="11">
        <v>26.959000000000003</v>
      </c>
      <c r="AA28" s="345">
        <f t="shared" si="7"/>
        <v>0.12700000000003087</v>
      </c>
      <c r="AB28" s="11">
        <v>13.923313900063404</v>
      </c>
      <c r="AC28" s="345">
        <f t="shared" si="8"/>
        <v>14.050313900063435</v>
      </c>
      <c r="AD28" s="348">
        <f t="shared" si="9"/>
        <v>2.8257959140561173E-2</v>
      </c>
    </row>
    <row r="29" spans="1:30" x14ac:dyDescent="0.2">
      <c r="A29" s="10" t="str">
        <f>name!D26</f>
        <v>81 Process, plant and machine operatives</v>
      </c>
      <c r="B29" s="11">
        <f t="shared" si="12"/>
        <v>17.452964037259079</v>
      </c>
      <c r="C29" s="11">
        <f t="shared" si="12"/>
        <v>19.183143474786149</v>
      </c>
      <c r="D29" s="11">
        <f t="shared" si="12"/>
        <v>1.7301794375270716</v>
      </c>
      <c r="E29" s="11">
        <f t="shared" si="12"/>
        <v>7.5835864994921707</v>
      </c>
      <c r="F29" s="11">
        <f t="shared" si="12"/>
        <v>9.3137659370192445</v>
      </c>
      <c r="G29" s="200">
        <f t="shared" si="3"/>
        <v>2.4346811485899789E-2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13.685064576772737</v>
      </c>
      <c r="R29" s="11">
        <v>14.552934658230436</v>
      </c>
      <c r="S29" s="345">
        <f t="shared" si="4"/>
        <v>0.86787008145769917</v>
      </c>
      <c r="T29" s="345">
        <v>5.2392848078895415</v>
      </c>
      <c r="U29" s="345">
        <f t="shared" si="5"/>
        <v>6.1071548893472407</v>
      </c>
      <c r="V29" s="346">
        <f t="shared" si="6"/>
        <v>2.184480283286927E-2</v>
      </c>
      <c r="X29" s="231" t="str">
        <f>name!B3</f>
        <v>All industries</v>
      </c>
      <c r="Y29" s="34">
        <f>SUM(Y7:Y28)</f>
        <v>863.20300000000032</v>
      </c>
      <c r="Z29" s="34">
        <f>SUM(Z7:Z28)</f>
        <v>942.66699999999992</v>
      </c>
      <c r="AA29" s="349">
        <f t="shared" si="7"/>
        <v>79.463999999999601</v>
      </c>
      <c r="AB29" s="34">
        <f>SUM(AB7:AB28)</f>
        <v>437.13332004760389</v>
      </c>
      <c r="AC29" s="349">
        <f t="shared" si="8"/>
        <v>516.59732004760349</v>
      </c>
      <c r="AD29" s="350">
        <f t="shared" si="9"/>
        <v>2.7691702630892712E-2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33.3007137428541</v>
      </c>
      <c r="C30" s="11">
        <f t="shared" si="12"/>
        <v>36.082104474423417</v>
      </c>
      <c r="D30" s="11">
        <f t="shared" si="12"/>
        <v>2.7813907315693136</v>
      </c>
      <c r="E30" s="11">
        <f t="shared" si="12"/>
        <v>18.73580284578701</v>
      </c>
      <c r="F30" s="11">
        <f t="shared" si="12"/>
        <v>21.517193577356323</v>
      </c>
      <c r="G30" s="200">
        <f t="shared" si="3"/>
        <v>3.0204980101707468E-2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10.217329892930913</v>
      </c>
      <c r="K30" s="11">
        <f t="array" ref="K30:K38">MMULT(aggregation!$B$13:$AA$21,C65:C90)</f>
        <v>16.122350342482083</v>
      </c>
      <c r="L30" s="11">
        <f t="array" ref="L30:L38">MMULT(aggregation!$B$13:$AA$21,D65:D90)</f>
        <v>5.9050204495511718</v>
      </c>
      <c r="M30" s="11">
        <f t="array" ref="M30:M38">MMULT(aggregation!$B$13:$AA$21,E65:E90)</f>
        <v>7.4401788137671758</v>
      </c>
      <c r="N30" s="11">
        <f t="array" ref="N30:N38">MMULT(aggregation!$B$13:$AA$21,F65:F90)</f>
        <v>13.345199263318348</v>
      </c>
      <c r="O30" s="11"/>
      <c r="P30" s="10" t="str">
        <f>name!D27</f>
        <v>82 Transport and mobile machine drivers and operatives</v>
      </c>
      <c r="Q30" s="11">
        <v>30.572905365729905</v>
      </c>
      <c r="R30" s="11">
        <v>31.943913795037684</v>
      </c>
      <c r="S30" s="345">
        <f t="shared" si="4"/>
        <v>1.3710084293077784</v>
      </c>
      <c r="T30" s="345">
        <v>16.412558256822432</v>
      </c>
      <c r="U30" s="345">
        <f t="shared" si="5"/>
        <v>17.783566686130211</v>
      </c>
      <c r="V30" s="346">
        <f t="shared" si="6"/>
        <v>2.9062581931317499E-2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12.313900067299624</v>
      </c>
      <c r="C31" s="11">
        <f t="shared" si="12"/>
        <v>25.705563379944419</v>
      </c>
      <c r="D31" s="11">
        <f t="shared" si="12"/>
        <v>13.391663312644797</v>
      </c>
      <c r="E31" s="11">
        <f t="shared" si="12"/>
        <v>9.8681501975250683</v>
      </c>
      <c r="F31" s="11">
        <f t="shared" si="12"/>
        <v>23.259813510169867</v>
      </c>
      <c r="G31" s="200">
        <f t="shared" si="3"/>
        <v>4.0016917943515917E-2</v>
      </c>
      <c r="H31" s="11"/>
      <c r="I31" s="11" t="str">
        <f>I20</f>
        <v>Professional occupations</v>
      </c>
      <c r="J31" s="11">
        <v>45.686856683564905</v>
      </c>
      <c r="K31" s="11">
        <v>72.547654978885006</v>
      </c>
      <c r="L31" s="11">
        <v>26.860798295320109</v>
      </c>
      <c r="M31" s="11">
        <v>29.790649001721278</v>
      </c>
      <c r="N31" s="11">
        <v>56.651447297041386</v>
      </c>
      <c r="O31" s="11"/>
      <c r="P31" s="10" t="str">
        <f>name!D28</f>
        <v>91 Elementary trades and related occupations</v>
      </c>
      <c r="Q31" s="11">
        <v>10.214449289915647</v>
      </c>
      <c r="R31" s="11">
        <v>16.167635170763479</v>
      </c>
      <c r="S31" s="345">
        <f t="shared" si="4"/>
        <v>5.9531858808478315</v>
      </c>
      <c r="T31" s="345">
        <v>4.7837823311829757</v>
      </c>
      <c r="U31" s="345">
        <f t="shared" si="5"/>
        <v>10.736968212030806</v>
      </c>
      <c r="V31" s="346">
        <f t="shared" si="6"/>
        <v>2.5939316362756148E-2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80.282298140882716</v>
      </c>
      <c r="C32" s="11">
        <f t="shared" si="12"/>
        <v>65.521310367488269</v>
      </c>
      <c r="D32" s="11">
        <f t="shared" si="12"/>
        <v>-14.760987773394445</v>
      </c>
      <c r="E32" s="11">
        <f t="shared" si="12"/>
        <v>34.778114048575858</v>
      </c>
      <c r="F32" s="11">
        <f t="shared" si="12"/>
        <v>20.017126275181418</v>
      </c>
      <c r="G32" s="200">
        <f t="shared" ref="G32" si="13">IF(B32&gt;0,(1+(E32/B32))^(1/($C$6-$B$6))-1,0)</f>
        <v>2.4284046776296142E-2</v>
      </c>
      <c r="H32" s="11"/>
      <c r="I32" s="11" t="str">
        <f>I21</f>
        <v>Associate professional occupations</v>
      </c>
      <c r="J32" s="11">
        <v>13.32743422858962</v>
      </c>
      <c r="K32" s="11">
        <v>23.496046215568178</v>
      </c>
      <c r="L32" s="11">
        <v>10.168611986978558</v>
      </c>
      <c r="M32" s="11">
        <v>9.5463722730439802</v>
      </c>
      <c r="N32" s="11">
        <v>19.714984260022536</v>
      </c>
      <c r="O32" s="11"/>
      <c r="P32" s="10" t="str">
        <f>name!D29</f>
        <v>92 Elementary administration and service occupations</v>
      </c>
      <c r="Q32" s="11">
        <v>37.630285111142783</v>
      </c>
      <c r="R32" s="11">
        <v>33.318961647380064</v>
      </c>
      <c r="S32" s="345">
        <f t="shared" ref="S32" si="14">R32-Q32</f>
        <v>-4.3113234637627187</v>
      </c>
      <c r="T32" s="345">
        <v>14.095344392617999</v>
      </c>
      <c r="U32" s="345">
        <f>SUM(S32:T32)</f>
        <v>9.7840209288552806</v>
      </c>
      <c r="V32" s="346">
        <f t="shared" ref="V32" si="15">IF(Q32&gt;0,(1+(T32/Q32))^(1/($C$6-$B$6))-1,0)</f>
        <v>2.1436136682769336E-2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863.20300000000009</v>
      </c>
      <c r="C33" s="11">
        <f>SUM(C62,C91,C120,C149,C178,C207,C236,C265,C294)</f>
        <v>942.66700000000037</v>
      </c>
      <c r="D33" s="11">
        <f t="shared" si="12"/>
        <v>79.464000000000112</v>
      </c>
      <c r="E33" s="11">
        <f t="shared" si="12"/>
        <v>437.13332004760389</v>
      </c>
      <c r="F33" s="11">
        <f t="shared" si="12"/>
        <v>516.59732004760383</v>
      </c>
      <c r="G33" s="200">
        <f t="shared" si="3"/>
        <v>2.7691702630892712E-2</v>
      </c>
      <c r="H33" s="11"/>
      <c r="I33" s="11" t="str">
        <f>I22</f>
        <v>Administrative and secretarial occupations</v>
      </c>
      <c r="J33" s="11">
        <v>4.8688572690390224</v>
      </c>
      <c r="K33" s="11">
        <v>9.423615790359765</v>
      </c>
      <c r="L33" s="11">
        <v>4.5547585213207418</v>
      </c>
      <c r="M33" s="11">
        <v>4.0948293718380526</v>
      </c>
      <c r="N33" s="11">
        <v>8.6495878931587935</v>
      </c>
      <c r="O33" s="11"/>
      <c r="P33" s="10" t="str">
        <f>name!D3</f>
        <v>All occupations</v>
      </c>
      <c r="Q33" s="11">
        <f>SUM(Q7:Q32)</f>
        <v>445.9264508012227</v>
      </c>
      <c r="R33" s="11">
        <f>SUM(R7:R32)</f>
        <v>487.57106718133571</v>
      </c>
      <c r="S33" s="345">
        <f>R33-Q33</f>
        <v>41.644616380113007</v>
      </c>
      <c r="T33" s="11">
        <f>SUM(T7:T32)</f>
        <v>188.07729700013084</v>
      </c>
      <c r="U33" s="345">
        <f>SUM(S33:T33)</f>
        <v>229.72191338024385</v>
      </c>
      <c r="V33" s="346">
        <f t="shared" si="6"/>
        <v>2.3737407481351669E-2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1.2427899577397068</v>
      </c>
      <c r="K34" s="11">
        <v>2.5574812344949871</v>
      </c>
      <c r="L34" s="11">
        <v>1.3146912767552803</v>
      </c>
      <c r="M34" s="11">
        <v>1.0548240919704726</v>
      </c>
      <c r="N34" s="11">
        <v>2.3695153687257529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2.6135567051186941</v>
      </c>
      <c r="K35" s="11">
        <v>5.499495499561025</v>
      </c>
      <c r="L35" s="11">
        <v>2.8859387944423309</v>
      </c>
      <c r="M35" s="11">
        <v>2.4643476678117744</v>
      </c>
      <c r="N35" s="11">
        <v>5.3502864622541049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0.94200668342437477</v>
      </c>
      <c r="C36" s="11">
        <v>1.4230005977729605</v>
      </c>
      <c r="D36" s="11">
        <f>C36-B36</f>
        <v>0.48099391434858574</v>
      </c>
      <c r="E36" s="11">
        <v>0.63993758695735115</v>
      </c>
      <c r="F36" s="11">
        <f>SUM(D36:E36)</f>
        <v>1.1209315013059369</v>
      </c>
      <c r="G36" s="200">
        <f>IF(B36&gt;0,(1+(E36/B36))^(1/($C$6-$B$6))-1,0)</f>
        <v>3.5163967346822922E-2</v>
      </c>
      <c r="I36" s="11" t="str">
        <f t="shared" si="17"/>
        <v>Sales and customer service occupations</v>
      </c>
      <c r="J36" s="11">
        <v>2.1191983066366484</v>
      </c>
      <c r="K36" s="11">
        <v>4.2083606548771328</v>
      </c>
      <c r="L36" s="11">
        <v>2.0891623482404844</v>
      </c>
      <c r="M36" s="11">
        <v>1.5833393832673939</v>
      </c>
      <c r="N36" s="11">
        <v>3.6725017315078787</v>
      </c>
      <c r="P36" s="10" t="str">
        <f>name!D4</f>
        <v>11 Corporate managers and directors</v>
      </c>
      <c r="Q36" s="11">
        <v>22.756516392756936</v>
      </c>
      <c r="R36" s="11">
        <v>27.495681429762218</v>
      </c>
      <c r="S36" s="345">
        <f>R36-Q36</f>
        <v>4.7391650370052822</v>
      </c>
      <c r="T36" s="345">
        <v>14.448694736637165</v>
      </c>
      <c r="U36" s="345">
        <f>SUM(S36:T36)</f>
        <v>19.187859773642447</v>
      </c>
      <c r="V36" s="346">
        <f>IF(Q36&gt;0,(1+(T36/Q36))^(1/($C$6-$B$6))-1,0)</f>
        <v>3.3316108087038332E-2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0.33341058961581205</v>
      </c>
      <c r="C37" s="11">
        <v>0.61842228137672528</v>
      </c>
      <c r="D37" s="11">
        <f t="shared" ref="D37:D60" si="25">C37-B37</f>
        <v>0.28501169176091323</v>
      </c>
      <c r="E37" s="11">
        <v>0.30241150613542528</v>
      </c>
      <c r="F37" s="11">
        <f t="shared" ref="F37:F60" si="26">SUM(D37:E37)</f>
        <v>0.58742319789633846</v>
      </c>
      <c r="G37" s="200">
        <f t="shared" ref="G37:G62" si="27">IF(B37&gt;0,(1+(E37/B37))^(1/($C$6-$B$6))-1,0)</f>
        <v>4.3975760434294076E-2</v>
      </c>
      <c r="I37" s="11" t="str">
        <f t="shared" si="17"/>
        <v>Process, plant and machine operatives</v>
      </c>
      <c r="J37" s="11">
        <v>0.67716018459885741</v>
      </c>
      <c r="K37" s="11">
        <v>1.4085029199337762</v>
      </c>
      <c r="L37" s="11">
        <v>0.73134273533491867</v>
      </c>
      <c r="M37" s="11">
        <v>0.64116430483332598</v>
      </c>
      <c r="N37" s="11">
        <v>1.3725070401682447</v>
      </c>
      <c r="P37" s="10" t="str">
        <f>name!D5</f>
        <v>12 Other managers and proprietors</v>
      </c>
      <c r="Q37" s="11">
        <v>12.642107649017733</v>
      </c>
      <c r="R37" s="11">
        <v>13.373012571897208</v>
      </c>
      <c r="S37" s="345">
        <f t="shared" ref="S37:S60" si="28">R37-Q37</f>
        <v>0.73090492287947484</v>
      </c>
      <c r="T37" s="345">
        <v>7.9740863694970407</v>
      </c>
      <c r="U37" s="345">
        <f t="shared" ref="U37:U60" si="29">SUM(S37:T37)</f>
        <v>8.7049912923765156</v>
      </c>
      <c r="V37" s="346">
        <f t="shared" ref="V37:V62" si="30">IF(Q37&gt;0,(1+(T37/Q37))^(1/($C$6-$B$6))-1,0)</f>
        <v>3.3140216064572181E-2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2.6168968724430641</v>
      </c>
      <c r="C38" s="11">
        <v>4.659761974991472</v>
      </c>
      <c r="D38" s="11">
        <f t="shared" si="25"/>
        <v>2.0428651025484079</v>
      </c>
      <c r="E38" s="11">
        <v>1.5108355694323108</v>
      </c>
      <c r="F38" s="11">
        <f t="shared" si="26"/>
        <v>3.5537006719807187</v>
      </c>
      <c r="G38" s="200">
        <f t="shared" si="27"/>
        <v>3.084886092090211E-2</v>
      </c>
      <c r="I38" s="11" t="str">
        <f t="shared" si="17"/>
        <v>Elementary occupations</v>
      </c>
      <c r="J38" s="11">
        <v>1.6215178152113479</v>
      </c>
      <c r="K38" s="11">
        <v>3.1861609116109788</v>
      </c>
      <c r="L38" s="11">
        <v>1.5646430963996312</v>
      </c>
      <c r="M38" s="11">
        <v>1.4322465034695675</v>
      </c>
      <c r="N38" s="11">
        <v>2.9968895998691987</v>
      </c>
      <c r="P38" s="10" t="str">
        <f>name!D6</f>
        <v>21 Science, research, engineering and technology professionals</v>
      </c>
      <c r="Q38" s="11">
        <v>12.645665679892424</v>
      </c>
      <c r="R38" s="11">
        <v>21.230358840813793</v>
      </c>
      <c r="S38" s="345">
        <f t="shared" si="28"/>
        <v>8.5846931609213684</v>
      </c>
      <c r="T38" s="345">
        <v>9.1923545090994896</v>
      </c>
      <c r="U38" s="345">
        <f t="shared" si="29"/>
        <v>17.777047670020856</v>
      </c>
      <c r="V38" s="346">
        <f t="shared" si="30"/>
        <v>3.7093958869768073E-2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1.854459409958241</v>
      </c>
      <c r="C39" s="11">
        <v>3.30800793279256</v>
      </c>
      <c r="D39" s="11">
        <f t="shared" si="25"/>
        <v>1.453548522834319</v>
      </c>
      <c r="E39" s="11">
        <v>1.3515548033586438</v>
      </c>
      <c r="F39" s="11">
        <f t="shared" si="26"/>
        <v>2.8051033261929628</v>
      </c>
      <c r="G39" s="200">
        <f t="shared" si="27"/>
        <v>3.7169827385514331E-2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24.720146827050772</v>
      </c>
      <c r="R39" s="11">
        <v>27.410196155984117</v>
      </c>
      <c r="S39" s="345">
        <f t="shared" si="28"/>
        <v>2.6900493289333447</v>
      </c>
      <c r="T39" s="345">
        <v>15.118262691449212</v>
      </c>
      <c r="U39" s="345">
        <f t="shared" si="29"/>
        <v>17.808312020382559</v>
      </c>
      <c r="V39" s="346">
        <f t="shared" si="30"/>
        <v>3.2325677107895912E-2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3.2814665082432435</v>
      </c>
      <c r="C40" s="11">
        <v>4.2972408510361388</v>
      </c>
      <c r="D40" s="11">
        <f>C40-B40</f>
        <v>1.0157743427928954</v>
      </c>
      <c r="E40" s="11">
        <v>1.9164423301081246</v>
      </c>
      <c r="F40" s="11">
        <f>SUM(D40:E40)</f>
        <v>2.9322166729010197</v>
      </c>
      <c r="G40" s="200">
        <f>IF(B40&gt;0,(1+(E40/B40))^(1/($C$6-$B$6))-1,0)</f>
        <v>3.1139393341087063E-2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27.369499157767891</v>
      </c>
      <c r="R40" s="11">
        <v>28.192221359248968</v>
      </c>
      <c r="S40" s="345">
        <f t="shared" si="28"/>
        <v>0.82272220148107778</v>
      </c>
      <c r="T40" s="345">
        <v>14.796153202601889</v>
      </c>
      <c r="U40" s="345">
        <f t="shared" si="29"/>
        <v>15.618875404082967</v>
      </c>
      <c r="V40" s="346">
        <f t="shared" si="30"/>
        <v>2.9230857195760462E-2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0.89554917178548543</v>
      </c>
      <c r="C41" s="11">
        <v>1.5116059310909369</v>
      </c>
      <c r="D41" s="11">
        <f t="shared" si="25"/>
        <v>0.61605675930545145</v>
      </c>
      <c r="E41" s="11">
        <v>0.62076284123912007</v>
      </c>
      <c r="F41" s="11">
        <f t="shared" si="26"/>
        <v>1.2368196005445715</v>
      </c>
      <c r="G41" s="200">
        <f t="shared" si="27"/>
        <v>3.5730127523032396E-2</v>
      </c>
      <c r="I41" s="11" t="str">
        <f>I30</f>
        <v>Managers, directors and senior officials</v>
      </c>
      <c r="J41" s="11">
        <f t="array" ref="J41:J49">MMULT(aggregation!$B$13:$AA$21,B94:B119)</f>
        <v>25.902660900727486</v>
      </c>
      <c r="K41" s="11">
        <f t="array" ref="K41:K49">MMULT(aggregation!$B$13:$AA$21,C94:C119)</f>
        <v>30.181327466409854</v>
      </c>
      <c r="L41" s="11">
        <f t="array" ref="L41:L49">MMULT(aggregation!$B$13:$AA$21,D94:D119)</f>
        <v>4.278666565682367</v>
      </c>
      <c r="M41" s="11">
        <f t="array" ref="M41:M49">MMULT(aggregation!$B$13:$AA$21,E94:E119)</f>
        <v>15.817024798697815</v>
      </c>
      <c r="N41" s="11">
        <f t="array" ref="N41:N49">MMULT(aggregation!$B$13:$AA$21,F94:F119)</f>
        <v>20.09569136438018</v>
      </c>
      <c r="P41" s="10" t="str">
        <f>name!D9</f>
        <v>24 Business, media and public service professionals</v>
      </c>
      <c r="Q41" s="11">
        <v>24.829829598506329</v>
      </c>
      <c r="R41" s="11">
        <v>30.476873086239006</v>
      </c>
      <c r="S41" s="345">
        <f t="shared" si="28"/>
        <v>5.6470434877326774</v>
      </c>
      <c r="T41" s="345">
        <v>14.947621050448735</v>
      </c>
      <c r="U41" s="345">
        <f t="shared" si="29"/>
        <v>20.594664538181412</v>
      </c>
      <c r="V41" s="346">
        <f t="shared" si="30"/>
        <v>3.1915685085783352E-2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0.34770249998181557</v>
      </c>
      <c r="C42" s="11">
        <v>0.62991079658396254</v>
      </c>
      <c r="D42" s="11">
        <f t="shared" si="25"/>
        <v>0.28220829660214697</v>
      </c>
      <c r="E42" s="11">
        <v>0.23039656658873267</v>
      </c>
      <c r="F42" s="11">
        <f t="shared" si="26"/>
        <v>0.51260486319087961</v>
      </c>
      <c r="G42" s="200">
        <f t="shared" si="27"/>
        <v>3.4474120398778396E-2</v>
      </c>
      <c r="I42" s="11" t="str">
        <f>I31</f>
        <v>Professional occupations</v>
      </c>
      <c r="J42" s="11">
        <v>66.429848555970935</v>
      </c>
      <c r="K42" s="11">
        <v>74.286789733818551</v>
      </c>
      <c r="L42" s="11">
        <v>7.8569411778476095</v>
      </c>
      <c r="M42" s="11">
        <v>33.762691200465298</v>
      </c>
      <c r="N42" s="11">
        <v>41.619632378312915</v>
      </c>
      <c r="P42" s="10" t="str">
        <f>name!D10</f>
        <v>31 Science, engineering and technology associate professionals</v>
      </c>
      <c r="Q42" s="11">
        <v>4.8740467318348175</v>
      </c>
      <c r="R42" s="11">
        <v>6.2302729137532928</v>
      </c>
      <c r="S42" s="345">
        <f t="shared" si="28"/>
        <v>1.3562261819184753</v>
      </c>
      <c r="T42" s="345">
        <v>2.7671867819257532</v>
      </c>
      <c r="U42" s="345">
        <f t="shared" si="29"/>
        <v>4.1234129638442285</v>
      </c>
      <c r="V42" s="346">
        <f t="shared" si="30"/>
        <v>3.0429425633065277E-2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6.2579678054152682E-2</v>
      </c>
      <c r="C43" s="11">
        <v>0.20051106754056308</v>
      </c>
      <c r="D43" s="11">
        <f t="shared" si="25"/>
        <v>0.1379313894864104</v>
      </c>
      <c r="E43" s="11">
        <v>8.6054119417958444E-2</v>
      </c>
      <c r="F43" s="11">
        <f t="shared" si="26"/>
        <v>0.22398550890436886</v>
      </c>
      <c r="G43" s="200">
        <f t="shared" si="27"/>
        <v>5.9364990944535734E-2</v>
      </c>
      <c r="I43" s="11" t="str">
        <f>I32</f>
        <v>Associate professional occupations</v>
      </c>
      <c r="J43" s="11">
        <v>33.228611275011986</v>
      </c>
      <c r="K43" s="11">
        <v>42.068622089697485</v>
      </c>
      <c r="L43" s="11">
        <v>8.840010814685499</v>
      </c>
      <c r="M43" s="11">
        <v>19.425041516679755</v>
      </c>
      <c r="N43" s="11">
        <v>28.265052331365254</v>
      </c>
      <c r="P43" s="10" t="str">
        <f>name!D11</f>
        <v>32 Health and social care associate professionals</v>
      </c>
      <c r="Q43" s="11">
        <v>12.071477625293234</v>
      </c>
      <c r="R43" s="11">
        <v>24.400928143217897</v>
      </c>
      <c r="S43" s="345">
        <f t="shared" si="28"/>
        <v>12.329450517924663</v>
      </c>
      <c r="T43" s="345">
        <v>12.660890371846413</v>
      </c>
      <c r="U43" s="345">
        <f t="shared" si="29"/>
        <v>24.990340889771076</v>
      </c>
      <c r="V43" s="346">
        <f t="shared" si="30"/>
        <v>4.8979540561745694E-2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3.6771780171128178E-2</v>
      </c>
      <c r="C44" s="11">
        <v>6.5070005084301663E-2</v>
      </c>
      <c r="D44" s="11">
        <f t="shared" si="25"/>
        <v>2.8298224913173485E-2</v>
      </c>
      <c r="E44" s="11">
        <v>2.0116660358713959E-2</v>
      </c>
      <c r="F44" s="11">
        <f t="shared" si="26"/>
        <v>4.8414885271887448E-2</v>
      </c>
      <c r="G44" s="200">
        <f t="shared" si="27"/>
        <v>2.9518033308956637E-2</v>
      </c>
      <c r="I44" s="11" t="str">
        <f>I33</f>
        <v>Administrative and secretarial occupations</v>
      </c>
      <c r="J44" s="11">
        <v>17.095795737851248</v>
      </c>
      <c r="K44" s="11">
        <v>23.764753523224535</v>
      </c>
      <c r="L44" s="11">
        <v>6.6689577853732871</v>
      </c>
      <c r="M44" s="11">
        <v>11.793597128181867</v>
      </c>
      <c r="N44" s="11">
        <v>18.462554913555152</v>
      </c>
      <c r="P44" s="10" t="str">
        <f>name!D12</f>
        <v>33 Protective service occupations</v>
      </c>
      <c r="Q44" s="11">
        <v>2.7101300643947868</v>
      </c>
      <c r="R44" s="11">
        <v>3.4502678250773537</v>
      </c>
      <c r="S44" s="345">
        <f t="shared" si="28"/>
        <v>0.74013776068256698</v>
      </c>
      <c r="T44" s="345">
        <v>1.4225871336183407</v>
      </c>
      <c r="U44" s="345">
        <f t="shared" si="29"/>
        <v>2.1627248943009079</v>
      </c>
      <c r="V44" s="346">
        <f t="shared" si="30"/>
        <v>2.8528594630391702E-2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0.24278665599523544</v>
      </c>
      <c r="C45" s="11">
        <v>0.39896669219740166</v>
      </c>
      <c r="D45" s="11">
        <f t="shared" ref="D45:D46" si="31">C45-B45</f>
        <v>0.15618003620216622</v>
      </c>
      <c r="E45" s="11">
        <v>0.17756757184233934</v>
      </c>
      <c r="F45" s="11">
        <f t="shared" ref="F45:F46" si="32">SUM(D45:E45)</f>
        <v>0.33374760804450554</v>
      </c>
      <c r="G45" s="200">
        <f t="shared" si="27"/>
        <v>3.7272124994550682E-2</v>
      </c>
      <c r="I45" s="11" t="str">
        <f t="shared" ref="I45:I49" si="33">I34</f>
        <v>Skilled trades occupations</v>
      </c>
      <c r="J45" s="11">
        <v>4.8358167065812783</v>
      </c>
      <c r="K45" s="11">
        <v>7.5079107827077367</v>
      </c>
      <c r="L45" s="11">
        <v>2.6720940761264576</v>
      </c>
      <c r="M45" s="11">
        <v>3.4641729756676618</v>
      </c>
      <c r="N45" s="11">
        <v>6.1362670517941194</v>
      </c>
      <c r="P45" s="10" t="str">
        <f>name!D13</f>
        <v>34 Culture, media and sports occupations</v>
      </c>
      <c r="Q45" s="11">
        <v>8.9425587680591789</v>
      </c>
      <c r="R45" s="11">
        <v>8.3752915939804655</v>
      </c>
      <c r="S45" s="345">
        <f t="shared" si="28"/>
        <v>-0.56726717407871341</v>
      </c>
      <c r="T45" s="345">
        <v>4.2624984492607512</v>
      </c>
      <c r="U45" s="345">
        <f t="shared" si="29"/>
        <v>3.6952312751820378</v>
      </c>
      <c r="V45" s="346">
        <f t="shared" si="30"/>
        <v>2.6325766597616429E-2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0.60196365861237766</v>
      </c>
      <c r="C46" s="11">
        <v>1.0530215363658215</v>
      </c>
      <c r="D46" s="11">
        <f t="shared" si="31"/>
        <v>0.45105787775344386</v>
      </c>
      <c r="E46" s="11">
        <v>0.41415999698364075</v>
      </c>
      <c r="F46" s="11">
        <f t="shared" si="32"/>
        <v>0.86521787473708467</v>
      </c>
      <c r="G46" s="200">
        <f t="shared" si="27"/>
        <v>3.5519828320813795E-2</v>
      </c>
      <c r="I46" s="11" t="str">
        <f t="shared" si="33"/>
        <v>Caring, leisure and other service occupations</v>
      </c>
      <c r="J46" s="11">
        <v>10.492985173970068</v>
      </c>
      <c r="K46" s="11">
        <v>15.50937108206289</v>
      </c>
      <c r="L46" s="11">
        <v>5.016385908092821</v>
      </c>
      <c r="M46" s="11">
        <v>8.1795416181432934</v>
      </c>
      <c r="N46" s="11">
        <v>13.195927526236114</v>
      </c>
      <c r="P46" s="10" t="str">
        <f>name!D14</f>
        <v>35 Business and public service associate professionals</v>
      </c>
      <c r="Q46" s="11">
        <v>25.324262981472351</v>
      </c>
      <c r="R46" s="11">
        <v>29.327806674118211</v>
      </c>
      <c r="S46" s="345">
        <f t="shared" si="28"/>
        <v>4.0035436926458594</v>
      </c>
      <c r="T46" s="345">
        <v>14.656659557093207</v>
      </c>
      <c r="U46" s="345">
        <f t="shared" si="29"/>
        <v>18.660203249739066</v>
      </c>
      <c r="V46" s="346">
        <f t="shared" si="30"/>
        <v>3.0910745449933774E-2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0.35694069266275741</v>
      </c>
      <c r="C47" s="11">
        <v>0.7765485091986768</v>
      </c>
      <c r="D47" s="11">
        <f t="shared" si="25"/>
        <v>0.41960781653591939</v>
      </c>
      <c r="E47" s="11">
        <v>0.31613450168892454</v>
      </c>
      <c r="F47" s="11">
        <f t="shared" si="26"/>
        <v>0.73574231822484393</v>
      </c>
      <c r="G47" s="200">
        <f t="shared" si="27"/>
        <v>4.3192609278081662E-2</v>
      </c>
      <c r="I47" s="11" t="str">
        <f t="shared" si="33"/>
        <v>Sales and customer service occupations</v>
      </c>
      <c r="J47" s="11">
        <v>9.5275353654806008</v>
      </c>
      <c r="K47" s="11">
        <v>13.912520989675865</v>
      </c>
      <c r="L47" s="11">
        <v>4.3849856241952647</v>
      </c>
      <c r="M47" s="11">
        <v>6.1579270769165912</v>
      </c>
      <c r="N47" s="11">
        <v>10.542912701111856</v>
      </c>
      <c r="P47" s="10" t="str">
        <f>name!D15</f>
        <v>41 Administrative occupations</v>
      </c>
      <c r="Q47" s="11">
        <v>51.250542686513363</v>
      </c>
      <c r="R47" s="11">
        <v>48.35548026456582</v>
      </c>
      <c r="S47" s="345">
        <f t="shared" si="28"/>
        <v>-2.8950624219475429</v>
      </c>
      <c r="T47" s="345">
        <v>28.858700107181821</v>
      </c>
      <c r="U47" s="345">
        <f t="shared" si="29"/>
        <v>25.963637685234279</v>
      </c>
      <c r="V47" s="346">
        <f t="shared" si="30"/>
        <v>3.0225457167255998E-2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3.6814090210740176E-2</v>
      </c>
      <c r="C48" s="11">
        <v>0.10291558914193696</v>
      </c>
      <c r="D48" s="11">
        <f t="shared" si="25"/>
        <v>6.6101498931196795E-2</v>
      </c>
      <c r="E48" s="11">
        <v>4.4617010275649849E-2</v>
      </c>
      <c r="F48" s="11">
        <f t="shared" si="26"/>
        <v>0.11071850920684664</v>
      </c>
      <c r="G48" s="200">
        <f t="shared" si="27"/>
        <v>5.4350679157898485E-2</v>
      </c>
      <c r="I48" s="11" t="str">
        <f t="shared" si="33"/>
        <v>Process, plant and machine operatives</v>
      </c>
      <c r="J48" s="11">
        <v>2.390273605710024</v>
      </c>
      <c r="K48" s="11">
        <v>4.7492789528330128</v>
      </c>
      <c r="L48" s="11">
        <v>2.3590053471229897</v>
      </c>
      <c r="M48" s="11">
        <v>2.2234197779726115</v>
      </c>
      <c r="N48" s="11">
        <v>4.5824251250956012</v>
      </c>
      <c r="P48" s="10" t="str">
        <f>name!D16</f>
        <v>42 Secretarial and related occupations</v>
      </c>
      <c r="Q48" s="11">
        <v>17.918592625841821</v>
      </c>
      <c r="R48" s="11">
        <v>11.311621206307157</v>
      </c>
      <c r="S48" s="345">
        <f t="shared" si="28"/>
        <v>-6.6069714195346645</v>
      </c>
      <c r="T48" s="345">
        <v>8.1634227460726798</v>
      </c>
      <c r="U48" s="345">
        <f t="shared" si="29"/>
        <v>1.5564513265380153</v>
      </c>
      <c r="V48" s="346">
        <f t="shared" si="30"/>
        <v>2.5342950869464254E-2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2.2952461788771989E-2</v>
      </c>
      <c r="C49" s="11">
        <v>4.9213415971593129E-2</v>
      </c>
      <c r="D49" s="11">
        <f t="shared" si="25"/>
        <v>2.626095418282114E-2</v>
      </c>
      <c r="E49" s="11">
        <v>2.415200089440963E-2</v>
      </c>
      <c r="F49" s="11">
        <f t="shared" si="26"/>
        <v>5.0412955077230773E-2</v>
      </c>
      <c r="G49" s="200">
        <f t="shared" si="27"/>
        <v>4.9096694716210809E-2</v>
      </c>
      <c r="I49" s="11" t="str">
        <f t="shared" si="33"/>
        <v>Elementary occupations</v>
      </c>
      <c r="J49" s="11">
        <v>6.5864487604033979</v>
      </c>
      <c r="K49" s="11">
        <v>10.08583157199366</v>
      </c>
      <c r="L49" s="11">
        <v>3.4993828115902623</v>
      </c>
      <c r="M49" s="11">
        <v>5.3415558191933119</v>
      </c>
      <c r="N49" s="11">
        <v>8.8409386307835742</v>
      </c>
      <c r="P49" s="10" t="str">
        <f>name!D17</f>
        <v>51 Skilled agricultural and related trades</v>
      </c>
      <c r="Q49" s="11">
        <v>1.7548929587950479</v>
      </c>
      <c r="R49" s="11">
        <v>2.3197300305031301</v>
      </c>
      <c r="S49" s="345">
        <f t="shared" si="28"/>
        <v>0.56483707170808217</v>
      </c>
      <c r="T49" s="345">
        <v>1.3550593323935929</v>
      </c>
      <c r="U49" s="345">
        <f t="shared" si="29"/>
        <v>1.9198964041016751</v>
      </c>
      <c r="V49" s="346">
        <f t="shared" si="30"/>
        <v>3.8883558241493033E-2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2.1651908083234295E-2</v>
      </c>
      <c r="C50" s="11">
        <v>3.6143836760913213E-2</v>
      </c>
      <c r="D50" s="11">
        <f t="shared" si="25"/>
        <v>1.4491928677678918E-2</v>
      </c>
      <c r="E50" s="11">
        <v>1.3613889721284869E-2</v>
      </c>
      <c r="F50" s="11">
        <f t="shared" si="26"/>
        <v>2.8105818398963787E-2</v>
      </c>
      <c r="G50" s="200">
        <f t="shared" si="27"/>
        <v>3.3055932109668618E-2</v>
      </c>
      <c r="O50" s="71"/>
      <c r="P50" s="10" t="str">
        <f>name!D18</f>
        <v>52 Skilled metal, electrical and electronic trades</v>
      </c>
      <c r="Q50" s="11">
        <v>0.70074234823418069</v>
      </c>
      <c r="R50" s="11">
        <v>1.5106588700376484</v>
      </c>
      <c r="S50" s="345">
        <f t="shared" si="28"/>
        <v>0.80991652180346774</v>
      </c>
      <c r="T50" s="345">
        <v>0.73395751144334953</v>
      </c>
      <c r="U50" s="345">
        <f t="shared" si="29"/>
        <v>1.5438740332468173</v>
      </c>
      <c r="V50" s="346">
        <f t="shared" si="30"/>
        <v>4.8930819856766172E-2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7.8608416299670719E-3</v>
      </c>
      <c r="C51" s="11">
        <v>1.4337873975549746E-2</v>
      </c>
      <c r="D51" s="11">
        <f t="shared" ref="D51" si="34">C51-B51</f>
        <v>6.4770323455826742E-3</v>
      </c>
      <c r="E51" s="11">
        <v>6.2931683408365613E-3</v>
      </c>
      <c r="F51" s="11">
        <f t="shared" ref="F51" si="35">SUM(D51:E51)</f>
        <v>1.2770200686419236E-2</v>
      </c>
      <c r="G51" s="200">
        <f t="shared" si="27"/>
        <v>3.9985689593953877E-2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0.66225389463533046</v>
      </c>
      <c r="R51" s="11">
        <v>0.56244463374192044</v>
      </c>
      <c r="S51" s="345">
        <f t="shared" si="28"/>
        <v>-9.9809260893410023E-2</v>
      </c>
      <c r="T51" s="345">
        <v>0.26239538535732959</v>
      </c>
      <c r="U51" s="345">
        <f t="shared" si="29"/>
        <v>0.16258612446391957</v>
      </c>
      <c r="V51" s="346">
        <f t="shared" si="30"/>
        <v>2.2500433933986264E-2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5.3848676788078725E-2</v>
      </c>
      <c r="C52" s="11">
        <v>0.1230061710967502</v>
      </c>
      <c r="D52" s="11">
        <f t="shared" si="25"/>
        <v>6.9157494308671477E-2</v>
      </c>
      <c r="E52" s="11">
        <v>4.9230281444195161E-2</v>
      </c>
      <c r="F52" s="11">
        <f t="shared" si="26"/>
        <v>0.11838777575286663</v>
      </c>
      <c r="G52" s="200">
        <f t="shared" si="27"/>
        <v>4.4238414617728372E-2</v>
      </c>
      <c r="I52" s="11" t="str">
        <f>I41</f>
        <v>Managers, directors and senior officials</v>
      </c>
      <c r="J52" s="11">
        <f t="array" ref="J52:J60">MMULT(aggregation!$B$13:$AA$21,B123:B148)</f>
        <v>5.9569424745413295</v>
      </c>
      <c r="K52" s="11">
        <f t="array" ref="K52:K60">MMULT(aggregation!$B$13:$AA$21,C123:C148)</f>
        <v>6.6280614282074115</v>
      </c>
      <c r="L52" s="11">
        <f t="array" ref="L52:L60">MMULT(aggregation!$B$13:$AA$21,D123:D148)</f>
        <v>0.67111895366608243</v>
      </c>
      <c r="M52" s="11">
        <f t="array" ref="M52:M60">MMULT(aggregation!$B$13:$AA$21,E123:E148)</f>
        <v>3.413783516364401</v>
      </c>
      <c r="N52" s="11">
        <f t="array" ref="N52:N60">MMULT(aggregation!$B$13:$AA$21,F123:F148)</f>
        <v>4.0849024700304835</v>
      </c>
      <c r="P52" s="10" t="str">
        <f>name!D20</f>
        <v>54 Textiles, printing and other skilled trades</v>
      </c>
      <c r="Q52" s="11">
        <v>7.0662014748890831</v>
      </c>
      <c r="R52" s="11">
        <v>8.0891985503024291</v>
      </c>
      <c r="S52" s="345">
        <f t="shared" si="28"/>
        <v>1.0229970754133459</v>
      </c>
      <c r="T52" s="345">
        <v>4.438606196914316</v>
      </c>
      <c r="U52" s="345">
        <f t="shared" si="29"/>
        <v>5.461603272327662</v>
      </c>
      <c r="V52" s="346">
        <f t="shared" si="30"/>
        <v>3.3029894939127447E-2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4.2203356965292288E-2</v>
      </c>
      <c r="C53" s="11">
        <v>9.2644158841703031E-2</v>
      </c>
      <c r="D53" s="11">
        <f t="shared" si="25"/>
        <v>5.0440801876410743E-2</v>
      </c>
      <c r="E53" s="11">
        <v>4.0003047055035663E-2</v>
      </c>
      <c r="F53" s="11">
        <f t="shared" si="26"/>
        <v>9.0443848931446413E-2</v>
      </c>
      <c r="G53" s="200">
        <f t="shared" si="27"/>
        <v>4.5451548589239721E-2</v>
      </c>
      <c r="I53" s="11" t="str">
        <f>I42</f>
        <v>Professional occupations</v>
      </c>
      <c r="J53" s="11">
        <v>9.2196440645469</v>
      </c>
      <c r="K53" s="11">
        <v>6.5766768216279718</v>
      </c>
      <c r="L53" s="11">
        <v>-2.6429672429189277</v>
      </c>
      <c r="M53" s="11">
        <v>2.6656390140356869</v>
      </c>
      <c r="N53" s="11">
        <v>2.2671771116759443E-2</v>
      </c>
      <c r="P53" s="10" t="str">
        <f>name!D21</f>
        <v>61 Caring personal service occupations</v>
      </c>
      <c r="Q53" s="11">
        <v>53.148175465055033</v>
      </c>
      <c r="R53" s="11">
        <v>60.208127882063152</v>
      </c>
      <c r="S53" s="345">
        <f t="shared" si="28"/>
        <v>7.0599524170081196</v>
      </c>
      <c r="T53" s="345">
        <v>33.491221363107648</v>
      </c>
      <c r="U53" s="345">
        <f t="shared" si="29"/>
        <v>40.551173780115768</v>
      </c>
      <c r="V53" s="346">
        <f t="shared" si="30"/>
        <v>3.3114532484814108E-2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1.8651377395958242E-2</v>
      </c>
      <c r="C54" s="11">
        <v>3.8249569543584959E-2</v>
      </c>
      <c r="D54" s="11">
        <f t="shared" ref="D54:D55" si="36">C54-B54</f>
        <v>1.9598192147626717E-2</v>
      </c>
      <c r="E54" s="11">
        <v>1.5790626878238203E-2</v>
      </c>
      <c r="F54" s="11">
        <f t="shared" ref="F54:F55" si="37">SUM(D54:E54)</f>
        <v>3.5388819025864923E-2</v>
      </c>
      <c r="G54" s="200">
        <f t="shared" si="27"/>
        <v>4.1737985622149809E-2</v>
      </c>
      <c r="I54" s="11" t="str">
        <f>I43</f>
        <v>Associate professional occupations</v>
      </c>
      <c r="J54" s="11">
        <v>8.5577296194893009</v>
      </c>
      <c r="K54" s="11">
        <v>9.4538980793543441</v>
      </c>
      <c r="L54" s="11">
        <v>0.89616845986504334</v>
      </c>
      <c r="M54" s="11">
        <v>4.1493062232010427</v>
      </c>
      <c r="N54" s="11">
        <v>5.0454746830660859</v>
      </c>
      <c r="P54" s="10" t="str">
        <f>name!D22</f>
        <v>62 Leisure, travel and related personal service occupations</v>
      </c>
      <c r="Q54" s="11">
        <v>14.609763505703848</v>
      </c>
      <c r="R54" s="11">
        <v>13.470257044021501</v>
      </c>
      <c r="S54" s="345">
        <f t="shared" si="28"/>
        <v>-1.1395064616823465</v>
      </c>
      <c r="T54" s="345">
        <v>7.4420786930642953</v>
      </c>
      <c r="U54" s="345">
        <f t="shared" si="29"/>
        <v>6.3025722313819488</v>
      </c>
      <c r="V54" s="346">
        <f t="shared" si="30"/>
        <v>2.782721463461324E-2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2.091587819578777E-3</v>
      </c>
      <c r="C55" s="11">
        <v>3.907616204819225E-3</v>
      </c>
      <c r="D55" s="11">
        <f t="shared" si="36"/>
        <v>1.816028385240448E-3</v>
      </c>
      <c r="E55" s="11">
        <v>1.8563998446415801E-3</v>
      </c>
      <c r="F55" s="11">
        <f t="shared" si="37"/>
        <v>3.6724282298820281E-3</v>
      </c>
      <c r="G55" s="200">
        <f t="shared" si="27"/>
        <v>4.3261815905209611E-2</v>
      </c>
      <c r="I55" s="11" t="str">
        <f>I44</f>
        <v>Administrative and secretarial occupations</v>
      </c>
      <c r="J55" s="11">
        <v>7.4026194663935021</v>
      </c>
      <c r="K55" s="11">
        <v>9.5817417991753668</v>
      </c>
      <c r="L55" s="11">
        <v>2.1791223327818656</v>
      </c>
      <c r="M55" s="11">
        <v>5.023166218216339</v>
      </c>
      <c r="N55" s="11">
        <v>7.2022885509982046</v>
      </c>
      <c r="P55" s="10" t="str">
        <f>name!D23</f>
        <v>63 Community and civil enforcement occupations</v>
      </c>
      <c r="Q55" s="11">
        <v>0.22448282387231544</v>
      </c>
      <c r="R55" s="11">
        <v>0.32502369873431319</v>
      </c>
      <c r="S55" s="345">
        <f t="shared" si="28"/>
        <v>0.10054087486199775</v>
      </c>
      <c r="T55" s="345">
        <v>0.19557210363272329</v>
      </c>
      <c r="U55" s="345">
        <f t="shared" si="29"/>
        <v>0.29611297849472107</v>
      </c>
      <c r="V55" s="346">
        <f t="shared" si="30"/>
        <v>4.2657162899552459E-2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0.11748348320703424</v>
      </c>
      <c r="C56" s="11">
        <v>0.20369668546440789</v>
      </c>
      <c r="D56" s="11">
        <f t="shared" si="25"/>
        <v>8.6213202257373653E-2</v>
      </c>
      <c r="E56" s="11">
        <v>8.0624642173008659E-2</v>
      </c>
      <c r="F56" s="11">
        <f t="shared" si="26"/>
        <v>0.1668378444303823</v>
      </c>
      <c r="G56" s="200">
        <f t="shared" si="27"/>
        <v>3.5448170129265932E-2</v>
      </c>
      <c r="I56" s="11" t="str">
        <f t="shared" ref="I56:I60" si="38">I45</f>
        <v>Skilled trades occupations</v>
      </c>
      <c r="J56" s="11">
        <v>2.2084731213432001</v>
      </c>
      <c r="K56" s="11">
        <v>3.2781347224918522</v>
      </c>
      <c r="L56" s="11">
        <v>1.0696616011486519</v>
      </c>
      <c r="M56" s="11">
        <v>1.5380410823688362</v>
      </c>
      <c r="N56" s="11">
        <v>2.6077026835174877</v>
      </c>
      <c r="P56" s="10" t="str">
        <f>name!D24</f>
        <v>71 Sales occupations</v>
      </c>
      <c r="Q56" s="11">
        <v>31.089868640454181</v>
      </c>
      <c r="R56" s="11">
        <v>28.61507983139089</v>
      </c>
      <c r="S56" s="345">
        <f t="shared" si="28"/>
        <v>-2.4747888090632912</v>
      </c>
      <c r="T56" s="345">
        <v>16.416907685846589</v>
      </c>
      <c r="U56" s="345">
        <f t="shared" si="29"/>
        <v>13.942118876783297</v>
      </c>
      <c r="V56" s="346">
        <f t="shared" si="30"/>
        <v>2.8669298846324631E-2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4.3733085816600348E-2</v>
      </c>
      <c r="C57" s="11">
        <v>9.1983376344591056E-2</v>
      </c>
      <c r="D57" s="11">
        <f t="shared" si="25"/>
        <v>4.8250290527990708E-2</v>
      </c>
      <c r="E57" s="11">
        <v>3.2585499863163142E-2</v>
      </c>
      <c r="F57" s="11">
        <f t="shared" si="26"/>
        <v>8.083579039115385E-2</v>
      </c>
      <c r="G57" s="200">
        <f t="shared" si="27"/>
        <v>3.7818351794253635E-2</v>
      </c>
      <c r="I57" s="11" t="str">
        <f t="shared" si="38"/>
        <v>Caring, leisure and other service occupations</v>
      </c>
      <c r="J57" s="11">
        <v>8.1791216621233573</v>
      </c>
      <c r="K57" s="11">
        <v>9.0396920718437404</v>
      </c>
      <c r="L57" s="11">
        <v>0.86057040972038379</v>
      </c>
      <c r="M57" s="11">
        <v>4.853073110029209</v>
      </c>
      <c r="N57" s="11">
        <v>5.7136435197495921</v>
      </c>
      <c r="P57" s="10" t="str">
        <f>name!D25</f>
        <v>72 Customer service occupations</v>
      </c>
      <c r="Q57" s="11">
        <v>8.7176196540024034</v>
      </c>
      <c r="R57" s="11">
        <v>9.8567237876734399</v>
      </c>
      <c r="S57" s="345">
        <f t="shared" si="28"/>
        <v>1.1391041336710366</v>
      </c>
      <c r="T57" s="345">
        <v>5.0164232661134864</v>
      </c>
      <c r="U57" s="345">
        <f t="shared" si="29"/>
        <v>6.155527399784523</v>
      </c>
      <c r="V57" s="346">
        <f t="shared" si="30"/>
        <v>3.0765875116818053E-2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4.1774001514102634E-2</v>
      </c>
      <c r="C58" s="11">
        <v>0.11829579023156074</v>
      </c>
      <c r="D58" s="11">
        <f t="shared" ref="D58:D59" si="39">C58-B58</f>
        <v>7.65217887174581E-2</v>
      </c>
      <c r="E58" s="11">
        <v>4.5507981978707153E-2</v>
      </c>
      <c r="F58" s="11">
        <f t="shared" ref="F58:F59" si="40">SUM(D58:E58)</f>
        <v>0.12202977069616525</v>
      </c>
      <c r="G58" s="200">
        <f t="shared" si="27"/>
        <v>5.0351278964572366E-2</v>
      </c>
      <c r="I58" s="11" t="str">
        <f t="shared" si="38"/>
        <v>Sales and customer service occupations</v>
      </c>
      <c r="J58" s="11">
        <v>3.1253673274642422</v>
      </c>
      <c r="K58" s="11">
        <v>4.049783782448678</v>
      </c>
      <c r="L58" s="11">
        <v>0.92441645498443625</v>
      </c>
      <c r="M58" s="11">
        <v>1.8737582247011526</v>
      </c>
      <c r="N58" s="11">
        <v>2.7981746796855891</v>
      </c>
      <c r="P58" s="10" t="str">
        <f>name!D26</f>
        <v>81 Process, plant and machine operatives</v>
      </c>
      <c r="Q58" s="11">
        <v>3.7678994604863436</v>
      </c>
      <c r="R58" s="11">
        <v>4.6302088165557169</v>
      </c>
      <c r="S58" s="345">
        <f t="shared" si="28"/>
        <v>0.86230935606937331</v>
      </c>
      <c r="T58" s="345">
        <v>2.3443016916026278</v>
      </c>
      <c r="U58" s="345">
        <f t="shared" si="29"/>
        <v>3.2066110476720011</v>
      </c>
      <c r="V58" s="346">
        <f t="shared" si="30"/>
        <v>3.2776994992915309E-2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8.05637789105286E-2</v>
      </c>
      <c r="C59" s="11">
        <v>0.17070792294184059</v>
      </c>
      <c r="D59" s="11">
        <f t="shared" si="39"/>
        <v>9.014414403131199E-2</v>
      </c>
      <c r="E59" s="11">
        <v>8.7573315361099996E-2</v>
      </c>
      <c r="F59" s="11">
        <f t="shared" si="40"/>
        <v>0.17771745939241199</v>
      </c>
      <c r="G59" s="200">
        <f t="shared" si="27"/>
        <v>5.0271499720540902E-2</v>
      </c>
      <c r="I59" s="11" t="str">
        <f t="shared" si="38"/>
        <v>Process, plant and machine operatives</v>
      </c>
      <c r="J59" s="11">
        <v>1.1400100452384421</v>
      </c>
      <c r="K59" s="11">
        <v>1.9398843549975711</v>
      </c>
      <c r="L59" s="11">
        <v>0.7998743097591291</v>
      </c>
      <c r="M59" s="11">
        <v>0.96702734292033843</v>
      </c>
      <c r="N59" s="11">
        <v>1.7669016526794676</v>
      </c>
      <c r="P59" s="10" t="str">
        <f>name!D27</f>
        <v>82 Transport and mobile machine drivers and operatives</v>
      </c>
      <c r="Q59" s="11">
        <v>2.7278083771241826</v>
      </c>
      <c r="R59" s="11">
        <v>4.1381906793856995</v>
      </c>
      <c r="S59" s="345">
        <f t="shared" si="28"/>
        <v>1.410382302261517</v>
      </c>
      <c r="T59" s="345">
        <v>2.3232445889645765</v>
      </c>
      <c r="U59" s="345">
        <f t="shared" si="29"/>
        <v>3.7336268912260935</v>
      </c>
      <c r="V59" s="346">
        <f t="shared" si="30"/>
        <v>4.1928388245888959E-2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5.8832455268717683E-4</v>
      </c>
      <c r="C60" s="11">
        <v>8.578430003161535E-3</v>
      </c>
      <c r="D60" s="11">
        <f t="shared" si="25"/>
        <v>7.9901054504743583E-3</v>
      </c>
      <c r="E60" s="11">
        <v>3.764039318290769E-3</v>
      </c>
      <c r="F60" s="11">
        <f t="shared" si="26"/>
        <v>1.1754144768765127E-2</v>
      </c>
      <c r="G60" s="200">
        <f t="shared" si="27"/>
        <v>0.14272189369916211</v>
      </c>
      <c r="I60" s="11" t="str">
        <f t="shared" si="38"/>
        <v>Elementary occupations</v>
      </c>
      <c r="J60" s="11">
        <v>3.4865152635165413</v>
      </c>
      <c r="K60" s="11">
        <v>5.5271856640897052</v>
      </c>
      <c r="L60" s="11">
        <v>2.0406704005731635</v>
      </c>
      <c r="M60" s="11">
        <v>2.804944686736679</v>
      </c>
      <c r="N60" s="11">
        <v>4.8456150873098434</v>
      </c>
      <c r="P60" s="10" t="str">
        <f>name!D28</f>
        <v>91 Elementary trades and related occupations</v>
      </c>
      <c r="Q60" s="11">
        <v>2.099450777383975</v>
      </c>
      <c r="R60" s="11">
        <v>9.5379282091809401</v>
      </c>
      <c r="S60" s="345">
        <f t="shared" si="28"/>
        <v>7.4384774317969651</v>
      </c>
      <c r="T60" s="345">
        <v>5.0843678663420908</v>
      </c>
      <c r="U60" s="345">
        <f t="shared" si="29"/>
        <v>12.522845298139057</v>
      </c>
      <c r="V60" s="346">
        <f t="shared" si="30"/>
        <v>8.5467048716499017E-2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4.7499677535327682E-2</v>
      </c>
      <c r="C61" s="11">
        <v>7.151103349786668E-2</v>
      </c>
      <c r="D61" s="11">
        <f t="shared" ref="D61" si="41">C61-B61</f>
        <v>2.4011355962538998E-2</v>
      </c>
      <c r="E61" s="11">
        <v>3.4876037436408783E-2</v>
      </c>
      <c r="F61" s="11">
        <f t="shared" ref="F61" si="42">SUM(D61:E61)</f>
        <v>5.8887393398947781E-2</v>
      </c>
      <c r="G61" s="200">
        <f t="shared" ref="G61" si="43">IF(B61&gt;0,(1+(E61/B61))^(1/($C$6-$B$6))-1,0)</f>
        <v>3.7386445139695024E-2</v>
      </c>
      <c r="P61" s="10" t="str">
        <f>name!D29</f>
        <v>92 Elementary administration and service occupations</v>
      </c>
      <c r="Q61" s="11">
        <v>42.652013029739955</v>
      </c>
      <c r="R61" s="11">
        <v>32.20234872010824</v>
      </c>
      <c r="S61" s="345">
        <f t="shared" ref="S61" si="44">R61-Q61</f>
        <v>-10.449664309631714</v>
      </c>
      <c r="T61" s="345">
        <v>20.682769655957866</v>
      </c>
      <c r="U61" s="345">
        <f t="shared" ref="U61" si="45">SUM(S61:T61)</f>
        <v>10.233105346326152</v>
      </c>
      <c r="V61" s="346">
        <f t="shared" ref="V61" si="46">IF(Q61&gt;0,(1+(T61/Q61))^(1/($C$6-$B$6))-1,0)</f>
        <v>2.6707773260984835E-2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12.110250853165589</v>
      </c>
      <c r="C62" s="11">
        <f t="shared" ref="C62:F62" si="47">SUM(C36:C61)</f>
        <v>20.067259646051802</v>
      </c>
      <c r="D62" s="11">
        <f t="shared" si="47"/>
        <v>7.9570087928862101</v>
      </c>
      <c r="E62" s="11">
        <f t="shared" si="47"/>
        <v>8.0668619946962572</v>
      </c>
      <c r="F62" s="11">
        <f t="shared" si="47"/>
        <v>16.023870787582467</v>
      </c>
      <c r="G62" s="200">
        <f t="shared" si="27"/>
        <v>3.4618863275475364E-2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417.2765491987775</v>
      </c>
      <c r="R62" s="11">
        <f>SUM(R36:R61)</f>
        <v>455.09593281866461</v>
      </c>
      <c r="S62" s="345">
        <f>R62-Q62</f>
        <v>37.819383619887105</v>
      </c>
      <c r="T62" s="11">
        <f>SUM(T36:T61)</f>
        <v>249.05602304747296</v>
      </c>
      <c r="U62" s="345">
        <f>SUM(S62:T62)</f>
        <v>286.87540666736004</v>
      </c>
      <c r="V62" s="346">
        <f t="shared" si="30"/>
        <v>3.1694553137228576E-2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7.8501687869494514</v>
      </c>
      <c r="K63" s="11">
        <f t="array" ref="K63:K71">MMULT(aggregation!$B$13:$AA$21,C152:C177)</f>
        <v>8.8159831304637368</v>
      </c>
      <c r="L63" s="11">
        <f t="array" ref="L63:L71">MMULT(aggregation!$B$13:$AA$21,D152:D177)</f>
        <v>0.96581434351428586</v>
      </c>
      <c r="M63" s="11">
        <f t="array" ref="M63:M71">MMULT(aggregation!$B$13:$AA$21,E152:E177)</f>
        <v>4.3574380658358152</v>
      </c>
      <c r="N63" s="11">
        <f t="array" ref="N63:N71">MMULT(aggregation!$B$13:$AA$21,F152:F177)</f>
        <v>5.3232524093501006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9.820793853094159</v>
      </c>
      <c r="K64" s="11">
        <v>11.24609620126639</v>
      </c>
      <c r="L64" s="11">
        <v>1.4253023481722296</v>
      </c>
      <c r="M64" s="11">
        <v>4.4554421802128408</v>
      </c>
      <c r="N64" s="11">
        <v>5.8807445283850699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7.4471512514917118</v>
      </c>
      <c r="C65" s="11">
        <v>11.196030759296608</v>
      </c>
      <c r="D65" s="11">
        <f>C65-B65</f>
        <v>3.7488795078048964</v>
      </c>
      <c r="E65" s="11">
        <v>5.0575620411789854</v>
      </c>
      <c r="F65" s="11">
        <f>SUM(D65:E65)</f>
        <v>8.8064415489838819</v>
      </c>
      <c r="G65" s="200">
        <f>IF(B65&gt;0,(1+(E65/B65))^(1/($C$6-$B$6))-1,0)</f>
        <v>3.515544514126967E-2</v>
      </c>
      <c r="I65" s="11" t="str">
        <f>I54</f>
        <v>Associate professional occupations</v>
      </c>
      <c r="J65" s="11">
        <v>7.9025256332126634</v>
      </c>
      <c r="K65" s="11">
        <v>8.8644930695954223</v>
      </c>
      <c r="L65" s="11">
        <v>0.9619674363827585</v>
      </c>
      <c r="M65" s="11">
        <v>3.7663471488826978</v>
      </c>
      <c r="N65" s="11">
        <v>4.7283145852654567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2.7701786414392005</v>
      </c>
      <c r="C66" s="11">
        <v>4.9263195831854754</v>
      </c>
      <c r="D66" s="11">
        <f t="shared" ref="D66:D89" si="50">C66-B66</f>
        <v>2.1561409417462749</v>
      </c>
      <c r="E66" s="11">
        <v>2.3826167725881904</v>
      </c>
      <c r="F66" s="11">
        <f t="shared" ref="F66:F89" si="51">SUM(D66:E66)</f>
        <v>4.5387577143344657</v>
      </c>
      <c r="G66" s="200">
        <f t="shared" ref="G66:G89" si="52">IF(B66&gt;0,(1+(E66/B66))^(1/($C$6-$B$6))-1,0)</f>
        <v>4.2243050992102793E-2</v>
      </c>
      <c r="I66" s="11" t="str">
        <f>I55</f>
        <v>Administrative and secretarial occupations</v>
      </c>
      <c r="J66" s="11">
        <v>6.0130568505549444</v>
      </c>
      <c r="K66" s="11">
        <v>6.9878064160081612</v>
      </c>
      <c r="L66" s="11">
        <v>0.97474956545321678</v>
      </c>
      <c r="M66" s="11">
        <v>3.6268396028773244</v>
      </c>
      <c r="N66" s="11">
        <v>4.6015891683305403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10.270459433815404</v>
      </c>
      <c r="C67" s="11">
        <v>20.666719207251553</v>
      </c>
      <c r="D67" s="11">
        <f t="shared" si="50"/>
        <v>10.396259773436149</v>
      </c>
      <c r="E67" s="11">
        <v>6.7831288729512078</v>
      </c>
      <c r="F67" s="11">
        <f t="shared" si="51"/>
        <v>17.179388646387359</v>
      </c>
      <c r="G67" s="200">
        <f t="shared" si="52"/>
        <v>3.4383839616857204E-2</v>
      </c>
      <c r="I67" s="11" t="str">
        <f t="shared" ref="I67:I71" si="53">I56</f>
        <v>Skilled trades occupations</v>
      </c>
      <c r="J67" s="11">
        <v>4.5045614893837591</v>
      </c>
      <c r="K67" s="11">
        <v>6.4173914101336162</v>
      </c>
      <c r="L67" s="11">
        <v>1.912829920749858</v>
      </c>
      <c r="M67" s="11">
        <v>2.8087946699349202</v>
      </c>
      <c r="N67" s="11">
        <v>4.7216245906847787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5.6195950019952008</v>
      </c>
      <c r="C68" s="11">
        <v>9.1789737287639923</v>
      </c>
      <c r="D68" s="11">
        <f t="shared" si="50"/>
        <v>3.5593787267687915</v>
      </c>
      <c r="E68" s="11">
        <v>4.0113556797326995</v>
      </c>
      <c r="F68" s="11">
        <f t="shared" si="51"/>
        <v>7.570734406501491</v>
      </c>
      <c r="G68" s="200">
        <f t="shared" si="52"/>
        <v>3.6567550959267114E-2</v>
      </c>
      <c r="I68" s="11" t="str">
        <f t="shared" si="53"/>
        <v>Caring, leisure and other service occupations</v>
      </c>
      <c r="J68" s="11">
        <v>5.7402331086822054</v>
      </c>
      <c r="K68" s="11">
        <v>7.2474516620689986</v>
      </c>
      <c r="L68" s="11">
        <v>1.5072185533867939</v>
      </c>
      <c r="M68" s="11">
        <v>3.7682637578840268</v>
      </c>
      <c r="N68" s="11">
        <v>5.2754823112708209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18.773938898947041</v>
      </c>
      <c r="C69" s="11">
        <v>24.882406610233495</v>
      </c>
      <c r="D69" s="11">
        <f t="shared" ref="D69" si="54">C69-B69</f>
        <v>6.1084677112864547</v>
      </c>
      <c r="E69" s="11">
        <v>11.527197335900553</v>
      </c>
      <c r="F69" s="11">
        <f t="shared" ref="F69" si="55">SUM(D69:E69)</f>
        <v>17.635665047187008</v>
      </c>
      <c r="G69" s="200">
        <f t="shared" si="52"/>
        <v>3.2429093374804152E-2</v>
      </c>
      <c r="I69" s="11" t="str">
        <f t="shared" si="53"/>
        <v>Sales and customer service occupations</v>
      </c>
      <c r="J69" s="11">
        <v>2.7355515307595981</v>
      </c>
      <c r="K69" s="11">
        <v>3.353666597947659</v>
      </c>
      <c r="L69" s="11">
        <v>0.61811506718806086</v>
      </c>
      <c r="M69" s="11">
        <v>1.3966879637733516</v>
      </c>
      <c r="N69" s="11">
        <v>2.0148030309614127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11.022863348807254</v>
      </c>
      <c r="C70" s="11">
        <v>17.819555432635969</v>
      </c>
      <c r="D70" s="11">
        <f t="shared" si="50"/>
        <v>6.7966920838287148</v>
      </c>
      <c r="E70" s="11">
        <v>7.4689671131368183</v>
      </c>
      <c r="F70" s="11">
        <f t="shared" si="51"/>
        <v>14.265659196965533</v>
      </c>
      <c r="G70" s="200">
        <f t="shared" si="52"/>
        <v>3.5092190530993772E-2</v>
      </c>
      <c r="I70" s="11" t="str">
        <f t="shared" si="53"/>
        <v>Process, plant and machine operatives</v>
      </c>
      <c r="J70" s="11">
        <v>1.8990231532365895</v>
      </c>
      <c r="K70" s="11">
        <v>2.9668277603017432</v>
      </c>
      <c r="L70" s="11">
        <v>1.0678046070651537</v>
      </c>
      <c r="M70" s="11">
        <v>1.4904352854540392</v>
      </c>
      <c r="N70" s="11">
        <v>2.5582398925191931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1.8468898437848598</v>
      </c>
      <c r="C71" s="11">
        <v>2.8507913923624044</v>
      </c>
      <c r="D71" s="11">
        <f t="shared" si="50"/>
        <v>1.0039015485775447</v>
      </c>
      <c r="E71" s="11">
        <v>1.0499486059744261</v>
      </c>
      <c r="F71" s="11">
        <f t="shared" si="51"/>
        <v>2.053850154551971</v>
      </c>
      <c r="G71" s="200">
        <f t="shared" si="52"/>
        <v>3.0462564230514966E-2</v>
      </c>
      <c r="I71" s="11" t="str">
        <f t="shared" si="53"/>
        <v>Elementary occupations</v>
      </c>
      <c r="J71" s="11">
        <v>3.3172242626952477</v>
      </c>
      <c r="K71" s="11">
        <v>5.4290287098408472</v>
      </c>
      <c r="L71" s="11">
        <v>2.1118044471455999</v>
      </c>
      <c r="M71" s="11">
        <v>2.6082364082389606</v>
      </c>
      <c r="N71" s="11">
        <v>4.7200408553845605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1.3559852622223234</v>
      </c>
      <c r="C72" s="11">
        <v>4.5176054803221026</v>
      </c>
      <c r="D72" s="11">
        <f t="shared" si="50"/>
        <v>3.1616202180997792</v>
      </c>
      <c r="E72" s="11">
        <v>1.8929756535729105</v>
      </c>
      <c r="F72" s="11">
        <f t="shared" si="51"/>
        <v>5.0545958716726895</v>
      </c>
      <c r="G72" s="200">
        <f t="shared" si="52"/>
        <v>5.9983978874943888E-2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0.47146040763272601</v>
      </c>
      <c r="C73" s="11">
        <v>0.73079865286246848</v>
      </c>
      <c r="D73" s="11">
        <f t="shared" si="50"/>
        <v>0.25933824522974247</v>
      </c>
      <c r="E73" s="11">
        <v>0.20283870447133834</v>
      </c>
      <c r="F73" s="11">
        <f t="shared" si="51"/>
        <v>0.46217694970108081</v>
      </c>
      <c r="G73" s="200">
        <f t="shared" si="52"/>
        <v>2.4142740000048679E-2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3.428181456494551</v>
      </c>
      <c r="C74" s="11">
        <v>4.8215665425566812</v>
      </c>
      <c r="D74" s="11">
        <f t="shared" ref="D74:D75" si="56">C74-B74</f>
        <v>1.3933850860621302</v>
      </c>
      <c r="E74" s="11">
        <v>2.0774903273989778</v>
      </c>
      <c r="F74" s="11">
        <f t="shared" ref="F74:F75" si="57">SUM(D74:E74)</f>
        <v>3.470875413461108</v>
      </c>
      <c r="G74" s="200">
        <f t="shared" si="52"/>
        <v>3.2087300947959863E-2</v>
      </c>
      <c r="I74" s="11" t="str">
        <f>I63</f>
        <v>Managers, directors and senior officials</v>
      </c>
      <c r="J74" s="11">
        <f t="array" ref="J74:J82">MMULT(aggregation!$B$13:$AA$21,B181:B206)</f>
        <v>18.1225040364682</v>
      </c>
      <c r="K74" s="11">
        <f t="array" ref="K74:K82">MMULT(aggregation!$B$13:$AA$21,C181:C206)</f>
        <v>20.051720675177602</v>
      </c>
      <c r="L74" s="11">
        <f t="array" ref="L74:L82">MMULT(aggregation!$B$13:$AA$21,D181:D206)</f>
        <v>1.9292166387094047</v>
      </c>
      <c r="M74" s="11">
        <f t="array" ref="M74:M82">MMULT(aggregation!$B$13:$AA$21,E181:E206)</f>
        <v>8.4648599565805451</v>
      </c>
      <c r="N74" s="11">
        <f t="array" ref="N74:N82">MMULT(aggregation!$B$13:$AA$21,F181:F206)</f>
        <v>10.394076595289951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6.22491725845516</v>
      </c>
      <c r="C75" s="11">
        <v>10.575284147464521</v>
      </c>
      <c r="D75" s="11">
        <f t="shared" si="56"/>
        <v>4.3503668890093605</v>
      </c>
      <c r="E75" s="11">
        <v>4.3231189816263278</v>
      </c>
      <c r="F75" s="11">
        <f t="shared" si="57"/>
        <v>8.6734858706356874</v>
      </c>
      <c r="G75" s="200">
        <f t="shared" si="52"/>
        <v>3.5784009349980828E-2</v>
      </c>
      <c r="I75" s="11" t="str">
        <f>I64</f>
        <v>Professional occupations</v>
      </c>
      <c r="J75" s="11">
        <v>20.179210497845286</v>
      </c>
      <c r="K75" s="11">
        <v>26.277444969545854</v>
      </c>
      <c r="L75" s="11">
        <v>6.0982344717005699</v>
      </c>
      <c r="M75" s="11">
        <v>9.4219019596023852</v>
      </c>
      <c r="N75" s="11">
        <v>15.520136431302955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4.0793626958538365</v>
      </c>
      <c r="C76" s="11">
        <v>8.067312591758359</v>
      </c>
      <c r="D76" s="11">
        <f t="shared" si="50"/>
        <v>3.9879498959045225</v>
      </c>
      <c r="E76" s="11">
        <v>3.4227753893494932</v>
      </c>
      <c r="F76" s="11">
        <f t="shared" si="51"/>
        <v>7.4107252852540153</v>
      </c>
      <c r="G76" s="200">
        <f t="shared" si="52"/>
        <v>4.145261685087509E-2</v>
      </c>
      <c r="I76" s="11" t="str">
        <f>I65</f>
        <v>Associate professional occupations</v>
      </c>
      <c r="J76" s="11">
        <v>19.518988681206782</v>
      </c>
      <c r="K76" s="11">
        <v>21.817276157725509</v>
      </c>
      <c r="L76" s="11">
        <v>2.2982874765187251</v>
      </c>
      <c r="M76" s="11">
        <v>9.5315699244938674</v>
      </c>
      <c r="N76" s="11">
        <v>11.829857401012593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0.78949457318518601</v>
      </c>
      <c r="C77" s="11">
        <v>1.3563031986014054</v>
      </c>
      <c r="D77" s="11">
        <f t="shared" si="50"/>
        <v>0.56680862541621935</v>
      </c>
      <c r="E77" s="11">
        <v>0.67205398248855941</v>
      </c>
      <c r="F77" s="11">
        <f t="shared" si="51"/>
        <v>1.2388626079047786</v>
      </c>
      <c r="G77" s="200">
        <f t="shared" si="52"/>
        <v>4.1911760040361123E-2</v>
      </c>
      <c r="I77" s="11" t="str">
        <f>I66</f>
        <v>Administrative and secretarial occupations</v>
      </c>
      <c r="J77" s="11">
        <v>17.670206656505226</v>
      </c>
      <c r="K77" s="11">
        <v>16.347029989636489</v>
      </c>
      <c r="L77" s="11">
        <v>-1.3231766668687346</v>
      </c>
      <c r="M77" s="11">
        <v>9.2115149989147973</v>
      </c>
      <c r="N77" s="11">
        <v>7.8883383320460636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9.0710938443836056E-2</v>
      </c>
      <c r="C78" s="11">
        <v>0.16083638807192574</v>
      </c>
      <c r="D78" s="11">
        <f t="shared" si="50"/>
        <v>7.0125449628089684E-2</v>
      </c>
      <c r="E78" s="11">
        <v>7.4365382417066569E-2</v>
      </c>
      <c r="F78" s="11">
        <f t="shared" si="51"/>
        <v>0.14449083204515625</v>
      </c>
      <c r="G78" s="200">
        <f t="shared" si="52"/>
        <v>4.0722653690169697E-2</v>
      </c>
      <c r="I78" s="11" t="str">
        <f t="shared" ref="I78:I82" si="58">I67</f>
        <v>Skilled trades occupations</v>
      </c>
      <c r="J78" s="11">
        <v>23.978906872199602</v>
      </c>
      <c r="K78" s="11">
        <v>26.40363230536029</v>
      </c>
      <c r="L78" s="11">
        <v>2.4247254331606838</v>
      </c>
      <c r="M78" s="11">
        <v>9.8002765069799267</v>
      </c>
      <c r="N78" s="11">
        <v>12.22500194014061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0.4174885916219469</v>
      </c>
      <c r="C79" s="11">
        <v>0.91716433095674388</v>
      </c>
      <c r="D79" s="11">
        <f t="shared" si="50"/>
        <v>0.49967573933479698</v>
      </c>
      <c r="E79" s="11">
        <v>0.34638333696744733</v>
      </c>
      <c r="F79" s="11">
        <f t="shared" si="51"/>
        <v>0.84605907630224431</v>
      </c>
      <c r="G79" s="200">
        <f t="shared" si="52"/>
        <v>4.1098280551093769E-2</v>
      </c>
      <c r="I79" s="11" t="str">
        <f t="shared" si="58"/>
        <v>Caring, leisure and other service occupations</v>
      </c>
      <c r="J79" s="11">
        <v>26.44888674059602</v>
      </c>
      <c r="K79" s="11">
        <v>32.263904720166728</v>
      </c>
      <c r="L79" s="11">
        <v>5.8150179795707055</v>
      </c>
      <c r="M79" s="11">
        <v>17.140663440959816</v>
      </c>
      <c r="N79" s="11">
        <v>22.955681420530521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0.23214702908593896</v>
      </c>
      <c r="C80" s="11">
        <v>0.37896867175844556</v>
      </c>
      <c r="D80" s="11">
        <f t="shared" ref="D80" si="59">C80-B80</f>
        <v>0.14682164267250661</v>
      </c>
      <c r="E80" s="11">
        <v>0.16611912211913057</v>
      </c>
      <c r="F80" s="11">
        <f t="shared" ref="F80" si="60">SUM(D80:E80)</f>
        <v>0.31294076479163718</v>
      </c>
      <c r="G80" s="200">
        <f t="shared" si="52"/>
        <v>3.6638540455013135E-2</v>
      </c>
      <c r="I80" s="11" t="str">
        <f t="shared" si="58"/>
        <v>Sales and customer service occupations</v>
      </c>
      <c r="J80" s="11">
        <v>16.823527454246069</v>
      </c>
      <c r="K80" s="11">
        <v>19.717024510403526</v>
      </c>
      <c r="L80" s="11">
        <v>2.8934970561574564</v>
      </c>
      <c r="M80" s="11">
        <v>8.5112814357795319</v>
      </c>
      <c r="N80" s="11">
        <v>11.404778491936987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0.5024433985879847</v>
      </c>
      <c r="C81" s="11">
        <v>1.1005118437078718</v>
      </c>
      <c r="D81" s="11">
        <f t="shared" si="50"/>
        <v>0.5980684451198871</v>
      </c>
      <c r="E81" s="11">
        <v>0.46795625046682815</v>
      </c>
      <c r="F81" s="11">
        <f t="shared" si="51"/>
        <v>1.0660246955867152</v>
      </c>
      <c r="G81" s="200">
        <f t="shared" si="52"/>
        <v>4.4858706099634826E-2</v>
      </c>
      <c r="I81" s="11" t="str">
        <f t="shared" si="58"/>
        <v>Process, plant and machine operatives</v>
      </c>
      <c r="J81" s="11">
        <v>9.8455369930278813</v>
      </c>
      <c r="K81" s="11">
        <v>14.346130694436798</v>
      </c>
      <c r="L81" s="11">
        <v>4.5005937014089152</v>
      </c>
      <c r="M81" s="11">
        <v>5.6842536203631706</v>
      </c>
      <c r="N81" s="11">
        <v>10.184847321772086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2.1984488160772773</v>
      </c>
      <c r="C82" s="11">
        <v>4.8536765838409313</v>
      </c>
      <c r="D82" s="11">
        <f t="shared" si="50"/>
        <v>2.655227767763654</v>
      </c>
      <c r="E82" s="11">
        <v>2.1752091443896808</v>
      </c>
      <c r="F82" s="11">
        <f t="shared" si="51"/>
        <v>4.8304369121533348</v>
      </c>
      <c r="G82" s="200">
        <f t="shared" si="52"/>
        <v>4.6924180014581651E-2</v>
      </c>
      <c r="I82" s="11" t="str">
        <f t="shared" si="58"/>
        <v>Elementary occupations</v>
      </c>
      <c r="J82" s="11">
        <v>15.657748940263474</v>
      </c>
      <c r="K82" s="11">
        <v>17.566015204596219</v>
      </c>
      <c r="L82" s="11">
        <v>1.9082662643327444</v>
      </c>
      <c r="M82" s="11">
        <v>8.2754088300423625</v>
      </c>
      <c r="N82" s="11">
        <v>10.183675094375108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0.38379316537880287</v>
      </c>
      <c r="C83" s="11">
        <v>0.60197608318843243</v>
      </c>
      <c r="D83" s="11">
        <f t="shared" ref="D83:D84" si="61">C83-B83</f>
        <v>0.21818291780962956</v>
      </c>
      <c r="E83" s="11">
        <v>0.26938274902426207</v>
      </c>
      <c r="F83" s="11">
        <f t="shared" ref="F83:F84" si="62">SUM(D83:E83)</f>
        <v>0.48756566683389163</v>
      </c>
      <c r="G83" s="200">
        <f t="shared" si="52"/>
        <v>3.6085339109187542E-2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3.131472366261398E-2</v>
      </c>
      <c r="C84" s="11">
        <v>4.3842832531661186E-2</v>
      </c>
      <c r="D84" s="11">
        <f t="shared" si="61"/>
        <v>1.2528108869047205E-2</v>
      </c>
      <c r="E84" s="11">
        <v>1.9755774397831626E-2</v>
      </c>
      <c r="F84" s="11">
        <f t="shared" si="62"/>
        <v>3.2283883266878831E-2</v>
      </c>
      <c r="G84" s="200">
        <f t="shared" si="52"/>
        <v>3.3145370514002126E-2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1.6154722512357718</v>
      </c>
      <c r="C85" s="11">
        <v>3.1578794276783344</v>
      </c>
      <c r="D85" s="11">
        <f t="shared" si="50"/>
        <v>1.5424071764425626</v>
      </c>
      <c r="E85" s="11">
        <v>1.1893398481032811</v>
      </c>
      <c r="F85" s="11">
        <f t="shared" si="51"/>
        <v>2.7317470245458439</v>
      </c>
      <c r="G85" s="200">
        <f t="shared" si="52"/>
        <v>3.7465391138818749E-2</v>
      </c>
      <c r="I85" s="11" t="str">
        <f>I74</f>
        <v>Managers, directors and senior officials</v>
      </c>
      <c r="J85" s="11">
        <f t="array" ref="J85:J93">MMULT(aggregation!$B$13:$AA$21,B210:B235)</f>
        <v>16.846181807217157</v>
      </c>
      <c r="K85" s="11">
        <f t="array" ref="K85:K93">MMULT(aggregation!$B$13:$AA$21,C210:C235)</f>
        <v>12.987947667395055</v>
      </c>
      <c r="L85" s="11">
        <f t="array" ref="L85:L93">MMULT(aggregation!$B$13:$AA$21,D210:D235)</f>
        <v>-3.8582341398221009</v>
      </c>
      <c r="M85" s="11">
        <f t="array" ref="M85:M93">MMULT(aggregation!$B$13:$AA$21,E210:E235)</f>
        <v>7.0820541154980923</v>
      </c>
      <c r="N85" s="11">
        <f t="array" ref="N85:N93">MMULT(aggregation!$B$13:$AA$21,F210:F235)</f>
        <v>3.2238199756759918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0.50372605540087689</v>
      </c>
      <c r="C86" s="11">
        <v>1.0504812271987987</v>
      </c>
      <c r="D86" s="11">
        <f t="shared" si="50"/>
        <v>0.54675517179792177</v>
      </c>
      <c r="E86" s="11">
        <v>0.39399953516411279</v>
      </c>
      <c r="F86" s="11">
        <f t="shared" si="51"/>
        <v>0.94075470696203456</v>
      </c>
      <c r="G86" s="200">
        <f t="shared" si="52"/>
        <v>3.9273721254565297E-2</v>
      </c>
      <c r="I86" s="11" t="str">
        <f>I75</f>
        <v>Professional occupations</v>
      </c>
      <c r="J86" s="11">
        <v>16.677490478391281</v>
      </c>
      <c r="K86" s="11">
        <v>15.954549554911088</v>
      </c>
      <c r="L86" s="11">
        <v>-0.72294092348019223</v>
      </c>
      <c r="M86" s="11">
        <v>6.5815989234548704</v>
      </c>
      <c r="N86" s="11">
        <v>5.8586579999746791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0.18909648711382709</v>
      </c>
      <c r="C87" s="11">
        <v>0.47671344634939683</v>
      </c>
      <c r="D87" s="11">
        <f t="shared" ref="D87:D88" si="63">C87-B87</f>
        <v>0.28761695923556974</v>
      </c>
      <c r="E87" s="11">
        <v>0.16907197758833697</v>
      </c>
      <c r="F87" s="11">
        <f t="shared" ref="F87:F88" si="64">SUM(D87:E87)</f>
        <v>0.45668893682390671</v>
      </c>
      <c r="G87" s="200">
        <f t="shared" si="52"/>
        <v>4.3502736468383096E-2</v>
      </c>
      <c r="I87" s="11" t="str">
        <f>I76</f>
        <v>Associate professional occupations</v>
      </c>
      <c r="J87" s="11">
        <v>17.658712211957535</v>
      </c>
      <c r="K87" s="11">
        <v>15.378583207538179</v>
      </c>
      <c r="L87" s="11">
        <v>-2.2801290044193561</v>
      </c>
      <c r="M87" s="11">
        <v>6.9130895780469581</v>
      </c>
      <c r="N87" s="11">
        <v>4.6329605736276012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0.48806369748503031</v>
      </c>
      <c r="C88" s="11">
        <v>0.93178947358437925</v>
      </c>
      <c r="D88" s="11">
        <f t="shared" si="63"/>
        <v>0.44372577609934893</v>
      </c>
      <c r="E88" s="11">
        <v>0.47209232724498906</v>
      </c>
      <c r="F88" s="11">
        <f t="shared" si="64"/>
        <v>0.915818103344338</v>
      </c>
      <c r="G88" s="200">
        <f t="shared" si="52"/>
        <v>4.6142920378270391E-2</v>
      </c>
      <c r="I88" s="11" t="str">
        <f>I77</f>
        <v>Administrative and secretarial occupations</v>
      </c>
      <c r="J88" s="11">
        <v>21.679314421884786</v>
      </c>
      <c r="K88" s="11">
        <v>12.796674921214642</v>
      </c>
      <c r="L88" s="11">
        <v>-8.8826395006701446</v>
      </c>
      <c r="M88" s="11">
        <v>7.9688727273161897</v>
      </c>
      <c r="N88" s="11">
        <v>-0.9137667733539554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0.11847539958996547</v>
      </c>
      <c r="C89" s="11">
        <v>0.52409894451187589</v>
      </c>
      <c r="D89" s="11">
        <f t="shared" si="50"/>
        <v>0.40562354492191044</v>
      </c>
      <c r="E89" s="11">
        <v>0.20788235789872417</v>
      </c>
      <c r="F89" s="11">
        <f t="shared" si="51"/>
        <v>0.61350590282063466</v>
      </c>
      <c r="G89" s="200">
        <f t="shared" si="52"/>
        <v>6.9886523780874787E-2</v>
      </c>
      <c r="I89" s="11" t="str">
        <f t="shared" ref="I89:I93" si="65">I78</f>
        <v>Skilled trades occupations</v>
      </c>
      <c r="J89" s="11">
        <v>23.581846676932578</v>
      </c>
      <c r="K89" s="11">
        <v>21.874668283914019</v>
      </c>
      <c r="L89" s="11">
        <v>-1.7071783930185571</v>
      </c>
      <c r="M89" s="11">
        <v>9.590834610121064</v>
      </c>
      <c r="N89" s="11">
        <v>7.8836562171025069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1.5030424156213824</v>
      </c>
      <c r="C90" s="11">
        <v>2.662061967099103</v>
      </c>
      <c r="D90" s="11">
        <f t="shared" ref="D90" si="66">C90-B90</f>
        <v>1.1590195514777206</v>
      </c>
      <c r="E90" s="11">
        <v>1.2243641455708434</v>
      </c>
      <c r="F90" s="11">
        <f t="shared" ref="F90" si="67">SUM(D90:E90)</f>
        <v>2.383383697048564</v>
      </c>
      <c r="G90" s="200">
        <f t="shared" ref="G90:G91" si="68">IF(B90&gt;0,(1+(E90/B90))^(1/($C$6-$B$6))-1,0)</f>
        <v>4.0523539588732449E-2</v>
      </c>
      <c r="I90" s="11" t="str">
        <f t="shared" si="65"/>
        <v>Caring, leisure and other service occupations</v>
      </c>
      <c r="J90" s="11">
        <v>21.399319599630584</v>
      </c>
      <c r="K90" s="11">
        <v>18.376491451673409</v>
      </c>
      <c r="L90" s="11">
        <v>-3.0228281479571764</v>
      </c>
      <c r="M90" s="11">
        <v>9.9325743799232562</v>
      </c>
      <c r="N90" s="11">
        <v>6.9097462319660794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82.374701043429695</v>
      </c>
      <c r="C91" s="11">
        <f t="shared" ref="C91:F91" si="69">SUM(C65:C90)</f>
        <v>138.44966854777292</v>
      </c>
      <c r="D91" s="11">
        <f t="shared" si="69"/>
        <v>56.074967504343221</v>
      </c>
      <c r="E91" s="11">
        <f t="shared" si="69"/>
        <v>58.04795141172302</v>
      </c>
      <c r="F91" s="11">
        <f t="shared" si="69"/>
        <v>114.12291891606621</v>
      </c>
      <c r="G91" s="200">
        <f t="shared" si="68"/>
        <v>3.619833008015183E-2</v>
      </c>
      <c r="I91" s="11" t="str">
        <f t="shared" si="65"/>
        <v>Sales and customer service occupations</v>
      </c>
      <c r="J91" s="11">
        <v>17.717099264380355</v>
      </c>
      <c r="K91" s="11">
        <v>15.178747166157187</v>
      </c>
      <c r="L91" s="11">
        <v>-2.538352098223168</v>
      </c>
      <c r="M91" s="11">
        <v>7.7927804451704947</v>
      </c>
      <c r="N91" s="11">
        <v>5.2544283469473267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17.159599003301238</v>
      </c>
      <c r="K92" s="11">
        <v>18.571105324552796</v>
      </c>
      <c r="L92" s="11">
        <v>1.4115063212515579</v>
      </c>
      <c r="M92" s="11">
        <v>9.1212007149304437</v>
      </c>
      <c r="N92" s="11">
        <v>10.532707036182002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27.692326835699209</v>
      </c>
      <c r="K93" s="11">
        <v>25.6536676088758</v>
      </c>
      <c r="L93" s="11">
        <v>-2.0386592268234094</v>
      </c>
      <c r="M93" s="11">
        <v>12.701498643742294</v>
      </c>
      <c r="N93" s="11">
        <v>10.662839416918885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19.27998856534461</v>
      </c>
      <c r="C94" s="11">
        <v>21.492989466845909</v>
      </c>
      <c r="D94" s="11">
        <f>C94-B94</f>
        <v>2.2130009015012995</v>
      </c>
      <c r="E94" s="11">
        <v>11.101560722299331</v>
      </c>
      <c r="F94" s="11">
        <f>SUM(D94:E94)</f>
        <v>13.31456162380063</v>
      </c>
      <c r="G94" s="200">
        <f>IF(B94&gt;0,(1+(E94/B94))^(1/($C$6-$B$6))-1,0)</f>
        <v>3.0782119196502089E-2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6.6226723353828776</v>
      </c>
      <c r="C95" s="11">
        <v>8.6883379995639451</v>
      </c>
      <c r="D95" s="11">
        <f t="shared" ref="D95:D118" si="72">C95-B95</f>
        <v>2.0656656641810676</v>
      </c>
      <c r="E95" s="11">
        <v>4.7154640763984839</v>
      </c>
      <c r="F95" s="11">
        <f t="shared" ref="F95:F118" si="73">SUM(D95:E95)</f>
        <v>6.7811297405795514</v>
      </c>
      <c r="G95" s="200">
        <f t="shared" ref="G95:G120" si="74">IF(B95&gt;0,(1+(E95/B95))^(1/($C$6-$B$6))-1,0)</f>
        <v>3.6495037890466264E-2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19.152231875097723</v>
      </c>
      <c r="C96" s="11">
        <v>26.338231226263854</v>
      </c>
      <c r="D96" s="11">
        <f t="shared" si="72"/>
        <v>7.1859993511661315</v>
      </c>
      <c r="E96" s="11">
        <v>9.3006075140145157</v>
      </c>
      <c r="F96" s="11">
        <f t="shared" si="73"/>
        <v>16.486606865180647</v>
      </c>
      <c r="G96" s="200">
        <f t="shared" si="74"/>
        <v>2.673984170863597E-2</v>
      </c>
      <c r="I96" s="11" t="str">
        <f>I85</f>
        <v>Managers, directors and senior officials</v>
      </c>
      <c r="J96" s="11">
        <f t="array" ref="J96:J104">MMULT(aggregation!$B$13:$AA$21,B239:B264)</f>
        <v>11.037176171132124</v>
      </c>
      <c r="K96" s="11">
        <f t="array" ref="K96:K104">MMULT(aggregation!$B$13:$AA$21,C239:C264)</f>
        <v>7.9299973252529714</v>
      </c>
      <c r="L96" s="11">
        <f t="array" ref="L96:L104">MMULT(aggregation!$B$13:$AA$21,D239:D264)</f>
        <v>-3.107178845879154</v>
      </c>
      <c r="M96" s="11">
        <f t="array" ref="M96:M104">MMULT(aggregation!$B$13:$AA$21,E239:E264)</f>
        <v>4.1778534365110156</v>
      </c>
      <c r="N96" s="11">
        <f t="array" ref="N96:N104">MMULT(aggregation!$B$13:$AA$21,F239:F264)</f>
        <v>1.0706745906318618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13.105030623928977</v>
      </c>
      <c r="C97" s="11">
        <v>15.226736926316745</v>
      </c>
      <c r="D97" s="11">
        <f t="shared" si="72"/>
        <v>2.1217063023877678</v>
      </c>
      <c r="E97" s="11">
        <v>7.8681368995792207</v>
      </c>
      <c r="F97" s="11">
        <f t="shared" si="73"/>
        <v>9.9898432019669876</v>
      </c>
      <c r="G97" s="200">
        <f t="shared" si="74"/>
        <v>3.1846429481214633E-2</v>
      </c>
      <c r="I97" s="11" t="str">
        <f>I86</f>
        <v>Professional occupations</v>
      </c>
      <c r="J97" s="11">
        <v>9.7493687621268776</v>
      </c>
      <c r="K97" s="11">
        <v>7.0686144066809256</v>
      </c>
      <c r="L97" s="11">
        <v>-2.6807543554459521</v>
      </c>
      <c r="M97" s="11">
        <v>3.3249731787646315</v>
      </c>
      <c r="N97" s="11">
        <v>0.64421882331867919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12.395260218007694</v>
      </c>
      <c r="C98" s="11">
        <v>7.7741527859519888</v>
      </c>
      <c r="D98" s="11">
        <f t="shared" ref="D98" si="75">C98-B98</f>
        <v>-4.6211074320557053</v>
      </c>
      <c r="E98" s="11">
        <v>4.7669583563906288</v>
      </c>
      <c r="F98" s="11">
        <f t="shared" ref="F98" si="76">SUM(D98:E98)</f>
        <v>0.14585092433492353</v>
      </c>
      <c r="G98" s="200">
        <f t="shared" si="74"/>
        <v>2.1930086518236136E-2</v>
      </c>
      <c r="I98" s="11" t="str">
        <f>I87</f>
        <v>Associate professional occupations</v>
      </c>
      <c r="J98" s="11">
        <v>10.511328891887825</v>
      </c>
      <c r="K98" s="11">
        <v>7.2072855355894809</v>
      </c>
      <c r="L98" s="11">
        <v>-3.3040433562983447</v>
      </c>
      <c r="M98" s="11">
        <v>3.3042433605782207</v>
      </c>
      <c r="N98" s="11">
        <v>2.0000427987609815E-4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21.777325838936541</v>
      </c>
      <c r="C99" s="11">
        <v>24.947668795285956</v>
      </c>
      <c r="D99" s="11">
        <f t="shared" si="72"/>
        <v>3.1703429563494154</v>
      </c>
      <c r="E99" s="11">
        <v>11.826988430480938</v>
      </c>
      <c r="F99" s="11">
        <f t="shared" si="73"/>
        <v>14.997331386830353</v>
      </c>
      <c r="G99" s="200">
        <f t="shared" si="74"/>
        <v>2.9341223395746185E-2</v>
      </c>
      <c r="I99" s="11" t="str">
        <f>I88</f>
        <v>Administrative and secretarial occupations</v>
      </c>
      <c r="J99" s="11">
        <v>12.836725797630503</v>
      </c>
      <c r="K99" s="11">
        <v>3.6158367990928939</v>
      </c>
      <c r="L99" s="11">
        <v>-9.2208889985376086</v>
      </c>
      <c r="M99" s="11">
        <v>3.0103959229483568</v>
      </c>
      <c r="N99" s="11">
        <v>-6.2104930755892518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4.3923517092182101</v>
      </c>
      <c r="C100" s="11">
        <v>4.9452954772668676</v>
      </c>
      <c r="D100" s="11">
        <f t="shared" si="72"/>
        <v>0.55294376804865752</v>
      </c>
      <c r="E100" s="11">
        <v>1.9996340238618333</v>
      </c>
      <c r="F100" s="11">
        <f t="shared" si="73"/>
        <v>2.5525777919104908</v>
      </c>
      <c r="G100" s="200">
        <f t="shared" si="74"/>
        <v>2.5327437774019579E-2</v>
      </c>
      <c r="I100" s="11" t="str">
        <f t="shared" ref="I100:I104" si="77">I89</f>
        <v>Skilled trades occupations</v>
      </c>
      <c r="J100" s="11">
        <v>13.00783168816915</v>
      </c>
      <c r="K100" s="11">
        <v>11.21480031939436</v>
      </c>
      <c r="L100" s="11">
        <v>-1.7930313687747903</v>
      </c>
      <c r="M100" s="11">
        <v>4.9733156731932153</v>
      </c>
      <c r="N100" s="11">
        <v>3.180284304418425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4.5829396193294309</v>
      </c>
      <c r="C101" s="11">
        <v>10.690901192736771</v>
      </c>
      <c r="D101" s="11">
        <f t="shared" si="72"/>
        <v>6.1079615734073398</v>
      </c>
      <c r="E101" s="11">
        <v>5.4135152306832834</v>
      </c>
      <c r="F101" s="11">
        <f t="shared" si="73"/>
        <v>11.521476804090623</v>
      </c>
      <c r="G101" s="200">
        <f t="shared" si="74"/>
        <v>5.3368009683911533E-2</v>
      </c>
      <c r="I101" s="11" t="str">
        <f t="shared" si="77"/>
        <v>Caring, leisure and other service occupations</v>
      </c>
      <c r="J101" s="11">
        <v>6.1548920147100423</v>
      </c>
      <c r="K101" s="11">
        <v>3.8695613394631034</v>
      </c>
      <c r="L101" s="11">
        <v>-2.2853306752469389</v>
      </c>
      <c r="M101" s="11">
        <v>1.848856775088743</v>
      </c>
      <c r="N101" s="11">
        <v>-0.43647390015819559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2.2568490604031584</v>
      </c>
      <c r="C102" s="11">
        <v>3.0199479547759105</v>
      </c>
      <c r="D102" s="11">
        <f t="shared" si="72"/>
        <v>0.76309889437275213</v>
      </c>
      <c r="E102" s="11">
        <v>1.0583426025874871</v>
      </c>
      <c r="F102" s="11">
        <f t="shared" si="73"/>
        <v>1.8214414969602393</v>
      </c>
      <c r="G102" s="200">
        <f t="shared" si="74"/>
        <v>2.596782639172468E-2</v>
      </c>
      <c r="I102" s="11" t="str">
        <f t="shared" si="77"/>
        <v>Sales and customer service occupations</v>
      </c>
      <c r="J102" s="11">
        <v>11.411677139593049</v>
      </c>
      <c r="K102" s="11">
        <v>5.370000623542408</v>
      </c>
      <c r="L102" s="11">
        <v>-6.0416765160506412</v>
      </c>
      <c r="M102" s="11">
        <v>3.0271400033408971</v>
      </c>
      <c r="N102" s="11">
        <v>-3.0145365127097441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7.5080459742132062</v>
      </c>
      <c r="C103" s="11">
        <v>6.9088737577904125</v>
      </c>
      <c r="D103" s="11">
        <f t="shared" ref="D103:D104" si="78">C103-B103</f>
        <v>-0.59917221642279372</v>
      </c>
      <c r="E103" s="11">
        <v>3.2464232871700855</v>
      </c>
      <c r="F103" s="11">
        <f t="shared" ref="F103:F104" si="79">SUM(D103:E103)</f>
        <v>2.6472510707472918</v>
      </c>
      <c r="G103" s="200">
        <f t="shared" si="74"/>
        <v>2.4245671506716748E-2</v>
      </c>
      <c r="I103" s="11" t="str">
        <f t="shared" si="77"/>
        <v>Process, plant and machine operatives</v>
      </c>
      <c r="J103" s="11">
        <v>13.186842680371189</v>
      </c>
      <c r="K103" s="11">
        <v>9.3677230337753645</v>
      </c>
      <c r="L103" s="11">
        <v>-3.8191196465958255</v>
      </c>
      <c r="M103" s="11">
        <v>5.1319343901942638</v>
      </c>
      <c r="N103" s="11">
        <v>1.3128147435984381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14.488424911847982</v>
      </c>
      <c r="C104" s="11">
        <v>16.503603707127525</v>
      </c>
      <c r="D104" s="11">
        <f t="shared" si="78"/>
        <v>2.0151787952795424</v>
      </c>
      <c r="E104" s="11">
        <v>7.7071263723770675</v>
      </c>
      <c r="F104" s="11">
        <f t="shared" si="79"/>
        <v>9.7223051676566108</v>
      </c>
      <c r="G104" s="200">
        <f t="shared" si="74"/>
        <v>2.8844288048937683E-2</v>
      </c>
      <c r="I104" s="11" t="str">
        <f t="shared" si="77"/>
        <v>Elementary occupations</v>
      </c>
      <c r="J104" s="11">
        <v>26.057602286032417</v>
      </c>
      <c r="K104" s="11">
        <v>19.732236047945172</v>
      </c>
      <c r="L104" s="11">
        <v>-6.3253662380872449</v>
      </c>
      <c r="M104" s="11">
        <v>9.8834649201846982</v>
      </c>
      <c r="N104" s="11">
        <v>3.5580986820974525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14.258940897429028</v>
      </c>
      <c r="C105" s="11">
        <v>19.825577718496298</v>
      </c>
      <c r="D105" s="11">
        <f t="shared" si="72"/>
        <v>5.5666368210672701</v>
      </c>
      <c r="E105" s="11">
        <v>9.629405454286033</v>
      </c>
      <c r="F105" s="11">
        <f t="shared" si="73"/>
        <v>15.196042275353303</v>
      </c>
      <c r="G105" s="200">
        <f t="shared" si="74"/>
        <v>3.4998978631779698E-2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2.8368548404222214</v>
      </c>
      <c r="C106" s="11">
        <v>3.9391758047282384</v>
      </c>
      <c r="D106" s="11">
        <f t="shared" si="72"/>
        <v>1.102320964306017</v>
      </c>
      <c r="E106" s="11">
        <v>2.1641916738958336</v>
      </c>
      <c r="F106" s="11">
        <f t="shared" si="73"/>
        <v>3.2665126382018506</v>
      </c>
      <c r="G106" s="200">
        <f t="shared" si="74"/>
        <v>3.8520129125247715E-2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1.0832490841419959</v>
      </c>
      <c r="C107" s="11">
        <v>1.5891744351431474</v>
      </c>
      <c r="D107" s="11">
        <f t="shared" si="72"/>
        <v>0.50592535100115144</v>
      </c>
      <c r="E107" s="11">
        <v>0.87644184481947895</v>
      </c>
      <c r="F107" s="11">
        <f t="shared" si="73"/>
        <v>1.3823671958206303</v>
      </c>
      <c r="G107" s="200">
        <f t="shared" si="74"/>
        <v>4.0312819274007206E-2</v>
      </c>
      <c r="I107" s="11" t="str">
        <f>I96</f>
        <v>Managers, directors and senior officials</v>
      </c>
      <c r="J107" s="11">
        <f t="array" ref="J107:J115">MMULT(aggregation!$B$13:$AA$21,B268:B293)</f>
        <v>2.3466602545762094</v>
      </c>
      <c r="K107" s="11">
        <f t="array" ref="K107:K115">MMULT(aggregation!$B$13:$AA$21,C268:C293)</f>
        <v>1.9662269264488286</v>
      </c>
      <c r="L107" s="11">
        <f t="array" ref="L107:L115">MMULT(aggregation!$B$13:$AA$21,D268:D293)</f>
        <v>-0.38043332812738084</v>
      </c>
      <c r="M107" s="11">
        <f t="array" ref="M107:M115">MMULT(aggregation!$B$13:$AA$21,E268:E293)</f>
        <v>0.6805479235041465</v>
      </c>
      <c r="N107" s="11">
        <f t="array" ref="N107:N115">MMULT(aggregation!$B$13:$AA$21,F268:F293)</f>
        <v>0.30011459537676566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1.4368733301876817</v>
      </c>
      <c r="C108" s="11">
        <v>2.1996418704341383</v>
      </c>
      <c r="D108" s="11">
        <f t="shared" si="72"/>
        <v>0.76276854024645657</v>
      </c>
      <c r="E108" s="11">
        <v>0.90693048070535698</v>
      </c>
      <c r="F108" s="11">
        <f t="shared" si="73"/>
        <v>1.6696990209518137</v>
      </c>
      <c r="G108" s="200">
        <f t="shared" si="74"/>
        <v>3.3158258307762534E-2</v>
      </c>
      <c r="I108" s="11" t="str">
        <f>I97</f>
        <v>Professional occupations</v>
      </c>
      <c r="J108" s="11">
        <v>1.8216527223522201</v>
      </c>
      <c r="K108" s="11">
        <v>1.8866835217642297</v>
      </c>
      <c r="L108" s="11">
        <v>6.503079941200951E-2</v>
      </c>
      <c r="M108" s="11">
        <v>0.59702052424725072</v>
      </c>
      <c r="N108" s="11">
        <v>0.66205132365926023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0.8923826558414989</v>
      </c>
      <c r="C109" s="11">
        <v>1.2758160510279084</v>
      </c>
      <c r="D109" s="11">
        <f t="shared" ref="D109" si="80">C109-B109</f>
        <v>0.38343339518640951</v>
      </c>
      <c r="E109" s="11">
        <v>0.59278850102197689</v>
      </c>
      <c r="F109" s="11">
        <f t="shared" ref="F109" si="81">SUM(D109:E109)</f>
        <v>0.9762218962083864</v>
      </c>
      <c r="G109" s="200">
        <f t="shared" si="74"/>
        <v>3.4542553427780121E-2</v>
      </c>
      <c r="I109" s="11" t="str">
        <f>I98</f>
        <v>Associate professional occupations</v>
      </c>
      <c r="J109" s="11">
        <v>1.954777492282918</v>
      </c>
      <c r="K109" s="11">
        <v>1.7541597177759305</v>
      </c>
      <c r="L109" s="11">
        <v>-0.20061777450698742</v>
      </c>
      <c r="M109" s="11">
        <v>0.55826255421416837</v>
      </c>
      <c r="N109" s="11">
        <v>0.35764477970718089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1.4233116364101017</v>
      </c>
      <c r="C110" s="11">
        <v>2.443278426102542</v>
      </c>
      <c r="D110" s="11">
        <f t="shared" si="72"/>
        <v>1.0199667896924403</v>
      </c>
      <c r="E110" s="11">
        <v>1.088012149120849</v>
      </c>
      <c r="F110" s="11">
        <f t="shared" si="73"/>
        <v>2.1079789388132895</v>
      </c>
      <c r="G110" s="200">
        <f t="shared" si="74"/>
        <v>3.8580539419758031E-2</v>
      </c>
      <c r="I110" s="11" t="str">
        <f>I99</f>
        <v>Administrative and secretarial occupations</v>
      </c>
      <c r="J110" s="11">
        <v>2.6714409444728591</v>
      </c>
      <c r="K110" s="11">
        <v>1.959664487913432</v>
      </c>
      <c r="L110" s="11">
        <v>-0.71177645655942723</v>
      </c>
      <c r="M110" s="11">
        <v>0.70658806836411381</v>
      </c>
      <c r="N110" s="11">
        <v>-5.1883881953134203E-3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7.997496185916436</v>
      </c>
      <c r="C111" s="11">
        <v>11.596785476820447</v>
      </c>
      <c r="D111" s="11">
        <f>C111-B111</f>
        <v>3.5992892909040108</v>
      </c>
      <c r="E111" s="11">
        <v>6.2666845130590829</v>
      </c>
      <c r="F111" s="11">
        <f>SUM(D111:E111)</f>
        <v>9.8659738039630938</v>
      </c>
      <c r="G111" s="200">
        <f t="shared" si="74"/>
        <v>3.9328538776422839E-2</v>
      </c>
      <c r="I111" s="11" t="str">
        <f t="shared" ref="I111:I115" si="82">I100</f>
        <v>Skilled trades occupations</v>
      </c>
      <c r="J111" s="11">
        <v>4.4647416771244686</v>
      </c>
      <c r="K111" s="11">
        <v>1.8707333242676003</v>
      </c>
      <c r="L111" s="11">
        <v>-2.5940083528568691</v>
      </c>
      <c r="M111" s="11">
        <v>0.90675854129681221</v>
      </c>
      <c r="N111" s="11">
        <v>-1.6872498115600567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2.3502898286683731</v>
      </c>
      <c r="C112" s="11">
        <v>3.7109571265902312</v>
      </c>
      <c r="D112" s="11">
        <f t="shared" ref="D112:D113" si="83">C112-B112</f>
        <v>1.3606672979218581</v>
      </c>
      <c r="E112" s="11">
        <v>1.8014262807863421</v>
      </c>
      <c r="F112" s="11">
        <f t="shared" ref="F112:F113" si="84">SUM(D112:E112)</f>
        <v>3.1620935787082001</v>
      </c>
      <c r="G112" s="200">
        <f t="shared" si="74"/>
        <v>3.8660817404912784E-2</v>
      </c>
      <c r="I112" s="11" t="str">
        <f t="shared" si="82"/>
        <v>Caring, leisure and other service occupations</v>
      </c>
      <c r="J112" s="11">
        <v>1.3942108451297153</v>
      </c>
      <c r="K112" s="11">
        <v>0.78820194717145431</v>
      </c>
      <c r="L112" s="11">
        <v>-0.60600889795826074</v>
      </c>
      <c r="M112" s="11">
        <v>0.28519375436292871</v>
      </c>
      <c r="N112" s="11">
        <v>-0.32081514359533203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0.14519915938525932</v>
      </c>
      <c r="C113" s="11">
        <v>0.20162847865221165</v>
      </c>
      <c r="D113" s="11">
        <f t="shared" si="83"/>
        <v>5.6429319266952327E-2</v>
      </c>
      <c r="E113" s="11">
        <v>0.11143082429786708</v>
      </c>
      <c r="F113" s="11">
        <f t="shared" si="84"/>
        <v>0.1678601435648194</v>
      </c>
      <c r="G113" s="200">
        <f t="shared" si="74"/>
        <v>3.8698615999630759E-2</v>
      </c>
      <c r="I113" s="11" t="str">
        <f t="shared" si="82"/>
        <v>Sales and customer service occupations</v>
      </c>
      <c r="J113" s="11">
        <v>3.4425533926505381</v>
      </c>
      <c r="K113" s="11">
        <v>1.9220724023449898</v>
      </c>
      <c r="L113" s="11">
        <v>-1.5204809903055483</v>
      </c>
      <c r="M113" s="11">
        <v>0.65638541987566323</v>
      </c>
      <c r="N113" s="11">
        <v>-0.86409557042988505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7.2906780101893407</v>
      </c>
      <c r="C114" s="11">
        <v>10.414205071405048</v>
      </c>
      <c r="D114" s="11">
        <f t="shared" si="72"/>
        <v>3.1235270612157073</v>
      </c>
      <c r="E114" s="11">
        <v>4.6856663866942236</v>
      </c>
      <c r="F114" s="11">
        <f t="shared" si="73"/>
        <v>7.809193447909931</v>
      </c>
      <c r="G114" s="200">
        <f t="shared" si="74"/>
        <v>3.3642657280514188E-2</v>
      </c>
      <c r="I114" s="11" t="str">
        <f t="shared" si="82"/>
        <v>Process, plant and machine operatives</v>
      </c>
      <c r="J114" s="11">
        <v>4.3328943342043296</v>
      </c>
      <c r="K114" s="11">
        <v>1.6267911952051066</v>
      </c>
      <c r="L114" s="11">
        <v>-2.7061031389992225</v>
      </c>
      <c r="M114" s="11">
        <v>0.92687261127117959</v>
      </c>
      <c r="N114" s="11">
        <v>-1.7792305277280431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2.2368573552912605</v>
      </c>
      <c r="C115" s="11">
        <v>3.4983159182708174</v>
      </c>
      <c r="D115" s="11">
        <f t="shared" si="72"/>
        <v>1.2614585629795569</v>
      </c>
      <c r="E115" s="11">
        <v>1.4722606902223678</v>
      </c>
      <c r="F115" s="11">
        <f t="shared" si="73"/>
        <v>2.733719253201925</v>
      </c>
      <c r="G115" s="200">
        <f t="shared" si="74"/>
        <v>3.4289599776392787E-2</v>
      </c>
      <c r="I115" s="11" t="str">
        <f t="shared" si="82"/>
        <v>Elementary occupations</v>
      </c>
      <c r="J115" s="11">
        <v>8.1287260422726906</v>
      </c>
      <c r="K115" s="11">
        <v>3.96665856497928</v>
      </c>
      <c r="L115" s="11">
        <v>-4.1620674772934105</v>
      </c>
      <c r="M115" s="11">
        <v>1.5602683577383583</v>
      </c>
      <c r="N115" s="11">
        <v>-2.6017991195550518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0.74137093358445161</v>
      </c>
      <c r="C116" s="11">
        <v>1.968186373038312</v>
      </c>
      <c r="D116" s="11">
        <f t="shared" ref="D116:D117" si="85">C116-B116</f>
        <v>1.2268154394538604</v>
      </c>
      <c r="E116" s="11">
        <v>0.71915813254930849</v>
      </c>
      <c r="F116" s="11">
        <f t="shared" ref="F116:F117" si="86">SUM(D116:E116)</f>
        <v>1.9459735720031688</v>
      </c>
      <c r="G116" s="200">
        <f t="shared" si="74"/>
        <v>4.6240778785298531E-2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1.6489026721255722</v>
      </c>
      <c r="C117" s="11">
        <v>2.7810925797947013</v>
      </c>
      <c r="D117" s="11">
        <f t="shared" si="85"/>
        <v>1.1321899076691291</v>
      </c>
      <c r="E117" s="11">
        <v>1.5042616454233031</v>
      </c>
      <c r="F117" s="11">
        <f t="shared" si="86"/>
        <v>2.6364515530924324</v>
      </c>
      <c r="G117" s="200">
        <f t="shared" si="74"/>
        <v>4.4167341031462248E-2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0.45296624901372978</v>
      </c>
      <c r="C118" s="11">
        <v>1.9487432884428224</v>
      </c>
      <c r="D118" s="11">
        <f t="shared" si="72"/>
        <v>1.4957770394290926</v>
      </c>
      <c r="E118" s="11">
        <v>0.90646915386008786</v>
      </c>
      <c r="F118" s="11">
        <f t="shared" si="73"/>
        <v>2.4022461932891805</v>
      </c>
      <c r="G118" s="200">
        <f t="shared" si="74"/>
        <v>7.6017948136353874E-2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6.1334825113896683</v>
      </c>
      <c r="C119" s="11">
        <v>8.1370882835508382</v>
      </c>
      <c r="D119" s="11">
        <f t="shared" ref="D119" si="87">C119-B119</f>
        <v>2.00360577216117</v>
      </c>
      <c r="E119" s="11">
        <v>4.4350866653332242</v>
      </c>
      <c r="F119" s="11">
        <f t="shared" ref="F119" si="88">SUM(D119:E119)</f>
        <v>6.4386924374943941</v>
      </c>
      <c r="G119" s="200">
        <f t="shared" si="74"/>
        <v>3.6940739729416805E-2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176.48997608170703</v>
      </c>
      <c r="C120" s="11">
        <f t="shared" ref="C120:F120" si="89">SUM(C94:C119)</f>
        <v>222.06640619242361</v>
      </c>
      <c r="D120" s="11">
        <f t="shared" si="89"/>
        <v>45.576430110716558</v>
      </c>
      <c r="E120" s="11">
        <f t="shared" si="89"/>
        <v>106.1649719119182</v>
      </c>
      <c r="F120" s="11">
        <f t="shared" si="89"/>
        <v>151.74140202263473</v>
      </c>
      <c r="G120" s="200">
        <f t="shared" si="74"/>
        <v>3.1895621972614752E-2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3.7935874388250777</v>
      </c>
      <c r="C123" s="11">
        <v>3.9022814191164414</v>
      </c>
      <c r="D123" s="11">
        <f>C123-B123</f>
        <v>0.10869398029136379</v>
      </c>
      <c r="E123" s="11">
        <v>1.9071476210852629</v>
      </c>
      <c r="F123" s="11">
        <f>SUM(D123:E123)</f>
        <v>2.0158416013766267</v>
      </c>
      <c r="G123" s="200">
        <f>IF(B123&gt;0,(1+(E123/B123))^(1/($C$6-$B$6))-1,0)</f>
        <v>2.7524179990377817E-2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2.1633550357162519</v>
      </c>
      <c r="C124" s="11">
        <v>2.7257800090909705</v>
      </c>
      <c r="D124" s="11">
        <f t="shared" ref="D124:D139" si="92">C124-B124</f>
        <v>0.56242497337471864</v>
      </c>
      <c r="E124" s="11">
        <v>1.5066358952791381</v>
      </c>
      <c r="F124" s="11">
        <f t="shared" ref="F124:F131" si="93">SUM(D124:E124)</f>
        <v>2.0690608686538567</v>
      </c>
      <c r="G124" s="200">
        <f t="shared" ref="G124:G147" si="94">IF(B124&gt;0,(1+(E124/B124))^(1/($C$6-$B$6))-1,0)</f>
        <v>3.5863378529924717E-2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1.9914335888706005</v>
      </c>
      <c r="C125" s="11">
        <v>2.8238297560183576</v>
      </c>
      <c r="D125" s="11">
        <f t="shared" si="92"/>
        <v>0.8323961671477571</v>
      </c>
      <c r="E125" s="11">
        <v>0.946604297764293</v>
      </c>
      <c r="F125" s="11">
        <f t="shared" si="93"/>
        <v>1.7790004649120501</v>
      </c>
      <c r="G125" s="200">
        <f t="shared" si="94"/>
        <v>2.6264810296296126E-2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4.1959595750562269</v>
      </c>
      <c r="C126" s="11">
        <v>1.110732388640197</v>
      </c>
      <c r="D126" s="11">
        <f t="shared" si="92"/>
        <v>-3.0852271864160299</v>
      </c>
      <c r="E126" s="11">
        <v>0.80909420674795962</v>
      </c>
      <c r="F126" s="11">
        <f t="shared" si="93"/>
        <v>-2.2761329796680703</v>
      </c>
      <c r="G126" s="200">
        <f t="shared" si="94"/>
        <v>1.1824435862945348E-2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0.91541695369796361</v>
      </c>
      <c r="C127" s="11">
        <v>0.48563827890565642</v>
      </c>
      <c r="D127" s="11">
        <f t="shared" si="92"/>
        <v>-0.42977867479230719</v>
      </c>
      <c r="E127" s="11">
        <v>0.16022488774831772</v>
      </c>
      <c r="F127" s="11">
        <f t="shared" si="93"/>
        <v>-0.26955378704398947</v>
      </c>
      <c r="G127" s="200">
        <f>IF(B127&gt;0,(1+(E127/B127))^(1/($C$6-$B$6))-1,0)</f>
        <v>1.0810898345316344E-2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2.1168339469221085</v>
      </c>
      <c r="C128" s="11">
        <v>2.1564763980637607</v>
      </c>
      <c r="D128" s="11">
        <f t="shared" si="92"/>
        <v>3.9642451141652213E-2</v>
      </c>
      <c r="E128" s="11">
        <v>0.74971562177511686</v>
      </c>
      <c r="F128" s="11">
        <f t="shared" si="93"/>
        <v>0.78935807291676907</v>
      </c>
      <c r="G128" s="200">
        <f t="shared" si="94"/>
        <v>2.0418156831906398E-2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0.84264083289861491</v>
      </c>
      <c r="C129" s="11">
        <v>1.1772318730140952</v>
      </c>
      <c r="D129" s="11">
        <f t="shared" si="92"/>
        <v>0.33459104011548024</v>
      </c>
      <c r="E129" s="11">
        <v>0.45376406824992105</v>
      </c>
      <c r="F129" s="11">
        <f t="shared" si="93"/>
        <v>0.78835510836540124</v>
      </c>
      <c r="G129" s="200">
        <f t="shared" si="94"/>
        <v>2.913704380575699E-2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2.1889324577487468</v>
      </c>
      <c r="C130" s="11">
        <v>1.5190484396624884</v>
      </c>
      <c r="D130" s="11">
        <f t="shared" si="92"/>
        <v>-0.66988401808625841</v>
      </c>
      <c r="E130" s="11">
        <v>0.91231631749626318</v>
      </c>
      <c r="F130" s="11">
        <f t="shared" si="93"/>
        <v>0.24243229941000477</v>
      </c>
      <c r="G130" s="200">
        <f t="shared" si="94"/>
        <v>2.3497885215628456E-2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0.56451119599658539</v>
      </c>
      <c r="C131" s="11">
        <v>0.72924656385067832</v>
      </c>
      <c r="D131" s="11">
        <f t="shared" si="92"/>
        <v>0.16473536785409293</v>
      </c>
      <c r="E131" s="11">
        <v>0.22957700256580249</v>
      </c>
      <c r="F131" s="11">
        <f t="shared" si="93"/>
        <v>0.39431237041989542</v>
      </c>
      <c r="G131" s="200">
        <f t="shared" si="94"/>
        <v>2.3009685467526797E-2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0.92614931793449828</v>
      </c>
      <c r="C132" s="11">
        <v>1.0169764716258083</v>
      </c>
      <c r="D132" s="11">
        <f t="shared" si="92"/>
        <v>9.0827153691310003E-2</v>
      </c>
      <c r="E132" s="11">
        <v>0.40569489490292976</v>
      </c>
      <c r="F132" s="11">
        <f t="shared" ref="F132:F133" si="95">SUM(D132:E132)</f>
        <v>0.49652204859423976</v>
      </c>
      <c r="G132" s="200">
        <f t="shared" si="94"/>
        <v>2.4514622066326375E-2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4.0354958149108553</v>
      </c>
      <c r="C133" s="11">
        <v>5.0113947312012739</v>
      </c>
      <c r="D133" s="11">
        <f t="shared" si="92"/>
        <v>0.97589891629041858</v>
      </c>
      <c r="E133" s="11">
        <v>2.147953939986126</v>
      </c>
      <c r="F133" s="11">
        <f t="shared" si="95"/>
        <v>3.1238528562765446</v>
      </c>
      <c r="G133" s="200">
        <f t="shared" si="94"/>
        <v>2.885837153343318E-2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5.9093951945255601</v>
      </c>
      <c r="C134" s="11">
        <v>7.977404140725632</v>
      </c>
      <c r="D134" s="11">
        <f t="shared" si="92"/>
        <v>2.0680089462000719</v>
      </c>
      <c r="E134" s="11">
        <v>4.0563905147373038</v>
      </c>
      <c r="F134" s="11">
        <f t="shared" ref="F134:F137" si="96">SUM(D134:E134)</f>
        <v>6.1243994609373757</v>
      </c>
      <c r="G134" s="200">
        <f t="shared" si="94"/>
        <v>3.5455010532956521E-2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1.4932242718679418</v>
      </c>
      <c r="C135" s="11">
        <v>1.6043376584497353</v>
      </c>
      <c r="D135" s="11">
        <f t="shared" si="92"/>
        <v>0.11111338658179348</v>
      </c>
      <c r="E135" s="11">
        <v>0.96677570347903541</v>
      </c>
      <c r="F135" s="11">
        <f t="shared" si="96"/>
        <v>1.0778890900608289</v>
      </c>
      <c r="G135" s="200">
        <f t="shared" si="94"/>
        <v>3.3841601663402221E-2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0.43638889592995611</v>
      </c>
      <c r="C136" s="11">
        <v>0.61519672724714825</v>
      </c>
      <c r="D136" s="11">
        <f t="shared" si="92"/>
        <v>0.17880783131719213</v>
      </c>
      <c r="E136" s="11">
        <v>0.36505214494676347</v>
      </c>
      <c r="F136" s="11">
        <f t="shared" si="96"/>
        <v>0.54385997626395555</v>
      </c>
      <c r="G136" s="200">
        <f t="shared" si="94"/>
        <v>4.1357523773631444E-2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0.53806464047351976</v>
      </c>
      <c r="C137" s="11">
        <v>0.86095301053991535</v>
      </c>
      <c r="D137" s="11">
        <f t="shared" si="92"/>
        <v>0.32288837006639559</v>
      </c>
      <c r="E137" s="11">
        <v>0.31356487221503732</v>
      </c>
      <c r="F137" s="11">
        <f t="shared" si="96"/>
        <v>0.63645324228143285</v>
      </c>
      <c r="G137" s="200">
        <f t="shared" si="94"/>
        <v>3.1084876097315028E-2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0.63619154722542615</v>
      </c>
      <c r="C138" s="11">
        <v>0.9481475797370863</v>
      </c>
      <c r="D138" s="11">
        <f t="shared" si="92"/>
        <v>0.31195603251166015</v>
      </c>
      <c r="E138" s="11">
        <v>0.4611334226430453</v>
      </c>
      <c r="F138" s="11">
        <f t="shared" ref="F138" si="97">SUM(D138:E138)</f>
        <v>0.7730894551547054</v>
      </c>
      <c r="G138" s="200">
        <f t="shared" si="94"/>
        <v>3.7010509694541449E-2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0.59782803771429827</v>
      </c>
      <c r="C139" s="11">
        <v>0.85383740496770233</v>
      </c>
      <c r="D139" s="11">
        <f t="shared" si="92"/>
        <v>0.25600936725340406</v>
      </c>
      <c r="E139" s="11">
        <v>0.39829064256399005</v>
      </c>
      <c r="F139" s="11">
        <f t="shared" ref="F139" si="98">SUM(D139:E139)</f>
        <v>0.65430000981739411</v>
      </c>
      <c r="G139" s="200">
        <f t="shared" si="94"/>
        <v>3.462345660238153E-2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6.7718065509442251</v>
      </c>
      <c r="C140" s="11">
        <v>7.1846424833171563</v>
      </c>
      <c r="D140" s="11">
        <f>C140-B140</f>
        <v>0.41283593237293115</v>
      </c>
      <c r="E140" s="11">
        <v>3.9152689872152826</v>
      </c>
      <c r="F140" s="11">
        <f>SUM(D140:E140)</f>
        <v>4.3281049195882133</v>
      </c>
      <c r="G140" s="200">
        <f t="shared" si="94"/>
        <v>3.0885162919471743E-2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1.3639065953560954</v>
      </c>
      <c r="C141" s="11">
        <v>1.8116586478348478</v>
      </c>
      <c r="D141" s="11">
        <f t="shared" ref="D141:D147" si="99">C141-B141</f>
        <v>0.44775205247875238</v>
      </c>
      <c r="E141" s="11">
        <v>0.91494430075433331</v>
      </c>
      <c r="F141" s="11">
        <f t="shared" ref="F141:F142" si="100">SUM(D141:E141)</f>
        <v>1.3626963532330856</v>
      </c>
      <c r="G141" s="200">
        <f t="shared" si="94"/>
        <v>3.4813499015453386E-2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4.3408515823036654E-2</v>
      </c>
      <c r="C142" s="11">
        <v>4.3390940691736934E-2</v>
      </c>
      <c r="D142" s="11">
        <f t="shared" si="99"/>
        <v>-1.7575131299719937E-5</v>
      </c>
      <c r="E142" s="11">
        <v>2.2859822059593009E-2</v>
      </c>
      <c r="F142" s="11">
        <f t="shared" si="100"/>
        <v>2.284224692829329E-2</v>
      </c>
      <c r="G142" s="200">
        <f t="shared" si="94"/>
        <v>2.8605264418032794E-2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2.3291949858648522</v>
      </c>
      <c r="C143" s="11">
        <v>2.8368254775915642</v>
      </c>
      <c r="D143" s="11">
        <f t="shared" si="99"/>
        <v>0.50763049172671204</v>
      </c>
      <c r="E143" s="11">
        <v>1.3392299966219225</v>
      </c>
      <c r="F143" s="11">
        <f t="shared" ref="F143:F144" si="101">SUM(D143:E143)</f>
        <v>1.8468604883486346</v>
      </c>
      <c r="G143" s="200">
        <f t="shared" si="94"/>
        <v>3.0745829768645372E-2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0.79617234159938977</v>
      </c>
      <c r="C144" s="11">
        <v>1.212958304857114</v>
      </c>
      <c r="D144" s="11">
        <f t="shared" si="99"/>
        <v>0.41678596325772421</v>
      </c>
      <c r="E144" s="11">
        <v>0.53452822807923006</v>
      </c>
      <c r="F144" s="11">
        <f t="shared" si="101"/>
        <v>0.95131419133695427</v>
      </c>
      <c r="G144" s="200">
        <f t="shared" si="94"/>
        <v>3.483605200805906E-2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0.30674927560117016</v>
      </c>
      <c r="C145" s="11">
        <v>0.59899733300613323</v>
      </c>
      <c r="D145" s="11">
        <f t="shared" si="99"/>
        <v>0.29224805740496307</v>
      </c>
      <c r="E145" s="11">
        <v>0.22386514064859167</v>
      </c>
      <c r="F145" s="11">
        <f t="shared" ref="F145:F146" si="102">SUM(D145:E145)</f>
        <v>0.51611319805355471</v>
      </c>
      <c r="G145" s="200">
        <f t="shared" si="94"/>
        <v>3.7209215130921347E-2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0.83326076963727191</v>
      </c>
      <c r="C146" s="11">
        <v>1.3408870219914379</v>
      </c>
      <c r="D146" s="11">
        <f t="shared" si="99"/>
        <v>0.50762625235416603</v>
      </c>
      <c r="E146" s="11">
        <v>0.74316220227174679</v>
      </c>
      <c r="F146" s="11">
        <f t="shared" si="102"/>
        <v>1.2507884546259129</v>
      </c>
      <c r="G146" s="200">
        <f t="shared" si="94"/>
        <v>4.3420715281218047E-2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0.34595507793896413</v>
      </c>
      <c r="C147" s="11">
        <v>1.3938662617659199</v>
      </c>
      <c r="D147" s="11">
        <f t="shared" si="99"/>
        <v>1.0479111838269557</v>
      </c>
      <c r="E147" s="11">
        <v>0.68591755984254354</v>
      </c>
      <c r="F147" s="11">
        <f t="shared" ref="F147" si="103">SUM(D147:E147)</f>
        <v>1.7338287436694992</v>
      </c>
      <c r="G147" s="200">
        <f t="shared" si="94"/>
        <v>7.5574322877131062E-2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3.1405601855775771</v>
      </c>
      <c r="C148" s="11">
        <v>4.1333194023237851</v>
      </c>
      <c r="D148" s="11">
        <f t="shared" ref="D148" si="104">C148-B148</f>
        <v>0.99275921674620804</v>
      </c>
      <c r="E148" s="11">
        <v>2.1190271268941356</v>
      </c>
      <c r="F148" s="11">
        <f t="shared" ref="F148" si="105">SUM(D148:E148)</f>
        <v>3.1117863436403437</v>
      </c>
      <c r="G148" s="200">
        <f t="shared" ref="G148:G149" si="106">IF(B148&gt;0,(1+(E148/B148))^(1/($C$6-$B$6))-1,0)</f>
        <v>3.4974468807134063E-2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49.276423044656831</v>
      </c>
      <c r="C149" s="11">
        <f t="shared" ref="C149:F149" si="107">SUM(C123:C148)</f>
        <v>56.075058724236634</v>
      </c>
      <c r="D149" s="11">
        <f t="shared" si="107"/>
        <v>6.798635679579828</v>
      </c>
      <c r="E149" s="11">
        <f t="shared" si="107"/>
        <v>27.288739418573687</v>
      </c>
      <c r="F149" s="11">
        <f t="shared" si="107"/>
        <v>34.087375098153515</v>
      </c>
      <c r="G149" s="200">
        <f t="shared" si="106"/>
        <v>2.9815605944026435E-2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5.7326909940593698</v>
      </c>
      <c r="C152" s="11">
        <v>5.9874755486396323</v>
      </c>
      <c r="D152" s="11">
        <f>C152-B152</f>
        <v>0.2547845545802625</v>
      </c>
      <c r="E152" s="11">
        <v>2.903400652568275</v>
      </c>
      <c r="F152" s="11">
        <f>SUM(D152:E152)</f>
        <v>3.1581852071485375</v>
      </c>
      <c r="G152" s="200">
        <f>IF(B152&gt;0,(1+(E152/B152))^(1/($C$6-$B$6))-1,0)</f>
        <v>2.7694220030680894E-2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2.1174777928900816</v>
      </c>
      <c r="C153" s="11">
        <v>2.828507581824105</v>
      </c>
      <c r="D153" s="11">
        <f t="shared" ref="D153:D168" si="110">C153-B153</f>
        <v>0.71102978893402335</v>
      </c>
      <c r="E153" s="11">
        <v>1.4540374132675398</v>
      </c>
      <c r="F153" s="11">
        <f t="shared" ref="F153:F160" si="111">SUM(D153:E153)</f>
        <v>2.1650672022015631</v>
      </c>
      <c r="G153" s="200">
        <f t="shared" ref="G153:G155" si="112">IF(B153&gt;0,(1+(E153/B153))^(1/($C$6-$B$6))-1,0)</f>
        <v>3.5465362784711685E-2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4.7667431310206538</v>
      </c>
      <c r="C154" s="11">
        <v>5.4626661613448073</v>
      </c>
      <c r="D154" s="11">
        <f t="shared" si="110"/>
        <v>0.69592303032415348</v>
      </c>
      <c r="E154" s="11">
        <v>1.8518466624248424</v>
      </c>
      <c r="F154" s="11">
        <f t="shared" si="111"/>
        <v>2.5477696927489957</v>
      </c>
      <c r="G154" s="200">
        <f t="shared" si="112"/>
        <v>2.2122419660709047E-2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1.0772055826776581</v>
      </c>
      <c r="C155" s="11">
        <v>1.300162870494872</v>
      </c>
      <c r="D155" s="11">
        <f t="shared" si="110"/>
        <v>0.22295728781721391</v>
      </c>
      <c r="E155" s="11">
        <v>0.60404321312255993</v>
      </c>
      <c r="F155" s="11">
        <f t="shared" si="111"/>
        <v>0.82700050093977384</v>
      </c>
      <c r="G155" s="200">
        <f t="shared" si="112"/>
        <v>3.012254638731271E-2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0.42470024920604132</v>
      </c>
      <c r="C156" s="11">
        <v>0.28086992986697257</v>
      </c>
      <c r="D156" s="11">
        <f t="shared" si="110"/>
        <v>-0.14383031933906876</v>
      </c>
      <c r="E156" s="11">
        <v>0.15095561131783286</v>
      </c>
      <c r="F156" s="11">
        <f t="shared" si="111"/>
        <v>7.1252919787641034E-3</v>
      </c>
      <c r="G156" s="200">
        <f>IF(B156&gt;0,(1+(E156/B156))^(1/($C$6-$B$6))-1,0)</f>
        <v>2.0482028789793549E-2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3.5521448901898061</v>
      </c>
      <c r="C157" s="11">
        <v>4.2023972395597369</v>
      </c>
      <c r="D157" s="11">
        <f t="shared" si="110"/>
        <v>0.65025234936993082</v>
      </c>
      <c r="E157" s="11">
        <v>1.8485966933476055</v>
      </c>
      <c r="F157" s="11">
        <f t="shared" si="111"/>
        <v>2.4988490427175361</v>
      </c>
      <c r="G157" s="200">
        <f t="shared" ref="G157:G178" si="113">IF(B157&gt;0,(1+(E157/B157))^(1/($C$6-$B$6))-1,0)</f>
        <v>2.832607528852038E-2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2.0303408435161434</v>
      </c>
      <c r="C158" s="11">
        <v>1.9314358036703756</v>
      </c>
      <c r="D158" s="11">
        <f t="shared" si="110"/>
        <v>-9.8905039845767817E-2</v>
      </c>
      <c r="E158" s="11">
        <v>0.72229119194524471</v>
      </c>
      <c r="F158" s="11">
        <f t="shared" si="111"/>
        <v>0.6233861520994769</v>
      </c>
      <c r="G158" s="200">
        <f t="shared" si="113"/>
        <v>2.0497504987017301E-2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0.77516812674928948</v>
      </c>
      <c r="C159" s="11">
        <v>1.3739873813186902</v>
      </c>
      <c r="D159" s="11">
        <f t="shared" si="110"/>
        <v>0.59881925456940077</v>
      </c>
      <c r="E159" s="11">
        <v>0.68090157831316778</v>
      </c>
      <c r="F159" s="11">
        <f t="shared" si="111"/>
        <v>1.2797208328825684</v>
      </c>
      <c r="G159" s="200">
        <f t="shared" si="113"/>
        <v>4.2923413105313335E-2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0.47258554638838002</v>
      </c>
      <c r="C160" s="11">
        <v>0.48256238758304854</v>
      </c>
      <c r="D160" s="11">
        <f t="shared" si="110"/>
        <v>9.9768411946685176E-3</v>
      </c>
      <c r="E160" s="11">
        <v>0.16069200898440728</v>
      </c>
      <c r="F160" s="11">
        <f t="shared" si="111"/>
        <v>0.17066885017907579</v>
      </c>
      <c r="G160" s="200">
        <f t="shared" si="113"/>
        <v>1.9704284463442079E-2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1.0513187639936177</v>
      </c>
      <c r="C161" s="11">
        <v>0.82093306626657558</v>
      </c>
      <c r="D161" s="11">
        <f t="shared" si="110"/>
        <v>-0.23038569772704209</v>
      </c>
      <c r="E161" s="11">
        <v>0.37422579263746691</v>
      </c>
      <c r="F161" s="11">
        <f t="shared" ref="F161:F162" si="114">SUM(D161:E161)</f>
        <v>0.14384009491042482</v>
      </c>
      <c r="G161" s="200">
        <f t="shared" si="113"/>
        <v>2.0508027617743174E-2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3.5731123525652335</v>
      </c>
      <c r="C162" s="11">
        <v>4.2555744307567327</v>
      </c>
      <c r="D162" s="11">
        <f t="shared" si="110"/>
        <v>0.68246207819149918</v>
      </c>
      <c r="E162" s="11">
        <v>1.8282365770024112</v>
      </c>
      <c r="F162" s="11">
        <f t="shared" si="114"/>
        <v>2.5106986551939103</v>
      </c>
      <c r="G162" s="200">
        <f t="shared" si="113"/>
        <v>2.7930385869770369E-2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4.8832918879930309</v>
      </c>
      <c r="C163" s="11">
        <v>6.0608127589633751</v>
      </c>
      <c r="D163" s="11">
        <f t="shared" si="110"/>
        <v>1.1775208709703442</v>
      </c>
      <c r="E163" s="11">
        <v>3.0025414831026862</v>
      </c>
      <c r="F163" s="11">
        <f t="shared" ref="F163:F166" si="115">SUM(D163:E163)</f>
        <v>4.18006235407303</v>
      </c>
      <c r="G163" s="200">
        <f t="shared" si="113"/>
        <v>3.2465766864430812E-2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1.1297649625619135</v>
      </c>
      <c r="C164" s="11">
        <v>0.92699365704478609</v>
      </c>
      <c r="D164" s="11">
        <f t="shared" si="110"/>
        <v>-0.20277130551712741</v>
      </c>
      <c r="E164" s="11">
        <v>0.62429811977463801</v>
      </c>
      <c r="F164" s="11">
        <f t="shared" si="115"/>
        <v>0.4215268142575106</v>
      </c>
      <c r="G164" s="200">
        <f t="shared" si="113"/>
        <v>2.9762661182211048E-2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0.71113859044143379</v>
      </c>
      <c r="C165" s="11">
        <v>1.1160807660816543</v>
      </c>
      <c r="D165" s="11">
        <f t="shared" si="110"/>
        <v>0.4049421756402205</v>
      </c>
      <c r="E165" s="11">
        <v>0.57176956274047464</v>
      </c>
      <c r="F165" s="11">
        <f t="shared" si="115"/>
        <v>0.97671173838069514</v>
      </c>
      <c r="G165" s="200">
        <f t="shared" si="113"/>
        <v>4.011834092331612E-2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2.2064498818025613</v>
      </c>
      <c r="C166" s="11">
        <v>3.1382547480327583</v>
      </c>
      <c r="D166" s="11">
        <f t="shared" si="110"/>
        <v>0.93180486623019698</v>
      </c>
      <c r="E166" s="11">
        <v>1.1920238203036924</v>
      </c>
      <c r="F166" s="11">
        <f t="shared" si="115"/>
        <v>2.1238286865338893</v>
      </c>
      <c r="G166" s="200">
        <f t="shared" si="113"/>
        <v>2.9214721969026636E-2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0.92522550829643035</v>
      </c>
      <c r="C167" s="11">
        <v>1.2349656758832688</v>
      </c>
      <c r="D167" s="11">
        <f t="shared" si="110"/>
        <v>0.30974016758683842</v>
      </c>
      <c r="E167" s="11">
        <v>0.62162769172946852</v>
      </c>
      <c r="F167" s="11">
        <f t="shared" ref="F167" si="116">SUM(D167:E167)</f>
        <v>0.93136785931630695</v>
      </c>
      <c r="G167" s="200">
        <f t="shared" si="113"/>
        <v>3.4856424508180828E-2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0.66174750884333289</v>
      </c>
      <c r="C168" s="11">
        <v>0.92809022013593501</v>
      </c>
      <c r="D168" s="11">
        <f t="shared" si="110"/>
        <v>0.26634271129260212</v>
      </c>
      <c r="E168" s="11">
        <v>0.42337359516128492</v>
      </c>
      <c r="F168" s="11">
        <f t="shared" ref="F168" si="117">SUM(D168:E168)</f>
        <v>0.68971630645388704</v>
      </c>
      <c r="G168" s="200">
        <f t="shared" si="113"/>
        <v>3.3520415109217883E-2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3.9578504420202796</v>
      </c>
      <c r="C169" s="11">
        <v>4.6401765068124128</v>
      </c>
      <c r="D169" s="11">
        <f>C169-B169</f>
        <v>0.6823260647921332</v>
      </c>
      <c r="E169" s="11">
        <v>2.4707425373611667</v>
      </c>
      <c r="F169" s="11">
        <f>SUM(D169:E169)</f>
        <v>3.1530686021532999</v>
      </c>
      <c r="G169" s="200">
        <f t="shared" si="113"/>
        <v>3.2865497060308169E-2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1.7425783707143556</v>
      </c>
      <c r="C170" s="11">
        <v>2.5723325872973732</v>
      </c>
      <c r="D170" s="11">
        <f t="shared" ref="D170:D176" si="118">C170-B170</f>
        <v>0.82975421658301762</v>
      </c>
      <c r="E170" s="11">
        <v>1.2771548607335748</v>
      </c>
      <c r="F170" s="11">
        <f t="shared" ref="F170:F171" si="119">SUM(D170:E170)</f>
        <v>2.1069090773165922</v>
      </c>
      <c r="G170" s="200">
        <f t="shared" si="113"/>
        <v>3.7333533203009361E-2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3.9804295947570033E-2</v>
      </c>
      <c r="C171" s="11">
        <v>3.4942567959213015E-2</v>
      </c>
      <c r="D171" s="11">
        <f t="shared" si="118"/>
        <v>-4.8617279883570175E-3</v>
      </c>
      <c r="E171" s="11">
        <v>2.0366359789285512E-2</v>
      </c>
      <c r="F171" s="11">
        <f t="shared" si="119"/>
        <v>1.5504631800928495E-2</v>
      </c>
      <c r="G171" s="200">
        <f t="shared" si="113"/>
        <v>2.7930265374314311E-2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1.9099043087117862</v>
      </c>
      <c r="C172" s="11">
        <v>2.2520080556332882</v>
      </c>
      <c r="D172" s="11">
        <f t="shared" si="118"/>
        <v>0.34210374692150203</v>
      </c>
      <c r="E172" s="11">
        <v>0.92742394168585529</v>
      </c>
      <c r="F172" s="11">
        <f t="shared" ref="F172:F173" si="120">SUM(D172:E172)</f>
        <v>1.2695276886073574</v>
      </c>
      <c r="G172" s="200">
        <f t="shared" si="113"/>
        <v>2.6738541808476235E-2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0.82564722204781216</v>
      </c>
      <c r="C173" s="11">
        <v>1.101658542314371</v>
      </c>
      <c r="D173" s="11">
        <f t="shared" si="118"/>
        <v>0.27601132026655884</v>
      </c>
      <c r="E173" s="11">
        <v>0.46926402208749624</v>
      </c>
      <c r="F173" s="11">
        <f t="shared" si="120"/>
        <v>0.74527534235405501</v>
      </c>
      <c r="G173" s="200">
        <f t="shared" si="113"/>
        <v>3.0456584154640698E-2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0.67007778280866925</v>
      </c>
      <c r="C174" s="11">
        <v>1.1466352255202317</v>
      </c>
      <c r="D174" s="11">
        <f t="shared" si="118"/>
        <v>0.47655744271156242</v>
      </c>
      <c r="E174" s="11">
        <v>0.44489843390081635</v>
      </c>
      <c r="F174" s="11">
        <f t="shared" ref="F174:F175" si="121">SUM(D174:E174)</f>
        <v>0.92145587661237882</v>
      </c>
      <c r="G174" s="200">
        <f t="shared" si="113"/>
        <v>3.4529054748683174E-2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1.2289453704279203</v>
      </c>
      <c r="C175" s="11">
        <v>1.8201925347815116</v>
      </c>
      <c r="D175" s="11">
        <f t="shared" si="118"/>
        <v>0.59124716435359126</v>
      </c>
      <c r="E175" s="11">
        <v>1.0455368515532228</v>
      </c>
      <c r="F175" s="11">
        <f t="shared" si="121"/>
        <v>1.6367840159068141</v>
      </c>
      <c r="G175" s="200">
        <f t="shared" si="113"/>
        <v>4.1893506278087189E-2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0.45453471996253542</v>
      </c>
      <c r="C176" s="11">
        <v>1.6929668572232379</v>
      </c>
      <c r="D176" s="11">
        <f t="shared" si="118"/>
        <v>1.2384321372607026</v>
      </c>
      <c r="E176" s="11">
        <v>0.72555203838698468</v>
      </c>
      <c r="F176" s="11">
        <f t="shared" ref="F176" si="122">SUM(D176:E176)</f>
        <v>1.9639841756476872</v>
      </c>
      <c r="G176" s="200">
        <f t="shared" si="113"/>
        <v>6.567094464357659E-2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2.8626895427327121</v>
      </c>
      <c r="C177" s="11">
        <v>3.7360618526176093</v>
      </c>
      <c r="D177" s="11">
        <f t="shared" ref="D177" si="123">C177-B177</f>
        <v>0.87337230988489711</v>
      </c>
      <c r="E177" s="11">
        <v>1.8826843698519757</v>
      </c>
      <c r="F177" s="11">
        <f t="shared" ref="F177" si="124">SUM(D177:E177)</f>
        <v>2.7560566797368731</v>
      </c>
      <c r="G177" s="200">
        <f t="shared" si="113"/>
        <v>3.4267979038673291E-2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49.783138668568625</v>
      </c>
      <c r="C178" s="11">
        <f t="shared" ref="C178:F178" si="125">SUM(C152:C177)</f>
        <v>61.328744957626583</v>
      </c>
      <c r="D178" s="11">
        <f t="shared" si="125"/>
        <v>11.545606289057957</v>
      </c>
      <c r="E178" s="11">
        <f t="shared" si="125"/>
        <v>28.27848508309398</v>
      </c>
      <c r="F178" s="11">
        <f t="shared" si="125"/>
        <v>39.824091372151933</v>
      </c>
      <c r="G178" s="200">
        <f t="shared" si="113"/>
        <v>3.0442320880731399E-2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12.956225073748028</v>
      </c>
      <c r="C181" s="11">
        <v>13.975351525681349</v>
      </c>
      <c r="D181" s="11">
        <f>C181-B181</f>
        <v>1.019126451933321</v>
      </c>
      <c r="E181" s="11">
        <v>5.74848418651312</v>
      </c>
      <c r="F181" s="11">
        <f>SUM(D181:E181)</f>
        <v>6.767610638446441</v>
      </c>
      <c r="G181" s="200">
        <f>IF(B181&gt;0,(1+(E181/B181))^(1/($C$6-$B$6))-1,0)</f>
        <v>2.4782023589413171E-2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5.1662789627201704</v>
      </c>
      <c r="C182" s="11">
        <v>6.0763691494962542</v>
      </c>
      <c r="D182" s="11">
        <f t="shared" ref="D182:D197" si="128">C182-B182</f>
        <v>0.91009018677608378</v>
      </c>
      <c r="E182" s="11">
        <v>2.7163757700674256</v>
      </c>
      <c r="F182" s="11">
        <f t="shared" ref="F182:F189" si="129">SUM(D182:E182)</f>
        <v>3.6264659568435094</v>
      </c>
      <c r="G182" s="200">
        <f t="shared" ref="G182:G184" si="130">IF(B182&gt;0,(1+(E182/B182))^(1/($C$6-$B$6))-1,0)</f>
        <v>2.856792421320109E-2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7.3124078594805662</v>
      </c>
      <c r="C183" s="11">
        <v>10.007231189791566</v>
      </c>
      <c r="D183" s="11">
        <f t="shared" si="128"/>
        <v>2.6948233303110003</v>
      </c>
      <c r="E183" s="11">
        <v>2.6648350714389606</v>
      </c>
      <c r="F183" s="11">
        <f t="shared" si="129"/>
        <v>5.3596584017499609</v>
      </c>
      <c r="G183" s="200">
        <f t="shared" si="130"/>
        <v>2.0931669678445619E-2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3.3731568668581975</v>
      </c>
      <c r="C184" s="11">
        <v>4.0359659917544706</v>
      </c>
      <c r="D184" s="11">
        <f t="shared" si="128"/>
        <v>0.66280912489627308</v>
      </c>
      <c r="E184" s="11">
        <v>2.1928602490359159</v>
      </c>
      <c r="F184" s="11">
        <f t="shared" si="129"/>
        <v>2.855669373932189</v>
      </c>
      <c r="G184" s="200">
        <f t="shared" si="130"/>
        <v>3.3952370594169556E-2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1.6290488388579563</v>
      </c>
      <c r="C185" s="11">
        <v>1.9652248838685378</v>
      </c>
      <c r="D185" s="11">
        <f t="shared" si="128"/>
        <v>0.33617604501058151</v>
      </c>
      <c r="E185" s="11">
        <v>0.71113231743835281</v>
      </c>
      <c r="F185" s="11">
        <f t="shared" si="129"/>
        <v>1.0473083624489343</v>
      </c>
      <c r="G185" s="200">
        <f>IF(B185&gt;0,(1+(E185/B185))^(1/($C$6-$B$6))-1,0)</f>
        <v>2.444274592080431E-2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7.8645969326485661</v>
      </c>
      <c r="C186" s="11">
        <v>10.269022904131281</v>
      </c>
      <c r="D186" s="11">
        <f t="shared" si="128"/>
        <v>2.4044259714827154</v>
      </c>
      <c r="E186" s="11">
        <v>3.8530743216891552</v>
      </c>
      <c r="F186" s="11">
        <f t="shared" si="129"/>
        <v>6.2575002931718711</v>
      </c>
      <c r="G186" s="200">
        <f t="shared" ref="G186:G205" si="131">IF(B186&gt;0,(1+(E186/B186))^(1/($C$6-$B$6))-1,0)</f>
        <v>2.6938232244868576E-2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2.7957356751007438</v>
      </c>
      <c r="C187" s="11">
        <v>1.9175367366312488</v>
      </c>
      <c r="D187" s="11">
        <f t="shared" si="128"/>
        <v>-0.87819893846949504</v>
      </c>
      <c r="E187" s="11">
        <v>0.80187790759800548</v>
      </c>
      <c r="F187" s="11">
        <f t="shared" si="129"/>
        <v>-7.6321030871489559E-2</v>
      </c>
      <c r="G187" s="200">
        <f t="shared" si="131"/>
        <v>1.6953808424896133E-2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2.691089018779238</v>
      </c>
      <c r="C188" s="11">
        <v>5.9145937600908161</v>
      </c>
      <c r="D188" s="11">
        <f t="shared" si="128"/>
        <v>3.223504741311578</v>
      </c>
      <c r="E188" s="11">
        <v>3.1183074787401175</v>
      </c>
      <c r="F188" s="11">
        <f t="shared" si="129"/>
        <v>6.3418122200516951</v>
      </c>
      <c r="G188" s="200">
        <f t="shared" si="131"/>
        <v>5.2640794792053081E-2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1.5961310202946668</v>
      </c>
      <c r="C189" s="11">
        <v>1.3578956398639295</v>
      </c>
      <c r="D189" s="11">
        <f t="shared" si="128"/>
        <v>-0.23823538043073733</v>
      </c>
      <c r="E189" s="11">
        <v>0.36567360605218197</v>
      </c>
      <c r="F189" s="11">
        <f t="shared" si="129"/>
        <v>0.12743822562144463</v>
      </c>
      <c r="G189" s="200">
        <f t="shared" si="131"/>
        <v>1.3847141643271277E-2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2.7372444861406295</v>
      </c>
      <c r="C190" s="11">
        <v>2.4187395444007151</v>
      </c>
      <c r="D190" s="11">
        <f t="shared" si="128"/>
        <v>-0.31850494173991439</v>
      </c>
      <c r="E190" s="11">
        <v>0.88695053459406081</v>
      </c>
      <c r="F190" s="11">
        <f t="shared" ref="F190:F191" si="132">SUM(D190:E190)</f>
        <v>0.56844559285414642</v>
      </c>
      <c r="G190" s="200">
        <f t="shared" si="131"/>
        <v>1.888819699760047E-2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9.6987884808915048</v>
      </c>
      <c r="C191" s="11">
        <v>10.208510476738798</v>
      </c>
      <c r="D191" s="11">
        <f t="shared" si="128"/>
        <v>0.50972199584729339</v>
      </c>
      <c r="E191" s="11">
        <v>4.3587603975095011</v>
      </c>
      <c r="F191" s="11">
        <f t="shared" si="132"/>
        <v>4.8684823933567944</v>
      </c>
      <c r="G191" s="200">
        <f t="shared" si="131"/>
        <v>2.5052575000826582E-2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14.166490561987345</v>
      </c>
      <c r="C192" s="11">
        <v>14.075513538618997</v>
      </c>
      <c r="D192" s="11">
        <f t="shared" si="128"/>
        <v>-9.0977023368347787E-2</v>
      </c>
      <c r="E192" s="11">
        <v>7.4262959558046076</v>
      </c>
      <c r="F192" s="11">
        <f t="shared" ref="F192:F195" si="133">SUM(D192:E192)</f>
        <v>7.3353189324362598</v>
      </c>
      <c r="G192" s="200">
        <f t="shared" si="131"/>
        <v>2.8497154039851536E-2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3.50371609451788</v>
      </c>
      <c r="C193" s="11">
        <v>2.2715164510174932</v>
      </c>
      <c r="D193" s="11">
        <f t="shared" si="128"/>
        <v>-1.2321996435003868</v>
      </c>
      <c r="E193" s="11">
        <v>1.7852190431101904</v>
      </c>
      <c r="F193" s="11">
        <f t="shared" si="133"/>
        <v>0.55301939960980362</v>
      </c>
      <c r="G193" s="200">
        <f t="shared" si="131"/>
        <v>2.7833153813031863E-2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0.92462359873343214</v>
      </c>
      <c r="C194" s="11">
        <v>1.0525763691377963</v>
      </c>
      <c r="D194" s="11">
        <f t="shared" si="128"/>
        <v>0.12795277040436415</v>
      </c>
      <c r="E194" s="11">
        <v>0.50838995589930647</v>
      </c>
      <c r="F194" s="11">
        <f t="shared" si="133"/>
        <v>0.63634272630367061</v>
      </c>
      <c r="G194" s="200">
        <f t="shared" si="131"/>
        <v>2.9640669508813389E-2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10.972323769404078</v>
      </c>
      <c r="C195" s="11">
        <v>12.008493469871377</v>
      </c>
      <c r="D195" s="11">
        <f t="shared" si="128"/>
        <v>1.0361697004672994</v>
      </c>
      <c r="E195" s="11">
        <v>4.0715390891561984</v>
      </c>
      <c r="F195" s="11">
        <f t="shared" si="133"/>
        <v>5.1077087896234978</v>
      </c>
      <c r="G195" s="200">
        <f t="shared" si="131"/>
        <v>2.1262495773353152E-2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8.2144645784138977</v>
      </c>
      <c r="C196" s="11">
        <v>7.9503635860699307</v>
      </c>
      <c r="D196" s="11">
        <f t="shared" si="128"/>
        <v>-0.264100992343967</v>
      </c>
      <c r="E196" s="11">
        <v>3.1609359130476347</v>
      </c>
      <c r="F196" s="11">
        <f t="shared" ref="F196" si="134">SUM(D196:E196)</f>
        <v>2.8968349207036677</v>
      </c>
      <c r="G196" s="200">
        <f t="shared" si="131"/>
        <v>2.1941013379025875E-2</v>
      </c>
    </row>
    <row r="197" spans="1:14" x14ac:dyDescent="0.2">
      <c r="A197" t="str">
        <f t="shared" si="127"/>
        <v>54 Textiles, printing and other skilled trades</v>
      </c>
      <c r="B197" s="11">
        <v>3.8674949256481961</v>
      </c>
      <c r="C197" s="11">
        <v>5.3921988802811835</v>
      </c>
      <c r="D197" s="11">
        <f t="shared" si="128"/>
        <v>1.5247039546329875</v>
      </c>
      <c r="E197" s="11">
        <v>2.0594115488767861</v>
      </c>
      <c r="F197" s="11">
        <f t="shared" ref="F197" si="135">SUM(D197:E197)</f>
        <v>3.5841155035097736</v>
      </c>
      <c r="G197" s="200">
        <f t="shared" si="131"/>
        <v>2.8868540540176957E-2</v>
      </c>
    </row>
    <row r="198" spans="1:14" x14ac:dyDescent="0.2">
      <c r="A198" t="str">
        <f t="shared" si="127"/>
        <v>61 Caring personal service occupations</v>
      </c>
      <c r="B198" s="11">
        <v>21.414084501863808</v>
      </c>
      <c r="C198" s="11">
        <v>27.65614839084715</v>
      </c>
      <c r="D198" s="11">
        <f>C198-B198</f>
        <v>6.242063888983342</v>
      </c>
      <c r="E198" s="11">
        <v>14.866113636825842</v>
      </c>
      <c r="F198" s="11">
        <f>SUM(D198:E198)</f>
        <v>21.108177525809182</v>
      </c>
      <c r="G198" s="200">
        <f t="shared" si="131"/>
        <v>3.577321467298944E-2</v>
      </c>
    </row>
    <row r="199" spans="1:14" x14ac:dyDescent="0.2">
      <c r="A199" t="str">
        <f t="shared" si="127"/>
        <v>62 Leisure, travel and related personal service occupations</v>
      </c>
      <c r="B199" s="11">
        <v>4.8949433791837</v>
      </c>
      <c r="C199" s="11">
        <v>4.4962302963590028</v>
      </c>
      <c r="D199" s="11">
        <f t="shared" ref="D199:D205" si="136">C199-B199</f>
        <v>-0.3987130828246972</v>
      </c>
      <c r="E199" s="11">
        <v>2.2340681186091329</v>
      </c>
      <c r="F199" s="11">
        <f t="shared" ref="F199:F200" si="137">SUM(D199:E199)</f>
        <v>1.8353550357844357</v>
      </c>
      <c r="G199" s="200">
        <f t="shared" si="131"/>
        <v>2.5381417910472548E-2</v>
      </c>
    </row>
    <row r="200" spans="1:14" x14ac:dyDescent="0.2">
      <c r="A200" t="str">
        <f t="shared" si="127"/>
        <v>63 Community and civil enforcement occupations</v>
      </c>
      <c r="B200" s="11">
        <v>0.13985885954851196</v>
      </c>
      <c r="C200" s="11">
        <v>0.11152603296057303</v>
      </c>
      <c r="D200" s="11">
        <f t="shared" si="136"/>
        <v>-2.8332826587938925E-2</v>
      </c>
      <c r="E200" s="11">
        <v>4.0481685524841153E-2</v>
      </c>
      <c r="F200" s="11">
        <f t="shared" si="137"/>
        <v>1.2148858936902228E-2</v>
      </c>
      <c r="G200" s="200">
        <f t="shared" si="131"/>
        <v>1.7091971911936454E-2</v>
      </c>
    </row>
    <row r="201" spans="1:14" x14ac:dyDescent="0.2">
      <c r="A201" t="str">
        <f t="shared" si="127"/>
        <v>71 Sales occupations</v>
      </c>
      <c r="B201" s="11">
        <v>13.691384005560712</v>
      </c>
      <c r="C201" s="11">
        <v>15.833561563465704</v>
      </c>
      <c r="D201" s="11">
        <f t="shared" si="136"/>
        <v>2.1421775579049918</v>
      </c>
      <c r="E201" s="11">
        <v>6.8892305636540971</v>
      </c>
      <c r="F201" s="11">
        <f t="shared" ref="F201:F202" si="138">SUM(D201:E201)</f>
        <v>9.0314081215590889</v>
      </c>
      <c r="G201" s="200">
        <f t="shared" si="131"/>
        <v>2.7544721287184437E-2</v>
      </c>
    </row>
    <row r="202" spans="1:14" x14ac:dyDescent="0.2">
      <c r="A202" t="str">
        <f t="shared" si="127"/>
        <v>72 Customer service occupations</v>
      </c>
      <c r="B202" s="11">
        <v>3.1321434486853565</v>
      </c>
      <c r="C202" s="11">
        <v>3.8834629469378212</v>
      </c>
      <c r="D202" s="11">
        <f t="shared" si="136"/>
        <v>0.75131949825246469</v>
      </c>
      <c r="E202" s="11">
        <v>1.6220508721254348</v>
      </c>
      <c r="F202" s="11">
        <f t="shared" si="138"/>
        <v>2.3733703703778994</v>
      </c>
      <c r="G202" s="200">
        <f t="shared" si="131"/>
        <v>2.821125238569655E-2</v>
      </c>
    </row>
    <row r="203" spans="1:14" x14ac:dyDescent="0.2">
      <c r="A203" t="str">
        <f t="shared" si="127"/>
        <v>81 Process, plant and machine operatives</v>
      </c>
      <c r="B203" s="11">
        <v>3.7650689294540274</v>
      </c>
      <c r="C203" s="11">
        <v>5.5735652139357663</v>
      </c>
      <c r="D203" s="11">
        <f t="shared" si="136"/>
        <v>1.8084962844817389</v>
      </c>
      <c r="E203" s="11">
        <v>1.7863502841001693</v>
      </c>
      <c r="F203" s="11">
        <f t="shared" ref="F203:F204" si="139">SUM(D203:E203)</f>
        <v>3.5948465685819082</v>
      </c>
      <c r="G203" s="200">
        <f t="shared" si="131"/>
        <v>2.6223777144524618E-2</v>
      </c>
    </row>
    <row r="204" spans="1:14" x14ac:dyDescent="0.2">
      <c r="A204" t="str">
        <f t="shared" si="127"/>
        <v>82 Transport and mobile machine drivers and operatives</v>
      </c>
      <c r="B204" s="11">
        <v>6.0804680635738544</v>
      </c>
      <c r="C204" s="11">
        <v>8.7725654805010311</v>
      </c>
      <c r="D204" s="11">
        <f t="shared" si="136"/>
        <v>2.6920974169271767</v>
      </c>
      <c r="E204" s="11">
        <v>3.8979033362630013</v>
      </c>
      <c r="F204" s="11">
        <f t="shared" si="139"/>
        <v>6.5900007531901785</v>
      </c>
      <c r="G204" s="200">
        <f t="shared" si="131"/>
        <v>3.3573843551138571E-2</v>
      </c>
    </row>
    <row r="205" spans="1:14" x14ac:dyDescent="0.2">
      <c r="A205" t="str">
        <f t="shared" si="127"/>
        <v>91 Elementary trades and related occupations</v>
      </c>
      <c r="B205" s="11">
        <v>2.0726627629443657</v>
      </c>
      <c r="C205" s="11">
        <v>6.0136900962494391</v>
      </c>
      <c r="D205" s="11">
        <f t="shared" si="136"/>
        <v>3.9410273333050734</v>
      </c>
      <c r="E205" s="11">
        <v>1.9754089736380895</v>
      </c>
      <c r="F205" s="11">
        <f t="shared" ref="F205" si="140">SUM(D205:E205)</f>
        <v>5.9164363069431634</v>
      </c>
      <c r="G205" s="200">
        <f t="shared" si="131"/>
        <v>4.5637869798640374E-2</v>
      </c>
    </row>
    <row r="206" spans="1:14" x14ac:dyDescent="0.2">
      <c r="A206" t="str">
        <f t="shared" si="127"/>
        <v>92 Elementary administration and service occupations</v>
      </c>
      <c r="B206" s="11">
        <v>13.585086177319107</v>
      </c>
      <c r="C206" s="11">
        <v>11.552325108346778</v>
      </c>
      <c r="D206" s="11">
        <f t="shared" ref="D206" si="141">C206-B206</f>
        <v>-2.032761068972329</v>
      </c>
      <c r="E206" s="11">
        <v>6.2999998564042734</v>
      </c>
      <c r="F206" s="11">
        <f t="shared" ref="F206" si="142">SUM(D206:E206)</f>
        <v>4.2672387874319444</v>
      </c>
      <c r="G206" s="200">
        <f t="shared" ref="G206:G207" si="143">IF(B206&gt;0,(1+(E206/B206))^(1/($C$6-$B$6))-1,0)</f>
        <v>2.5725152101429671E-2</v>
      </c>
    </row>
    <row r="207" spans="1:14" x14ac:dyDescent="0.2">
      <c r="A207" t="str">
        <f t="shared" si="127"/>
        <v>All occupations</v>
      </c>
      <c r="B207" s="11">
        <f>SUM(B181:B206)</f>
        <v>168.24551687235856</v>
      </c>
      <c r="C207" s="11">
        <f t="shared" ref="C207:F207" si="144">SUM(C181:C206)</f>
        <v>194.79017922704901</v>
      </c>
      <c r="D207" s="11">
        <f t="shared" si="144"/>
        <v>26.544662354690459</v>
      </c>
      <c r="E207" s="11">
        <f t="shared" si="144"/>
        <v>86.041730673716401</v>
      </c>
      <c r="F207" s="11">
        <f t="shared" si="144"/>
        <v>112.58639302840689</v>
      </c>
      <c r="G207" s="200">
        <f t="shared" si="143"/>
        <v>2.7918633309615526E-2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11.08628090081462</v>
      </c>
      <c r="C210" s="11">
        <v>7.6005474471885135</v>
      </c>
      <c r="D210" s="11">
        <f>C210-B210</f>
        <v>-3.4857334536261062</v>
      </c>
      <c r="E210" s="11">
        <v>4.0495044287995157</v>
      </c>
      <c r="F210" s="11">
        <f>SUM(D210:E210)</f>
        <v>0.56377097517340946</v>
      </c>
      <c r="G210" s="200">
        <f>IF(B210&gt;0,(1+(E210/B210))^(1/($C$6-$B$6))-1,0)</f>
        <v>2.09738186753059E-2</v>
      </c>
    </row>
    <row r="211" spans="1:7" x14ac:dyDescent="0.2">
      <c r="A211" t="str">
        <f t="shared" si="146"/>
        <v>12 Other managers and proprietors</v>
      </c>
      <c r="B211" s="11">
        <v>5.759900906402537</v>
      </c>
      <c r="C211" s="11">
        <v>5.3874002202065423</v>
      </c>
      <c r="D211" s="11">
        <f t="shared" ref="D211:D226" si="147">C211-B211</f>
        <v>-0.37250068619599475</v>
      </c>
      <c r="E211" s="11">
        <v>3.0325496866985771</v>
      </c>
      <c r="F211" s="11">
        <f t="shared" ref="F211:F218" si="148">SUM(D211:E211)</f>
        <v>2.6600490005025823</v>
      </c>
      <c r="G211" s="200">
        <f t="shared" ref="G211:G213" si="149">IF(B211&gt;0,(1+(E211/B211))^(1/($C$6-$B$6))-1,0)</f>
        <v>2.859954604122894E-2</v>
      </c>
    </row>
    <row r="212" spans="1:7" x14ac:dyDescent="0.2">
      <c r="A212" t="str">
        <f t="shared" si="146"/>
        <v>21 Science, research, engineering and technology professionals</v>
      </c>
      <c r="B212" s="11">
        <v>6.5577181951768573</v>
      </c>
      <c r="C212" s="11">
        <v>7.3162836388816483</v>
      </c>
      <c r="D212" s="11">
        <f t="shared" si="147"/>
        <v>0.75856544370479106</v>
      </c>
      <c r="E212" s="11">
        <v>2.4690404043986058</v>
      </c>
      <c r="F212" s="11">
        <f t="shared" si="148"/>
        <v>3.2276058481033969</v>
      </c>
      <c r="G212" s="200">
        <f t="shared" si="149"/>
        <v>2.1531912732987379E-2</v>
      </c>
    </row>
    <row r="213" spans="1:7" x14ac:dyDescent="0.2">
      <c r="A213" t="str">
        <f t="shared" si="146"/>
        <v>22 Health professionals</v>
      </c>
      <c r="B213" s="11">
        <v>2.7052635229237572</v>
      </c>
      <c r="C213" s="11">
        <v>2.4323513530967524</v>
      </c>
      <c r="D213" s="11">
        <f t="shared" si="147"/>
        <v>-0.27291216982700472</v>
      </c>
      <c r="E213" s="11">
        <v>1.281469032766331</v>
      </c>
      <c r="F213" s="11">
        <f t="shared" si="148"/>
        <v>1.0085568629393262</v>
      </c>
      <c r="G213" s="200">
        <f t="shared" si="149"/>
        <v>2.6188559025060787E-2</v>
      </c>
    </row>
    <row r="214" spans="1:7" x14ac:dyDescent="0.2">
      <c r="A214" t="str">
        <f t="shared" si="146"/>
        <v>23 Teaching and other educational professionals</v>
      </c>
      <c r="B214" s="11">
        <v>1.4564104144359384</v>
      </c>
      <c r="C214" s="11">
        <v>1.1926687767622179</v>
      </c>
      <c r="D214" s="11">
        <f t="shared" si="147"/>
        <v>-0.2637416376737205</v>
      </c>
      <c r="E214" s="11">
        <v>0.59888481939591365</v>
      </c>
      <c r="F214" s="11">
        <f t="shared" si="148"/>
        <v>0.33514318172219315</v>
      </c>
      <c r="G214" s="200">
        <f>IF(B214&gt;0,(1+(E214/B214))^(1/($C$6-$B$6))-1,0)</f>
        <v>2.3228659987059253E-2</v>
      </c>
    </row>
    <row r="215" spans="1:7" x14ac:dyDescent="0.2">
      <c r="A215" t="str">
        <f t="shared" si="146"/>
        <v>24 Business, media and public service professionals</v>
      </c>
      <c r="B215" s="11">
        <v>5.9580983458547268</v>
      </c>
      <c r="C215" s="11">
        <v>5.0132457861704687</v>
      </c>
      <c r="D215" s="11">
        <f t="shared" si="147"/>
        <v>-0.94485255968425808</v>
      </c>
      <c r="E215" s="11">
        <v>2.2322046668940203</v>
      </c>
      <c r="F215" s="11">
        <f t="shared" si="148"/>
        <v>1.2873521072097622</v>
      </c>
      <c r="G215" s="200">
        <f t="shared" ref="G215:G234" si="150">IF(B215&gt;0,(1+(E215/B215))^(1/($C$6-$B$6))-1,0)</f>
        <v>2.1439903876367294E-2</v>
      </c>
    </row>
    <row r="216" spans="1:7" x14ac:dyDescent="0.2">
      <c r="A216" t="str">
        <f t="shared" si="146"/>
        <v>31 Science, engineering and technology associate professionals</v>
      </c>
      <c r="B216" s="11">
        <v>2.6328473490961226</v>
      </c>
      <c r="C216" s="11">
        <v>2.5071356046747635</v>
      </c>
      <c r="D216" s="11">
        <f t="shared" si="147"/>
        <v>-0.12571174442135913</v>
      </c>
      <c r="E216" s="11">
        <v>0.93241989684593607</v>
      </c>
      <c r="F216" s="11">
        <f t="shared" si="148"/>
        <v>0.80670815242457694</v>
      </c>
      <c r="G216" s="200">
        <f t="shared" si="150"/>
        <v>2.0417177066706316E-2</v>
      </c>
    </row>
    <row r="217" spans="1:7" x14ac:dyDescent="0.2">
      <c r="A217" t="str">
        <f t="shared" si="146"/>
        <v>32 Health and social care associate professionals</v>
      </c>
      <c r="B217" s="11">
        <v>2.158332188331523</v>
      </c>
      <c r="C217" s="11">
        <v>3.3373073166023994</v>
      </c>
      <c r="D217" s="11">
        <f t="shared" si="147"/>
        <v>1.1789751282708765</v>
      </c>
      <c r="E217" s="11">
        <v>1.8049385128686866</v>
      </c>
      <c r="F217" s="11">
        <f t="shared" si="148"/>
        <v>2.983913641139563</v>
      </c>
      <c r="G217" s="200">
        <f t="shared" si="150"/>
        <v>4.1347542837512297E-2</v>
      </c>
    </row>
    <row r="218" spans="1:7" x14ac:dyDescent="0.2">
      <c r="A218" t="str">
        <f t="shared" si="146"/>
        <v>33 Protective service occupations</v>
      </c>
      <c r="B218" s="11">
        <v>2.1906279392338881</v>
      </c>
      <c r="C218" s="11">
        <v>1.4518241263024518</v>
      </c>
      <c r="D218" s="11">
        <f t="shared" si="147"/>
        <v>-0.73880381293143627</v>
      </c>
      <c r="E218" s="11">
        <v>0.51717561040341231</v>
      </c>
      <c r="F218" s="11">
        <f t="shared" si="148"/>
        <v>-0.22162820252802395</v>
      </c>
      <c r="G218" s="200">
        <f t="shared" si="150"/>
        <v>1.4230271571033848E-2</v>
      </c>
    </row>
    <row r="219" spans="1:7" x14ac:dyDescent="0.2">
      <c r="A219" t="str">
        <f t="shared" si="146"/>
        <v>34 Culture, media and sports occupations</v>
      </c>
      <c r="B219" s="11">
        <v>1.5176254764750925</v>
      </c>
      <c r="C219" s="11">
        <v>0.61766216508658656</v>
      </c>
      <c r="D219" s="11">
        <f t="shared" si="147"/>
        <v>-0.89996331138850594</v>
      </c>
      <c r="E219" s="11">
        <v>0.35732881624009744</v>
      </c>
      <c r="F219" s="11">
        <f t="shared" ref="F219:F220" si="151">SUM(D219:E219)</f>
        <v>-0.54263449514840856</v>
      </c>
      <c r="G219" s="200">
        <f t="shared" si="150"/>
        <v>1.4195638231459862E-2</v>
      </c>
    </row>
    <row r="220" spans="1:7" x14ac:dyDescent="0.2">
      <c r="A220" t="str">
        <f t="shared" si="146"/>
        <v>35 Business and public service associate professionals</v>
      </c>
      <c r="B220" s="11">
        <v>9.1592792588209093</v>
      </c>
      <c r="C220" s="11">
        <v>7.4646539948719779</v>
      </c>
      <c r="D220" s="11">
        <f t="shared" si="147"/>
        <v>-1.6946252639489314</v>
      </c>
      <c r="E220" s="11">
        <v>3.3012267416888257</v>
      </c>
      <c r="F220" s="11">
        <f t="shared" si="151"/>
        <v>1.6066014777398943</v>
      </c>
      <c r="G220" s="200">
        <f t="shared" si="150"/>
        <v>2.0731753386395324E-2</v>
      </c>
    </row>
    <row r="221" spans="1:7" x14ac:dyDescent="0.2">
      <c r="A221" t="str">
        <f t="shared" si="146"/>
        <v>41 Administrative occupations</v>
      </c>
      <c r="B221" s="11">
        <v>17.29925186370037</v>
      </c>
      <c r="C221" s="11">
        <v>11.990292579733262</v>
      </c>
      <c r="D221" s="11">
        <f t="shared" si="147"/>
        <v>-5.3089592839671074</v>
      </c>
      <c r="E221" s="11">
        <v>6.7635016291628745</v>
      </c>
      <c r="F221" s="11">
        <f t="shared" ref="F221:F224" si="152">SUM(D221:E221)</f>
        <v>1.4545423451957671</v>
      </c>
      <c r="G221" s="200">
        <f t="shared" si="150"/>
        <v>2.2243913345743938E-2</v>
      </c>
    </row>
    <row r="222" spans="1:7" x14ac:dyDescent="0.2">
      <c r="A222" t="str">
        <f t="shared" si="146"/>
        <v>42 Secretarial and related occupations</v>
      </c>
      <c r="B222" s="11">
        <v>4.3800625581844175</v>
      </c>
      <c r="C222" s="11">
        <v>0.80638234148137977</v>
      </c>
      <c r="D222" s="11">
        <f t="shared" si="147"/>
        <v>-3.5736802167030377</v>
      </c>
      <c r="E222" s="11">
        <v>1.2053710981533152</v>
      </c>
      <c r="F222" s="11">
        <f t="shared" si="152"/>
        <v>-2.3683091185497225</v>
      </c>
      <c r="G222" s="200">
        <f t="shared" si="150"/>
        <v>1.6338643964882049E-2</v>
      </c>
    </row>
    <row r="223" spans="1:7" x14ac:dyDescent="0.2">
      <c r="A223" t="str">
        <f t="shared" si="146"/>
        <v>51 Skilled agricultural and related trades</v>
      </c>
      <c r="B223" s="11">
        <v>1.904178408197023</v>
      </c>
      <c r="C223" s="11">
        <v>1.9136113113769151</v>
      </c>
      <c r="D223" s="11">
        <f t="shared" si="147"/>
        <v>9.4329031798920937E-3</v>
      </c>
      <c r="E223" s="11">
        <v>1.0056886871293678</v>
      </c>
      <c r="F223" s="11">
        <f t="shared" si="152"/>
        <v>1.0151215903092599</v>
      </c>
      <c r="G223" s="200">
        <f t="shared" si="150"/>
        <v>2.8673853339411526E-2</v>
      </c>
    </row>
    <row r="224" spans="1:7" x14ac:dyDescent="0.2">
      <c r="A224" t="str">
        <f t="shared" si="146"/>
        <v>52 Skilled metal, electrical and electronic trades</v>
      </c>
      <c r="B224" s="11">
        <v>7.9183620020203254</v>
      </c>
      <c r="C224" s="11">
        <v>6.8891320218174972</v>
      </c>
      <c r="D224" s="11">
        <f t="shared" si="147"/>
        <v>-1.0292299802028282</v>
      </c>
      <c r="E224" s="11">
        <v>2.7211902342024548</v>
      </c>
      <c r="F224" s="11">
        <f t="shared" si="152"/>
        <v>1.6919602539996266</v>
      </c>
      <c r="G224" s="200">
        <f t="shared" si="150"/>
        <v>1.9888120569167E-2</v>
      </c>
    </row>
    <row r="225" spans="1:7" x14ac:dyDescent="0.2">
      <c r="A225" t="str">
        <f t="shared" si="146"/>
        <v>53 Skilled construction and building trades</v>
      </c>
      <c r="B225" s="11">
        <v>9.4864183902723092</v>
      </c>
      <c r="C225" s="11">
        <v>9.4094440315249308</v>
      </c>
      <c r="D225" s="11">
        <f t="shared" si="147"/>
        <v>-7.6974358747378346E-2</v>
      </c>
      <c r="E225" s="11">
        <v>4.2642028892530339</v>
      </c>
      <c r="F225" s="11">
        <f t="shared" ref="F225" si="153">SUM(D225:E225)</f>
        <v>4.1872285305056556</v>
      </c>
      <c r="G225" s="200">
        <f t="shared" si="150"/>
        <v>2.5056970101839271E-2</v>
      </c>
    </row>
    <row r="226" spans="1:7" x14ac:dyDescent="0.2">
      <c r="A226" t="str">
        <f t="shared" si="146"/>
        <v>54 Textiles, printing and other skilled trades</v>
      </c>
      <c r="B226" s="11">
        <v>4.2728878764429226</v>
      </c>
      <c r="C226" s="11">
        <v>3.6624809191946799</v>
      </c>
      <c r="D226" s="11">
        <f t="shared" si="147"/>
        <v>-0.61040695724824268</v>
      </c>
      <c r="E226" s="11">
        <v>1.599752799536208</v>
      </c>
      <c r="F226" s="11">
        <f t="shared" ref="F226" si="154">SUM(D226:E226)</f>
        <v>0.98934584228796529</v>
      </c>
      <c r="G226" s="200">
        <f t="shared" si="150"/>
        <v>2.1427302218367972E-2</v>
      </c>
    </row>
    <row r="227" spans="1:7" x14ac:dyDescent="0.2">
      <c r="A227" t="str">
        <f t="shared" si="146"/>
        <v>61 Caring personal service occupations</v>
      </c>
      <c r="B227" s="11">
        <v>16.13702000100961</v>
      </c>
      <c r="C227" s="11">
        <v>14.803291700329458</v>
      </c>
      <c r="D227" s="11">
        <f>C227-B227</f>
        <v>-1.3337283006801517</v>
      </c>
      <c r="E227" s="11">
        <v>7.9193861038193001</v>
      </c>
      <c r="F227" s="11">
        <f>SUM(D227:E227)</f>
        <v>6.5856578031391484</v>
      </c>
      <c r="G227" s="200">
        <f t="shared" si="150"/>
        <v>2.6976471807877322E-2</v>
      </c>
    </row>
    <row r="228" spans="1:7" x14ac:dyDescent="0.2">
      <c r="A228" t="str">
        <f t="shared" si="146"/>
        <v>62 Leisure, travel and related personal service occupations</v>
      </c>
      <c r="B228" s="11">
        <v>5.018198380654507</v>
      </c>
      <c r="C228" s="11">
        <v>3.4071747959072667</v>
      </c>
      <c r="D228" s="11">
        <f t="shared" ref="D228:D234" si="155">C228-B228</f>
        <v>-1.6110235847472403</v>
      </c>
      <c r="E228" s="11">
        <v>1.9363853837064398</v>
      </c>
      <c r="F228" s="11">
        <f t="shared" ref="F228:F229" si="156">SUM(D228:E228)</f>
        <v>0.32536179895919948</v>
      </c>
      <c r="G228" s="200">
        <f t="shared" si="150"/>
        <v>2.1993705788819096E-2</v>
      </c>
    </row>
    <row r="229" spans="1:7" x14ac:dyDescent="0.2">
      <c r="A229" t="str">
        <f t="shared" si="146"/>
        <v>63 Community and civil enforcement occupations</v>
      </c>
      <c r="B229" s="11">
        <v>0.24410121796646622</v>
      </c>
      <c r="C229" s="11">
        <v>0.16602495543668186</v>
      </c>
      <c r="D229" s="11">
        <f t="shared" si="155"/>
        <v>-7.8076262529784363E-2</v>
      </c>
      <c r="E229" s="11">
        <v>7.6802892397515948E-2</v>
      </c>
      <c r="F229" s="11">
        <f t="shared" si="156"/>
        <v>-1.2733701322684143E-3</v>
      </c>
      <c r="G229" s="200">
        <f t="shared" si="150"/>
        <v>1.8404607657551475E-2</v>
      </c>
    </row>
    <row r="230" spans="1:7" x14ac:dyDescent="0.2">
      <c r="A230" t="str">
        <f t="shared" si="146"/>
        <v>71 Sales occupations</v>
      </c>
      <c r="B230" s="11">
        <v>14.229255550170601</v>
      </c>
      <c r="C230" s="11">
        <v>11.550610324270014</v>
      </c>
      <c r="D230" s="11">
        <f t="shared" si="155"/>
        <v>-2.6786452259005866</v>
      </c>
      <c r="E230" s="11">
        <v>6.0114438188187203</v>
      </c>
      <c r="F230" s="11">
        <f t="shared" ref="F230:F231" si="157">SUM(D230:E230)</f>
        <v>3.3327985929181336</v>
      </c>
      <c r="G230" s="200">
        <f t="shared" si="150"/>
        <v>2.3771154963613483E-2</v>
      </c>
    </row>
    <row r="231" spans="1:7" x14ac:dyDescent="0.2">
      <c r="A231" t="str">
        <f t="shared" si="146"/>
        <v>72 Customer service occupations</v>
      </c>
      <c r="B231" s="11">
        <v>3.4878437142097534</v>
      </c>
      <c r="C231" s="11">
        <v>3.628136841887172</v>
      </c>
      <c r="D231" s="11">
        <f t="shared" si="155"/>
        <v>0.14029312767741864</v>
      </c>
      <c r="E231" s="11">
        <v>1.7813366263517745</v>
      </c>
      <c r="F231" s="11">
        <f t="shared" si="157"/>
        <v>1.9216297540291931</v>
      </c>
      <c r="G231" s="200">
        <f t="shared" si="150"/>
        <v>2.7887859097212919E-2</v>
      </c>
    </row>
    <row r="232" spans="1:7" x14ac:dyDescent="0.2">
      <c r="A232" t="str">
        <f t="shared" si="146"/>
        <v>81 Process, plant and machine operatives</v>
      </c>
      <c r="B232" s="11">
        <v>6.0402365453074687</v>
      </c>
      <c r="C232" s="11">
        <v>6.8100281283472963</v>
      </c>
      <c r="D232" s="11">
        <f t="shared" si="155"/>
        <v>0.76979158303982764</v>
      </c>
      <c r="E232" s="11">
        <v>2.7086676350071826</v>
      </c>
      <c r="F232" s="11">
        <f t="shared" ref="F232:F233" si="158">SUM(D232:E232)</f>
        <v>3.4784592180470102</v>
      </c>
      <c r="G232" s="200">
        <f t="shared" si="150"/>
        <v>2.5006566364107696E-2</v>
      </c>
    </row>
    <row r="233" spans="1:7" x14ac:dyDescent="0.2">
      <c r="A233" t="str">
        <f t="shared" si="146"/>
        <v>82 Transport and mobile machine drivers and operatives</v>
      </c>
      <c r="B233" s="11">
        <v>11.119362457993772</v>
      </c>
      <c r="C233" s="11">
        <v>11.761077196205502</v>
      </c>
      <c r="D233" s="11">
        <f t="shared" si="155"/>
        <v>0.64171473821173031</v>
      </c>
      <c r="E233" s="11">
        <v>6.4125330799232607</v>
      </c>
      <c r="F233" s="11">
        <f t="shared" si="158"/>
        <v>7.054247818134991</v>
      </c>
      <c r="G233" s="200">
        <f t="shared" si="150"/>
        <v>3.0821019804571526E-2</v>
      </c>
    </row>
    <row r="234" spans="1:7" x14ac:dyDescent="0.2">
      <c r="A234" t="str">
        <f t="shared" si="146"/>
        <v>91 Elementary trades and related occupations</v>
      </c>
      <c r="B234" s="11">
        <v>3.435014207220783</v>
      </c>
      <c r="C234" s="11">
        <v>6.2029442562832999</v>
      </c>
      <c r="D234" s="11">
        <f t="shared" si="155"/>
        <v>2.7679300490625169</v>
      </c>
      <c r="E234" s="11">
        <v>2.2436788111752524</v>
      </c>
      <c r="F234" s="11">
        <f t="shared" ref="F234" si="159">SUM(D234:E234)</f>
        <v>5.0116088602377697</v>
      </c>
      <c r="G234" s="200">
        <f t="shared" si="150"/>
        <v>3.4081234291736706E-2</v>
      </c>
    </row>
    <row r="235" spans="1:7" x14ac:dyDescent="0.2">
      <c r="A235" t="str">
        <f t="shared" si="146"/>
        <v>92 Elementary administration and service occupations</v>
      </c>
      <c r="B235" s="11">
        <v>24.257312628478427</v>
      </c>
      <c r="C235" s="11">
        <v>19.450723352592501</v>
      </c>
      <c r="D235" s="11">
        <f t="shared" ref="D235" si="160">C235-B235</f>
        <v>-4.8065892758859263</v>
      </c>
      <c r="E235" s="11">
        <v>10.457819832567042</v>
      </c>
      <c r="F235" s="11">
        <f t="shared" ref="F235" si="161">SUM(D235:E235)</f>
        <v>5.6512305566811154</v>
      </c>
      <c r="G235" s="200">
        <f t="shared" ref="G235:G236" si="162">IF(B235&gt;0,(1+(E235/B235))^(1/($C$6-$B$6))-1,0)</f>
        <v>2.4184996369163825E-2</v>
      </c>
    </row>
    <row r="236" spans="1:7" x14ac:dyDescent="0.2">
      <c r="A236" t="str">
        <f t="shared" si="146"/>
        <v>All occupations</v>
      </c>
      <c r="B236" s="11">
        <f>SUM(B210:B235)</f>
        <v>180.41189029939471</v>
      </c>
      <c r="C236" s="11">
        <f t="shared" ref="C236:F236" si="163">SUM(C210:C235)</f>
        <v>156.77243518623217</v>
      </c>
      <c r="D236" s="11">
        <f t="shared" si="163"/>
        <v>-23.639455113162544</v>
      </c>
      <c r="E236" s="11">
        <f t="shared" si="163"/>
        <v>77.684504138203664</v>
      </c>
      <c r="F236" s="11">
        <f t="shared" si="163"/>
        <v>54.045049025041109</v>
      </c>
      <c r="G236" s="200">
        <f t="shared" si="162"/>
        <v>2.4159942279240898E-2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7.6786365199521649</v>
      </c>
      <c r="C239" s="11">
        <v>5.2881541853769498</v>
      </c>
      <c r="D239" s="11">
        <f>C239-B239</f>
        <v>-2.3904823345752151</v>
      </c>
      <c r="E239" s="11">
        <v>2.7835679554627406</v>
      </c>
      <c r="F239" s="11">
        <f>SUM(D239:E239)</f>
        <v>0.39308562088752552</v>
      </c>
      <c r="G239" s="200">
        <f>IF(B239&gt;0,(1+(E239/B239))^(1/($C$6-$B$6))-1,0)</f>
        <v>2.0835911714183641E-2</v>
      </c>
    </row>
    <row r="240" spans="1:7" x14ac:dyDescent="0.2">
      <c r="A240" t="str">
        <f t="shared" si="165"/>
        <v>12 Other managers and proprietors</v>
      </c>
      <c r="B240" s="11">
        <v>3.3585396511799601</v>
      </c>
      <c r="C240" s="11">
        <v>2.6418431398760212</v>
      </c>
      <c r="D240" s="11">
        <f t="shared" ref="D240:D255" si="166">C240-B240</f>
        <v>-0.71669651130393897</v>
      </c>
      <c r="E240" s="11">
        <v>1.3942854810482752</v>
      </c>
      <c r="F240" s="11">
        <f t="shared" ref="F240:F247" si="167">SUM(D240:E240)</f>
        <v>0.67758896974433624</v>
      </c>
      <c r="G240" s="200">
        <f t="shared" ref="G240:G242" si="168">IF(B240&gt;0,(1+(E240/B240))^(1/($C$6-$B$6))-1,0)</f>
        <v>2.3418878030122325E-2</v>
      </c>
    </row>
    <row r="241" spans="1:7" x14ac:dyDescent="0.2">
      <c r="A241" t="str">
        <f t="shared" si="165"/>
        <v>21 Science, research, engineering and technology professionals</v>
      </c>
      <c r="B241" s="11">
        <v>3.3077473648136078</v>
      </c>
      <c r="C241" s="11">
        <v>2.562964071482305</v>
      </c>
      <c r="D241" s="11">
        <f t="shared" si="166"/>
        <v>-0.74478329333130278</v>
      </c>
      <c r="E241" s="11">
        <v>1.0293543669866709</v>
      </c>
      <c r="F241" s="11">
        <f t="shared" si="167"/>
        <v>0.28457107365536816</v>
      </c>
      <c r="G241" s="200">
        <f t="shared" si="168"/>
        <v>1.8226709822837028E-2</v>
      </c>
    </row>
    <row r="242" spans="1:7" x14ac:dyDescent="0.2">
      <c r="A242" t="str">
        <f t="shared" si="165"/>
        <v>22 Health professionals</v>
      </c>
      <c r="B242" s="11">
        <v>1.5741853994783317</v>
      </c>
      <c r="C242" s="11">
        <v>1.0210836646587325</v>
      </c>
      <c r="D242" s="11">
        <f t="shared" si="166"/>
        <v>-0.55310173481959923</v>
      </c>
      <c r="E242" s="11">
        <v>0.58545904733709775</v>
      </c>
      <c r="F242" s="11">
        <f t="shared" si="167"/>
        <v>3.2357312517498515E-2</v>
      </c>
      <c r="G242" s="200">
        <f t="shared" si="168"/>
        <v>2.1304138613011725E-2</v>
      </c>
    </row>
    <row r="243" spans="1:7" x14ac:dyDescent="0.2">
      <c r="A243" t="str">
        <f t="shared" si="165"/>
        <v>23 Teaching and other educational professionals</v>
      </c>
      <c r="B243" s="11">
        <v>1.1138587782239626</v>
      </c>
      <c r="C243" s="11">
        <v>0.80257358339059282</v>
      </c>
      <c r="D243" s="11">
        <f t="shared" si="166"/>
        <v>-0.3112851948333698</v>
      </c>
      <c r="E243" s="11">
        <v>0.40903466245857623</v>
      </c>
      <c r="F243" s="11">
        <f t="shared" si="167"/>
        <v>9.7749467625206421E-2</v>
      </c>
      <c r="G243" s="200">
        <f>IF(B243&gt;0,(1+(E243/B243))^(1/($C$6-$B$6))-1,0)</f>
        <v>2.107104048848929E-2</v>
      </c>
    </row>
    <row r="244" spans="1:7" x14ac:dyDescent="0.2">
      <c r="A244" t="str">
        <f t="shared" si="165"/>
        <v>24 Business, media and public service professionals</v>
      </c>
      <c r="B244" s="11">
        <v>3.7535772196109756</v>
      </c>
      <c r="C244" s="11">
        <v>2.6819930871492952</v>
      </c>
      <c r="D244" s="11">
        <f t="shared" si="166"/>
        <v>-1.0715841324616804</v>
      </c>
      <c r="E244" s="11">
        <v>1.3011251019822865</v>
      </c>
      <c r="F244" s="11">
        <f t="shared" si="167"/>
        <v>0.2295409695206061</v>
      </c>
      <c r="G244" s="200">
        <f t="shared" ref="G244:G263" si="169">IF(B244&gt;0,(1+(E244/B244))^(1/($C$6-$B$6))-1,0)</f>
        <v>2.0038777252040063E-2</v>
      </c>
    </row>
    <row r="245" spans="1:7" x14ac:dyDescent="0.2">
      <c r="A245" t="str">
        <f t="shared" si="165"/>
        <v>31 Science, engineering and technology associate professionals</v>
      </c>
      <c r="B245" s="11">
        <v>2.0973286657266916</v>
      </c>
      <c r="C245" s="11">
        <v>1.8215284780509309</v>
      </c>
      <c r="D245" s="11">
        <f t="shared" si="166"/>
        <v>-0.27580018767576076</v>
      </c>
      <c r="E245" s="11">
        <v>0.69918942472522438</v>
      </c>
      <c r="F245" s="11">
        <f t="shared" si="167"/>
        <v>0.42338923704946363</v>
      </c>
      <c r="G245" s="200">
        <f>IF(B245&gt;0,(1+(E245/B245))^(1/($C$6-$B$6))-1,0)</f>
        <v>1.9365840433073656E-2</v>
      </c>
    </row>
    <row r="246" spans="1:7" x14ac:dyDescent="0.2">
      <c r="A246" t="str">
        <f t="shared" si="165"/>
        <v>32 Health and social care associate professionals</v>
      </c>
      <c r="B246" s="11">
        <v>0.71429753800696738</v>
      </c>
      <c r="C246" s="11">
        <v>0.67286444388582412</v>
      </c>
      <c r="D246" s="11">
        <f t="shared" si="166"/>
        <v>-4.1433094121143266E-2</v>
      </c>
      <c r="E246" s="11">
        <v>0.3811284827800468</v>
      </c>
      <c r="F246" s="11">
        <f t="shared" si="167"/>
        <v>0.33969538865890353</v>
      </c>
      <c r="G246" s="200">
        <f t="shared" si="169"/>
        <v>2.8916803805356883E-2</v>
      </c>
    </row>
    <row r="247" spans="1:7" x14ac:dyDescent="0.2">
      <c r="A247" t="str">
        <f t="shared" si="165"/>
        <v>33 Protective service occupations</v>
      </c>
      <c r="B247" s="11">
        <v>1.2383152355062974</v>
      </c>
      <c r="C247" s="11">
        <v>0.91435034137750015</v>
      </c>
      <c r="D247" s="11">
        <f t="shared" si="166"/>
        <v>-0.32396489412879725</v>
      </c>
      <c r="E247" s="11">
        <v>0.36665712160081199</v>
      </c>
      <c r="F247" s="11">
        <f t="shared" si="167"/>
        <v>4.2692227472014732E-2</v>
      </c>
      <c r="G247" s="200">
        <f t="shared" si="169"/>
        <v>1.7440660024624188E-2</v>
      </c>
    </row>
    <row r="248" spans="1:7" x14ac:dyDescent="0.2">
      <c r="A248" t="str">
        <f t="shared" si="165"/>
        <v>34 Culture, media and sports occupations</v>
      </c>
      <c r="B248" s="11">
        <v>1.1309797148786964</v>
      </c>
      <c r="C248" s="11">
        <v>0.42130659224321854</v>
      </c>
      <c r="D248" s="11">
        <f t="shared" si="166"/>
        <v>-0.70967312263547788</v>
      </c>
      <c r="E248" s="11">
        <v>0.24505993917173033</v>
      </c>
      <c r="F248" s="11">
        <f t="shared" ref="F248:F249" si="170">SUM(D248:E248)</f>
        <v>-0.46461318346374758</v>
      </c>
      <c r="G248" s="200">
        <f t="shared" si="169"/>
        <v>1.3160871569704469E-2</v>
      </c>
    </row>
    <row r="249" spans="1:7" x14ac:dyDescent="0.2">
      <c r="A249" t="str">
        <f t="shared" si="165"/>
        <v>35 Business and public service associate professionals</v>
      </c>
      <c r="B249" s="11">
        <v>5.330407737769173</v>
      </c>
      <c r="C249" s="11">
        <v>3.3772356800320074</v>
      </c>
      <c r="D249" s="11">
        <f t="shared" si="166"/>
        <v>-1.9531720577371656</v>
      </c>
      <c r="E249" s="11">
        <v>1.6122083923004074</v>
      </c>
      <c r="F249" s="11">
        <f t="shared" si="170"/>
        <v>-0.34096366543675827</v>
      </c>
      <c r="G249" s="200">
        <f t="shared" si="169"/>
        <v>1.7772818723958306E-2</v>
      </c>
    </row>
    <row r="250" spans="1:7" x14ac:dyDescent="0.2">
      <c r="A250" t="str">
        <f t="shared" si="165"/>
        <v>41 Administrative occupations</v>
      </c>
      <c r="B250" s="11">
        <v>9.0353267511712403</v>
      </c>
      <c r="C250" s="11">
        <v>3.2201839828736389</v>
      </c>
      <c r="D250" s="11">
        <f t="shared" si="166"/>
        <v>-5.8151427682976014</v>
      </c>
      <c r="E250" s="11">
        <v>2.3254135222904693</v>
      </c>
      <c r="F250" s="11">
        <f t="shared" ref="F250:F253" si="171">SUM(D250:E250)</f>
        <v>-3.4897292460071321</v>
      </c>
      <c r="G250" s="200">
        <f t="shared" si="169"/>
        <v>1.5385252077766864E-2</v>
      </c>
    </row>
    <row r="251" spans="1:7" x14ac:dyDescent="0.2">
      <c r="A251" t="str">
        <f t="shared" si="165"/>
        <v>42 Secretarial and related occupations</v>
      </c>
      <c r="B251" s="11">
        <v>3.8013990464592626</v>
      </c>
      <c r="C251" s="11">
        <v>0.39565281621925491</v>
      </c>
      <c r="D251" s="11">
        <f t="shared" si="166"/>
        <v>-3.4057462302400077</v>
      </c>
      <c r="E251" s="11">
        <v>0.68498240065788774</v>
      </c>
      <c r="F251" s="11">
        <f t="shared" si="171"/>
        <v>-2.7207638295821202</v>
      </c>
      <c r="G251" s="200">
        <f t="shared" si="169"/>
        <v>1.1106375829665005E-2</v>
      </c>
    </row>
    <row r="252" spans="1:7" x14ac:dyDescent="0.2">
      <c r="A252" t="str">
        <f t="shared" si="165"/>
        <v>51 Skilled agricultural and related trades</v>
      </c>
      <c r="B252" s="11">
        <v>1.5546608762365015</v>
      </c>
      <c r="C252" s="11">
        <v>1.9608581102499665</v>
      </c>
      <c r="D252" s="11">
        <f t="shared" si="166"/>
        <v>0.40619723401346497</v>
      </c>
      <c r="E252" s="11">
        <v>0.75822432206271628</v>
      </c>
      <c r="F252" s="11">
        <f t="shared" si="171"/>
        <v>1.1644215560761813</v>
      </c>
      <c r="G252" s="200">
        <f t="shared" si="169"/>
        <v>2.6836333120346278E-2</v>
      </c>
    </row>
    <row r="253" spans="1:7" x14ac:dyDescent="0.2">
      <c r="A253" t="str">
        <f t="shared" si="165"/>
        <v>52 Skilled metal, electrical and electronic trades</v>
      </c>
      <c r="B253" s="11">
        <v>3.4885542839238619</v>
      </c>
      <c r="C253" s="11">
        <v>1.9961774328573336</v>
      </c>
      <c r="D253" s="11">
        <f t="shared" si="166"/>
        <v>-1.4923768510665283</v>
      </c>
      <c r="E253" s="11">
        <v>1.0821454107666817</v>
      </c>
      <c r="F253" s="11">
        <f t="shared" si="171"/>
        <v>-0.41023144029984659</v>
      </c>
      <c r="G253" s="200">
        <f t="shared" si="169"/>
        <v>1.8175119355466895E-2</v>
      </c>
    </row>
    <row r="254" spans="1:7" x14ac:dyDescent="0.2">
      <c r="A254" t="str">
        <f t="shared" si="165"/>
        <v>53 Skilled construction and building trades</v>
      </c>
      <c r="B254" s="11">
        <v>4.4298684583820656</v>
      </c>
      <c r="C254" s="11">
        <v>4.238654153092452</v>
      </c>
      <c r="D254" s="11">
        <f t="shared" si="166"/>
        <v>-0.19121430528961358</v>
      </c>
      <c r="E254" s="11">
        <v>1.8232933064346843</v>
      </c>
      <c r="F254" s="11">
        <f t="shared" ref="F254" si="172">SUM(D254:E254)</f>
        <v>1.6320790011450708</v>
      </c>
      <c r="G254" s="200">
        <f t="shared" si="169"/>
        <v>2.3247256472552102E-2</v>
      </c>
    </row>
    <row r="255" spans="1:7" x14ac:dyDescent="0.2">
      <c r="A255" t="str">
        <f t="shared" si="165"/>
        <v>54 Textiles, printing and other skilled trades</v>
      </c>
      <c r="B255" s="11">
        <v>3.5347480696267208</v>
      </c>
      <c r="C255" s="11">
        <v>3.0191106231946074</v>
      </c>
      <c r="D255" s="11">
        <f t="shared" si="166"/>
        <v>-0.5156374464321134</v>
      </c>
      <c r="E255" s="11">
        <v>1.3096526339291332</v>
      </c>
      <c r="F255" s="11">
        <f t="shared" ref="F255" si="173">SUM(D255:E255)</f>
        <v>0.79401518749701983</v>
      </c>
      <c r="G255" s="200">
        <f t="shared" si="169"/>
        <v>2.1234409487594696E-2</v>
      </c>
    </row>
    <row r="256" spans="1:7" x14ac:dyDescent="0.2">
      <c r="A256" t="str">
        <f t="shared" si="165"/>
        <v>61 Caring personal service occupations</v>
      </c>
      <c r="B256" s="11">
        <v>2.7149776480128405</v>
      </c>
      <c r="C256" s="11">
        <v>1.6671423647126653</v>
      </c>
      <c r="D256" s="11">
        <f>C256-B256</f>
        <v>-1.0478352833001752</v>
      </c>
      <c r="E256" s="11">
        <v>0.66577956351699263</v>
      </c>
      <c r="F256" s="11">
        <f>SUM(D256:E256)</f>
        <v>-0.38205571978318253</v>
      </c>
      <c r="G256" s="200">
        <f t="shared" si="169"/>
        <v>1.4728476694487291E-2</v>
      </c>
    </row>
    <row r="257" spans="1:7" x14ac:dyDescent="0.2">
      <c r="A257" t="str">
        <f t="shared" si="165"/>
        <v>62 Leisure, travel and related personal service occupations</v>
      </c>
      <c r="B257" s="11">
        <v>3.2298317622613104</v>
      </c>
      <c r="C257" s="11">
        <v>2.0723321629322959</v>
      </c>
      <c r="D257" s="11">
        <f t="shared" ref="D257:D263" si="174">C257-B257</f>
        <v>-1.1574995993290145</v>
      </c>
      <c r="E257" s="11">
        <v>1.1209980038229366</v>
      </c>
      <c r="F257" s="11">
        <f t="shared" ref="F257:F258" si="175">SUM(D257:E257)</f>
        <v>-3.65015955060779E-2</v>
      </c>
      <c r="G257" s="200">
        <f t="shared" si="169"/>
        <v>2.0061005875525728E-2</v>
      </c>
    </row>
    <row r="258" spans="1:7" x14ac:dyDescent="0.2">
      <c r="A258" t="str">
        <f t="shared" si="165"/>
        <v>63 Community and civil enforcement occupations</v>
      </c>
      <c r="B258" s="11">
        <v>0.21008260443589155</v>
      </c>
      <c r="C258" s="11">
        <v>0.13008681181814236</v>
      </c>
      <c r="D258" s="11">
        <f t="shared" si="174"/>
        <v>-7.9995792617749195E-2</v>
      </c>
      <c r="E258" s="11">
        <v>6.2079207748814036E-2</v>
      </c>
      <c r="F258" s="11">
        <f t="shared" si="175"/>
        <v>-1.7916584868935159E-2</v>
      </c>
      <c r="G258" s="200">
        <f t="shared" si="169"/>
        <v>1.7409541779746851E-2</v>
      </c>
    </row>
    <row r="259" spans="1:7" x14ac:dyDescent="0.2">
      <c r="A259" t="str">
        <f t="shared" si="165"/>
        <v>71 Sales occupations</v>
      </c>
      <c r="B259" s="11">
        <v>9.6904359669920961</v>
      </c>
      <c r="C259" s="11">
        <v>3.8838253763519561</v>
      </c>
      <c r="D259" s="11">
        <f t="shared" si="174"/>
        <v>-5.8066105906401404</v>
      </c>
      <c r="E259" s="11">
        <v>2.4846844887253399</v>
      </c>
      <c r="F259" s="11">
        <f t="shared" ref="F259:F260" si="176">SUM(D259:E259)</f>
        <v>-3.3219261019148005</v>
      </c>
      <c r="G259" s="200">
        <f t="shared" si="169"/>
        <v>1.5333377954931837E-2</v>
      </c>
    </row>
    <row r="260" spans="1:7" x14ac:dyDescent="0.2">
      <c r="A260" t="str">
        <f t="shared" si="165"/>
        <v>72 Customer service occupations</v>
      </c>
      <c r="B260" s="11">
        <v>1.7212411726009533</v>
      </c>
      <c r="C260" s="11">
        <v>1.4861752471904524</v>
      </c>
      <c r="D260" s="11">
        <f t="shared" si="174"/>
        <v>-0.23506592541050098</v>
      </c>
      <c r="E260" s="11">
        <v>0.5424555146155573</v>
      </c>
      <c r="F260" s="11">
        <f t="shared" si="176"/>
        <v>0.30738958920505632</v>
      </c>
      <c r="G260" s="200">
        <f t="shared" si="169"/>
        <v>1.8431368072558296E-2</v>
      </c>
    </row>
    <row r="261" spans="1:7" x14ac:dyDescent="0.2">
      <c r="A261" t="str">
        <f t="shared" si="165"/>
        <v>81 Process, plant and machine operatives</v>
      </c>
      <c r="B261" s="11">
        <v>4.5101899733609754</v>
      </c>
      <c r="C261" s="11">
        <v>2.2165279805045328</v>
      </c>
      <c r="D261" s="11">
        <f t="shared" si="174"/>
        <v>-2.2936619928564426</v>
      </c>
      <c r="E261" s="11">
        <v>1.356706198881348</v>
      </c>
      <c r="F261" s="11">
        <f t="shared" ref="F261:F262" si="177">SUM(D261:E261)</f>
        <v>-0.93695579397509454</v>
      </c>
      <c r="G261" s="200">
        <f t="shared" si="169"/>
        <v>1.7687025718450711E-2</v>
      </c>
    </row>
    <row r="262" spans="1:7" x14ac:dyDescent="0.2">
      <c r="A262" t="str">
        <f t="shared" si="165"/>
        <v>82 Transport and mobile machine drivers and operatives</v>
      </c>
      <c r="B262" s="11">
        <v>8.6766527070102146</v>
      </c>
      <c r="C262" s="11">
        <v>7.1511950532708317</v>
      </c>
      <c r="D262" s="11">
        <f t="shared" si="174"/>
        <v>-1.5254576537393829</v>
      </c>
      <c r="E262" s="11">
        <v>3.7752281913129155</v>
      </c>
      <c r="F262" s="11">
        <f t="shared" si="177"/>
        <v>2.2497705375735326</v>
      </c>
      <c r="G262" s="200">
        <f t="shared" si="169"/>
        <v>2.4374713753276822E-2</v>
      </c>
    </row>
    <row r="263" spans="1:7" x14ac:dyDescent="0.2">
      <c r="A263" t="str">
        <f t="shared" si="165"/>
        <v>91 Elementary trades and related occupations</v>
      </c>
      <c r="B263" s="11">
        <v>3.9890840587213674</v>
      </c>
      <c r="C263" s="11">
        <v>5.9917872608155083</v>
      </c>
      <c r="D263" s="11">
        <f t="shared" si="174"/>
        <v>2.0027032020941409</v>
      </c>
      <c r="E263" s="11">
        <v>2.4657368321412005</v>
      </c>
      <c r="F263" s="11">
        <f t="shared" ref="F263" si="178">SUM(D263:E263)</f>
        <v>4.468440034235341</v>
      </c>
      <c r="G263" s="200">
        <f t="shared" si="169"/>
        <v>3.2604628074158315E-2</v>
      </c>
    </row>
    <row r="264" spans="1:7" x14ac:dyDescent="0.2">
      <c r="A264" t="str">
        <f t="shared" si="165"/>
        <v>92 Elementary administration and service occupations</v>
      </c>
      <c r="B264" s="11">
        <v>22.068518227311049</v>
      </c>
      <c r="C264" s="11">
        <v>13.740448787129663</v>
      </c>
      <c r="D264" s="11">
        <f t="shared" ref="D264" si="179">C264-B264</f>
        <v>-8.3280694401813857</v>
      </c>
      <c r="E264" s="11">
        <v>7.4177280880434973</v>
      </c>
      <c r="F264" s="11">
        <f>SUM(D264:E264)</f>
        <v>-0.91034135213788847</v>
      </c>
      <c r="G264" s="200">
        <f t="shared" ref="G264:G265" si="180">IF(B264&gt;0,(1+(E264/B264))^(1/($C$6-$B$6))-1,0)</f>
        <v>1.9505925637206545E-2</v>
      </c>
    </row>
    <row r="265" spans="1:7" x14ac:dyDescent="0.2">
      <c r="A265" t="str">
        <f t="shared" si="165"/>
        <v>All occupations</v>
      </c>
      <c r="B265" s="11">
        <f>SUM(B239:B264)</f>
        <v>113.95344543165319</v>
      </c>
      <c r="C265" s="11">
        <f t="shared" ref="C265:F265" si="181">SUM(C239:C264)</f>
        <v>75.376055430736685</v>
      </c>
      <c r="D265" s="11">
        <f t="shared" si="181"/>
        <v>-38.577390000916502</v>
      </c>
      <c r="E265" s="11">
        <f t="shared" si="181"/>
        <v>38.682177660804037</v>
      </c>
      <c r="F265" s="11">
        <f t="shared" si="181"/>
        <v>0.10478765988753969</v>
      </c>
      <c r="G265" s="200">
        <f t="shared" si="180"/>
        <v>1.967529264057899E-2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1.3031565381582986</v>
      </c>
      <c r="C268" s="11">
        <v>1.0358913295480492</v>
      </c>
      <c r="D268" s="11">
        <f>C268-B268</f>
        <v>-0.26726520861024938</v>
      </c>
      <c r="E268" s="11">
        <v>0.33759189996269429</v>
      </c>
      <c r="F268" s="11">
        <f>SUM(D268:E268)</f>
        <v>7.0326691352444903E-2</v>
      </c>
      <c r="G268" s="200">
        <f>IF(B268&gt;0,(1+(E268/B268))^(1/($C$6-$B$6))-1,0)</f>
        <v>1.547607132498352E-2</v>
      </c>
    </row>
    <row r="269" spans="1:7" x14ac:dyDescent="0.2">
      <c r="A269" t="str">
        <f t="shared" si="183"/>
        <v>12 Other managers and proprietors</v>
      </c>
      <c r="B269" s="11">
        <v>1.0435037164179108</v>
      </c>
      <c r="C269" s="11">
        <v>0.93033559690077938</v>
      </c>
      <c r="D269" s="11">
        <f t="shared" ref="D269:D284" si="184">C269-B269</f>
        <v>-0.11316811951713146</v>
      </c>
      <c r="E269" s="11">
        <v>0.34295602354145222</v>
      </c>
      <c r="F269" s="11">
        <f t="shared" ref="F269:F276" si="185">SUM(D269:E269)</f>
        <v>0.22978790402432075</v>
      </c>
      <c r="G269" s="200">
        <f t="shared" ref="G269:G271" si="186">IF(B269&gt;0,(1+(E269/B269))^(1/($C$6-$B$6))-1,0)</f>
        <v>1.9125224169687982E-2</v>
      </c>
    </row>
    <row r="270" spans="1:7" x14ac:dyDescent="0.2">
      <c r="A270" t="str">
        <f t="shared" si="183"/>
        <v>21 Science, research, engineering and technology professionals</v>
      </c>
      <c r="B270" s="11">
        <v>0.69396178669242592</v>
      </c>
      <c r="C270" s="11">
        <v>0.83087484807320044</v>
      </c>
      <c r="D270" s="11">
        <f t="shared" si="184"/>
        <v>0.13691306138077453</v>
      </c>
      <c r="E270" s="11">
        <v>0.23382676907063693</v>
      </c>
      <c r="F270" s="11">
        <f t="shared" si="185"/>
        <v>0.37073983045141146</v>
      </c>
      <c r="G270" s="200">
        <f t="shared" si="186"/>
        <v>1.954773379191499E-2</v>
      </c>
    </row>
    <row r="271" spans="1:7" x14ac:dyDescent="0.2">
      <c r="A271" t="str">
        <f t="shared" si="183"/>
        <v>22 Health professionals</v>
      </c>
      <c r="B271" s="11">
        <v>0.19267830635999908</v>
      </c>
      <c r="C271" s="11">
        <v>0.18001002458413248</v>
      </c>
      <c r="D271" s="11">
        <f t="shared" si="184"/>
        <v>-1.2668281775866597E-2</v>
      </c>
      <c r="E271" s="11">
        <v>6.4576267913000363E-2</v>
      </c>
      <c r="F271" s="11">
        <f t="shared" si="185"/>
        <v>5.1907986137133766E-2</v>
      </c>
      <c r="G271" s="200">
        <f t="shared" si="186"/>
        <v>1.9456468190263587E-2</v>
      </c>
    </row>
    <row r="272" spans="1:7" x14ac:dyDescent="0.2">
      <c r="A272" t="str">
        <f t="shared" si="183"/>
        <v>23 Teaching and other educational professionals</v>
      </c>
      <c r="B272" s="11">
        <v>0.18434476802011138</v>
      </c>
      <c r="C272" s="11">
        <v>0.14684692087197979</v>
      </c>
      <c r="D272" s="11">
        <f t="shared" si="184"/>
        <v>-3.7497847148131591E-2</v>
      </c>
      <c r="E272" s="11">
        <v>5.7195095234171947E-2</v>
      </c>
      <c r="F272" s="11">
        <f t="shared" si="185"/>
        <v>1.9697248086040356E-2</v>
      </c>
      <c r="G272" s="200">
        <f>IF(B272&gt;0,(1+(E272/B272))^(1/($C$6-$B$6))-1,0)</f>
        <v>1.8178369848621534E-2</v>
      </c>
    </row>
    <row r="273" spans="1:7" x14ac:dyDescent="0.2">
      <c r="A273" t="str">
        <f t="shared" si="183"/>
        <v>24 Business, media and public service professionals</v>
      </c>
      <c r="B273" s="11">
        <v>0.75066786127968366</v>
      </c>
      <c r="C273" s="11">
        <v>0.72895172823491683</v>
      </c>
      <c r="D273" s="11">
        <f t="shared" si="184"/>
        <v>-2.1716133044766828E-2</v>
      </c>
      <c r="E273" s="11">
        <v>0.24142239202944146</v>
      </c>
      <c r="F273" s="11">
        <f t="shared" si="185"/>
        <v>0.21970625898467463</v>
      </c>
      <c r="G273" s="200">
        <f t="shared" ref="G273" si="187">IF(B273&gt;0,(1+(E273/B273))^(1/($C$6-$B$6))-1,0)</f>
        <v>1.8763923603893451E-2</v>
      </c>
    </row>
    <row r="274" spans="1:7" x14ac:dyDescent="0.2">
      <c r="A274" t="str">
        <f t="shared" si="183"/>
        <v>31 Science, engineering and technology associate professionals</v>
      </c>
      <c r="B274" s="11">
        <v>0.37038588645065856</v>
      </c>
      <c r="C274" s="11">
        <v>0.50183080101252187</v>
      </c>
      <c r="D274" s="11">
        <f t="shared" si="184"/>
        <v>0.1314449145618633</v>
      </c>
      <c r="E274" s="11">
        <v>0.14654748272713936</v>
      </c>
      <c r="F274" s="11">
        <f t="shared" si="185"/>
        <v>0.27799239728900266</v>
      </c>
      <c r="G274" s="200">
        <f>IF(B274&gt;0,(1+(E274/B274))^(1/($C$6-$B$6))-1,0)</f>
        <v>2.2473378123196497E-2</v>
      </c>
    </row>
    <row r="275" spans="1:7" x14ac:dyDescent="0.2">
      <c r="A275" t="str">
        <f t="shared" si="183"/>
        <v>32 Health and social care associate professionals</v>
      </c>
      <c r="B275" s="11">
        <v>0.10771561949987252</v>
      </c>
      <c r="C275" s="11">
        <v>0.16266914600118643</v>
      </c>
      <c r="D275" s="11">
        <f t="shared" si="184"/>
        <v>5.495352650131391E-2</v>
      </c>
      <c r="E275" s="11">
        <v>5.8767838865945068E-2</v>
      </c>
      <c r="F275" s="11">
        <f t="shared" si="185"/>
        <v>0.11372136536725898</v>
      </c>
      <c r="G275" s="200">
        <f t="shared" ref="G275:G292" si="188">IF(B275&gt;0,(1+(E275/B275))^(1/($C$6-$B$6))-1,0)</f>
        <v>2.9452139077213113E-2</v>
      </c>
    </row>
    <row r="276" spans="1:7" x14ac:dyDescent="0.2">
      <c r="A276" t="str">
        <f t="shared" si="183"/>
        <v>33 Protective service occupations</v>
      </c>
      <c r="B276" s="11">
        <v>0.14402949584077962</v>
      </c>
      <c r="C276" s="11">
        <v>8.0558981609697045E-2</v>
      </c>
      <c r="D276" s="11">
        <f t="shared" si="184"/>
        <v>-6.3470514231082575E-2</v>
      </c>
      <c r="E276" s="11">
        <v>1.9670305285496466E-2</v>
      </c>
      <c r="F276" s="11">
        <f t="shared" si="185"/>
        <v>-4.380020894558611E-2</v>
      </c>
      <c r="G276" s="200">
        <f t="shared" si="188"/>
        <v>8.5709324844081003E-3</v>
      </c>
    </row>
    <row r="277" spans="1:7" x14ac:dyDescent="0.2">
      <c r="A277" t="str">
        <f t="shared" si="183"/>
        <v>34 Culture, media and sports occupations</v>
      </c>
      <c r="B277" s="11">
        <v>0.38484479628219503</v>
      </c>
      <c r="C277" s="11">
        <v>0.23196300867973524</v>
      </c>
      <c r="D277" s="11">
        <f t="shared" si="184"/>
        <v>-0.1528817876024598</v>
      </c>
      <c r="E277" s="11">
        <v>9.4016835050727068E-2</v>
      </c>
      <c r="F277" s="11">
        <f t="shared" ref="F277:F278" si="189">SUM(D277:E277)</f>
        <v>-5.8864952551732727E-2</v>
      </c>
      <c r="G277" s="200">
        <f t="shared" si="188"/>
        <v>1.4678118216719493E-2</v>
      </c>
    </row>
    <row r="278" spans="1:7" x14ac:dyDescent="0.2">
      <c r="A278" t="str">
        <f t="shared" si="183"/>
        <v>35 Business and public service associate professionals</v>
      </c>
      <c r="B278" s="11">
        <v>0.94780169420941218</v>
      </c>
      <c r="C278" s="11">
        <v>0.77713778047278992</v>
      </c>
      <c r="D278" s="11">
        <f t="shared" si="184"/>
        <v>-0.17066391373662226</v>
      </c>
      <c r="E278" s="11">
        <v>0.23926009228486039</v>
      </c>
      <c r="F278" s="11">
        <f t="shared" si="189"/>
        <v>6.8596178548238129E-2</v>
      </c>
      <c r="G278" s="200">
        <f t="shared" si="188"/>
        <v>1.5119233060639781E-2</v>
      </c>
    </row>
    <row r="279" spans="1:7" x14ac:dyDescent="0.2">
      <c r="A279" t="str">
        <f t="shared" si="183"/>
        <v>41 Administrative occupations</v>
      </c>
      <c r="B279" s="11">
        <v>1.8283505985667747</v>
      </c>
      <c r="C279" s="11">
        <v>1.0824235489078049</v>
      </c>
      <c r="D279" s="11">
        <f t="shared" si="184"/>
        <v>-0.74592704965896983</v>
      </c>
      <c r="E279" s="11">
        <v>0.40613299569850697</v>
      </c>
      <c r="F279" s="11">
        <f t="shared" ref="F279:F282" si="190">SUM(D279:E279)</f>
        <v>-0.33979405396046286</v>
      </c>
      <c r="G279" s="200">
        <f t="shared" si="188"/>
        <v>1.3462879251195714E-2</v>
      </c>
    </row>
    <row r="280" spans="1:7" x14ac:dyDescent="0.2">
      <c r="A280" t="str">
        <f t="shared" si="183"/>
        <v>42 Secretarial and related occupations</v>
      </c>
      <c r="B280" s="11">
        <v>0.84309034590608445</v>
      </c>
      <c r="C280" s="11">
        <v>0.87724093900562705</v>
      </c>
      <c r="D280" s="11">
        <f t="shared" si="184"/>
        <v>3.4150593099542603E-2</v>
      </c>
      <c r="E280" s="11">
        <v>0.30045507266560684</v>
      </c>
      <c r="F280" s="11">
        <f t="shared" si="190"/>
        <v>0.33460566576514944</v>
      </c>
      <c r="G280" s="200">
        <f t="shared" si="188"/>
        <v>2.0528850515191044E-2</v>
      </c>
    </row>
    <row r="281" spans="1:7" x14ac:dyDescent="0.2">
      <c r="A281" t="str">
        <f t="shared" si="183"/>
        <v>51 Skilled agricultural and related trades</v>
      </c>
      <c r="B281" s="11">
        <v>0.64835747548177725</v>
      </c>
      <c r="C281" s="11">
        <v>0.38379021108143274</v>
      </c>
      <c r="D281" s="11">
        <f t="shared" si="184"/>
        <v>-0.2645672644003445</v>
      </c>
      <c r="E281" s="11">
        <v>0.18702199051402302</v>
      </c>
      <c r="F281" s="11">
        <f t="shared" si="190"/>
        <v>-7.7545273886321486E-2</v>
      </c>
      <c r="G281" s="200">
        <f t="shared" si="188"/>
        <v>1.703980697124452E-2</v>
      </c>
    </row>
    <row r="282" spans="1:7" x14ac:dyDescent="0.2">
      <c r="A282" t="str">
        <f t="shared" si="183"/>
        <v>52 Skilled metal, electrical and electronic trades</v>
      </c>
      <c r="B282" s="11">
        <v>0.99463142722100373</v>
      </c>
      <c r="C282" s="11">
        <v>0.69464969157783185</v>
      </c>
      <c r="D282" s="11">
        <f t="shared" si="184"/>
        <v>-0.29998173564317188</v>
      </c>
      <c r="E282" s="11">
        <v>0.27883461185622194</v>
      </c>
      <c r="F282" s="11">
        <f t="shared" si="190"/>
        <v>-2.114712378694994E-2</v>
      </c>
      <c r="G282" s="200">
        <f t="shared" si="188"/>
        <v>1.6611487142147441E-2</v>
      </c>
    </row>
    <row r="283" spans="1:7" x14ac:dyDescent="0.2">
      <c r="A283" t="str">
        <f t="shared" si="183"/>
        <v>53 Skilled construction and building trades</v>
      </c>
      <c r="B283" s="11">
        <v>1.6568051797860479</v>
      </c>
      <c r="C283" s="11">
        <v>0.21409674489361299</v>
      </c>
      <c r="D283" s="11">
        <f t="shared" si="184"/>
        <v>-1.4427084348924348</v>
      </c>
      <c r="E283" s="11">
        <v>0.22420844343197374</v>
      </c>
      <c r="F283" s="11">
        <f t="shared" ref="F283" si="191">SUM(D283:E283)</f>
        <v>-1.2184999914604611</v>
      </c>
      <c r="G283" s="200">
        <f t="shared" si="188"/>
        <v>8.4972070758493334E-3</v>
      </c>
    </row>
    <row r="284" spans="1:7" x14ac:dyDescent="0.2">
      <c r="A284" t="str">
        <f t="shared" si="183"/>
        <v>54 Textiles, printing and other skilled trades</v>
      </c>
      <c r="B284" s="11">
        <v>1.1649475946356405</v>
      </c>
      <c r="C284" s="11">
        <v>0.57819667671472263</v>
      </c>
      <c r="D284" s="11">
        <f t="shared" si="184"/>
        <v>-0.58675091792091782</v>
      </c>
      <c r="E284" s="11">
        <v>0.21669349549459355</v>
      </c>
      <c r="F284" s="11">
        <f t="shared" ref="F284" si="192">SUM(D284:E284)</f>
        <v>-0.37005742242632428</v>
      </c>
      <c r="G284" s="200">
        <f t="shared" si="188"/>
        <v>1.143797814690517E-2</v>
      </c>
    </row>
    <row r="285" spans="1:7" x14ac:dyDescent="0.2">
      <c r="A285" t="str">
        <f t="shared" si="183"/>
        <v>61 Caring personal service occupations</v>
      </c>
      <c r="B285" s="11">
        <v>0.48815646370443494</v>
      </c>
      <c r="C285" s="11">
        <v>0.42715796054726446</v>
      </c>
      <c r="D285" s="11">
        <f>C285-B285</f>
        <v>-6.0998503157170481E-2</v>
      </c>
      <c r="E285" s="11">
        <v>0.12291151792063705</v>
      </c>
      <c r="F285" s="11">
        <f>SUM(D285:E285)</f>
        <v>6.191301476346657E-2</v>
      </c>
      <c r="G285" s="200">
        <f t="shared" si="188"/>
        <v>1.5084116647315682E-2</v>
      </c>
    </row>
    <row r="286" spans="1:7" x14ac:dyDescent="0.2">
      <c r="A286" t="str">
        <f t="shared" si="183"/>
        <v>62 Leisure, travel and related personal service occupations</v>
      </c>
      <c r="B286" s="11">
        <v>0.8599259107862206</v>
      </c>
      <c r="C286" s="11">
        <v>0.348501632475406</v>
      </c>
      <c r="D286" s="11">
        <f t="shared" ref="D286:D292" si="193">C286-B286</f>
        <v>-0.51142427831081461</v>
      </c>
      <c r="E286" s="11">
        <v>0.15760334281529062</v>
      </c>
      <c r="F286" s="11">
        <f t="shared" ref="F286:F287" si="194">SUM(D286:E286)</f>
        <v>-0.35382093549552396</v>
      </c>
      <c r="G286" s="200">
        <f t="shared" si="188"/>
        <v>1.1282265539849012E-2</v>
      </c>
    </row>
    <row r="287" spans="1:7" x14ac:dyDescent="0.2">
      <c r="A287" t="str">
        <f t="shared" si="183"/>
        <v>63 Community and civil enforcement occupations</v>
      </c>
      <c r="B287" s="11">
        <v>4.6128470639059595E-2</v>
      </c>
      <c r="C287" s="11">
        <v>1.2542354148783887E-2</v>
      </c>
      <c r="D287" s="11">
        <f t="shared" si="193"/>
        <v>-3.3586116490275708E-2</v>
      </c>
      <c r="E287" s="11">
        <v>4.6788936270010517E-3</v>
      </c>
      <c r="F287" s="11">
        <f t="shared" si="194"/>
        <v>-2.8907222863274656E-2</v>
      </c>
      <c r="G287" s="200">
        <f t="shared" si="188"/>
        <v>6.4615171909123692E-3</v>
      </c>
    </row>
    <row r="288" spans="1:7" x14ac:dyDescent="0.2">
      <c r="A288" t="str">
        <f t="shared" si="183"/>
        <v>71 Sales occupations</v>
      </c>
      <c r="B288" s="11">
        <v>2.9148056322026998</v>
      </c>
      <c r="C288" s="11">
        <v>1.3205243326144336</v>
      </c>
      <c r="D288" s="11">
        <f t="shared" si="193"/>
        <v>-1.5942812995882663</v>
      </c>
      <c r="E288" s="11">
        <v>0.47686181922835746</v>
      </c>
      <c r="F288" s="11">
        <f t="shared" ref="F288:F289" si="195">SUM(D288:E288)</f>
        <v>-1.1174194803599087</v>
      </c>
      <c r="G288" s="200">
        <f t="shared" si="188"/>
        <v>1.0152425358903594E-2</v>
      </c>
    </row>
    <row r="289" spans="1:7" x14ac:dyDescent="0.2">
      <c r="A289" t="str">
        <f t="shared" si="183"/>
        <v>72 Customer service occupations</v>
      </c>
      <c r="B289" s="11">
        <v>0.52774776044783833</v>
      </c>
      <c r="C289" s="11">
        <v>0.60154806973055619</v>
      </c>
      <c r="D289" s="11">
        <f t="shared" si="193"/>
        <v>7.3800309282717858E-2</v>
      </c>
      <c r="E289" s="11">
        <v>0.17952360064730574</v>
      </c>
      <c r="F289" s="11">
        <f t="shared" si="195"/>
        <v>0.25332390993002363</v>
      </c>
      <c r="G289" s="200">
        <f t="shared" si="188"/>
        <v>1.9711486903889686E-2</v>
      </c>
    </row>
    <row r="290" spans="1:7" x14ac:dyDescent="0.2">
      <c r="A290" t="str">
        <f t="shared" si="183"/>
        <v>81 Process, plant and machine operatives</v>
      </c>
      <c r="B290" s="11">
        <v>1.1884001085143883</v>
      </c>
      <c r="C290" s="11">
        <v>0.27419398385292271</v>
      </c>
      <c r="D290" s="11">
        <f t="shared" si="193"/>
        <v>-0.91420612466146556</v>
      </c>
      <c r="E290" s="11">
        <v>0.12936071483771083</v>
      </c>
      <c r="F290" s="11">
        <f t="shared" ref="F290:F291" si="196">SUM(D290:E290)</f>
        <v>-0.78484540982375472</v>
      </c>
      <c r="G290" s="200">
        <f t="shared" si="188"/>
        <v>6.9121792151780603E-3</v>
      </c>
    </row>
    <row r="291" spans="1:7" x14ac:dyDescent="0.2">
      <c r="A291" t="str">
        <f t="shared" si="183"/>
        <v>82 Transport and mobile machine drivers and operatives</v>
      </c>
      <c r="B291" s="11">
        <v>3.1444942256899409</v>
      </c>
      <c r="C291" s="11">
        <v>1.3525972113521838</v>
      </c>
      <c r="D291" s="11">
        <f t="shared" si="193"/>
        <v>-1.7918970143377571</v>
      </c>
      <c r="E291" s="11">
        <v>0.79751189643346876</v>
      </c>
      <c r="F291" s="11">
        <f t="shared" si="196"/>
        <v>-0.9943851179042883</v>
      </c>
      <c r="G291" s="200">
        <f t="shared" si="188"/>
        <v>1.5183225097623154E-2</v>
      </c>
    </row>
    <row r="292" spans="1:7" x14ac:dyDescent="0.2">
      <c r="A292" t="str">
        <f t="shared" si="183"/>
        <v>91 Elementary trades and related occupations</v>
      </c>
      <c r="B292" s="11">
        <v>1.4446192673552252</v>
      </c>
      <c r="C292" s="11">
        <v>1.9288879846491547</v>
      </c>
      <c r="D292" s="11">
        <f t="shared" si="193"/>
        <v>0.48426871729392951</v>
      </c>
      <c r="E292" s="11">
        <v>0.65374043126389436</v>
      </c>
      <c r="F292" s="11">
        <f t="shared" ref="F292" si="197">SUM(D292:E292)</f>
        <v>1.1380091485578239</v>
      </c>
      <c r="G292" s="200">
        <f t="shared" si="188"/>
        <v>2.5199617734098512E-2</v>
      </c>
    </row>
    <row r="293" spans="1:7" x14ac:dyDescent="0.2">
      <c r="A293" t="str">
        <f t="shared" si="183"/>
        <v>92 Elementary administration and service occupations</v>
      </c>
      <c r="B293" s="11">
        <v>6.6841067749174652</v>
      </c>
      <c r="C293" s="11">
        <v>2.0377705803301254</v>
      </c>
      <c r="D293" s="11">
        <f t="shared" ref="D293" si="198">C293-B293</f>
        <v>-4.6463361945873398</v>
      </c>
      <c r="E293" s="11">
        <v>0.90652792647446379</v>
      </c>
      <c r="F293" s="11">
        <f t="shared" ref="F293" si="199">SUM(D293:E293)</f>
        <v>-3.7398082681128759</v>
      </c>
      <c r="G293" s="200">
        <f t="shared" ref="G293:G294" si="200">IF(B293&gt;0,(1+(E293/B293))^(1/($C$6-$B$6))-1,0)</f>
        <v>8.5148889176009934E-3</v>
      </c>
    </row>
    <row r="294" spans="1:7" x14ac:dyDescent="0.2">
      <c r="A294" s="24" t="str">
        <f t="shared" si="183"/>
        <v>All occupations</v>
      </c>
      <c r="B294" s="34">
        <f>SUM(B268:B293)</f>
        <v>30.557657705065942</v>
      </c>
      <c r="C294" s="34">
        <f t="shared" ref="C294:F294" si="201">SUM(C268:C293)</f>
        <v>17.74119208787085</v>
      </c>
      <c r="D294" s="34">
        <f t="shared" si="201"/>
        <v>-12.816465617195096</v>
      </c>
      <c r="E294" s="34">
        <f t="shared" si="201"/>
        <v>6.8778977548746223</v>
      </c>
      <c r="F294" s="34">
        <f t="shared" si="201"/>
        <v>-5.9385678623204754</v>
      </c>
      <c r="G294" s="234">
        <f t="shared" si="200"/>
        <v>1.3625703032556169E-2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Essex Southend-on-Sea and Thurrock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-1.3693244607496666</v>
      </c>
      <c r="Q7" s="11">
        <f>'Occ T1'!J16</f>
        <v>43.27693978535126</v>
      </c>
    </row>
    <row r="8" spans="1:17" x14ac:dyDescent="0.2">
      <c r="O8" t="str">
        <f>name!E11</f>
        <v>Process, plant and machine operatives</v>
      </c>
      <c r="P8" s="11">
        <f>'Occ T1'!H15</f>
        <v>4.5115701690964016</v>
      </c>
      <c r="Q8" s="11">
        <f>'Occ T1'!J15</f>
        <v>30.830959514375582</v>
      </c>
    </row>
    <row r="9" spans="1:17" x14ac:dyDescent="0.2">
      <c r="O9" t="str">
        <f>name!E10</f>
        <v>Sales and customer service occupations</v>
      </c>
      <c r="P9" s="11">
        <f>'Occ T1'!H14</f>
        <v>0.94413043897176863</v>
      </c>
      <c r="Q9" s="11">
        <f>'Occ T1'!J14</f>
        <v>32.056640533833018</v>
      </c>
    </row>
    <row r="10" spans="1:17" x14ac:dyDescent="0.2">
      <c r="O10" t="str">
        <f>name!E9</f>
        <v>Caring, leisure and other service occupations</v>
      </c>
      <c r="P10" s="11">
        <f>'Occ T1'!H13</f>
        <v>10.242818946459863</v>
      </c>
      <c r="Q10" s="11">
        <f>'Occ T1'!J13</f>
        <v>58.772983524440825</v>
      </c>
    </row>
    <row r="11" spans="1:17" x14ac:dyDescent="0.2">
      <c r="O11" t="str">
        <f>name!E8</f>
        <v>Skilled trades occupations</v>
      </c>
      <c r="P11" s="11">
        <f>'Occ T1'!H12</f>
        <v>3.4161716028054911</v>
      </c>
      <c r="Q11" s="11">
        <f>'Occ T1'!J12</f>
        <v>37.646479094739128</v>
      </c>
    </row>
    <row r="12" spans="1:17" x14ac:dyDescent="0.2">
      <c r="O12" t="str">
        <f>name!E7</f>
        <v>Administrative and secretarial occupations</v>
      </c>
      <c r="P12" s="11">
        <f>'Occ T1'!H11</f>
        <v>-5.2751841022398054</v>
      </c>
      <c r="Q12" s="11">
        <f>'Occ T1'!J11</f>
        <v>40.521371448381814</v>
      </c>
    </row>
    <row r="13" spans="1:17" x14ac:dyDescent="0.2">
      <c r="O13" t="str">
        <f>name!E6</f>
        <v>Associate professional occupations</v>
      </c>
      <c r="P13" s="11">
        <f>'Occ T1'!H10</f>
        <v>18.435931864163265</v>
      </c>
      <c r="Q13" s="11">
        <f>'Occ T1'!J10</f>
        <v>76.558459358495355</v>
      </c>
    </row>
    <row r="14" spans="1:17" x14ac:dyDescent="0.2">
      <c r="O14" t="str">
        <f>name!E5</f>
        <v>Professional occupations</v>
      </c>
      <c r="P14" s="11">
        <f>'Occ T1'!H9</f>
        <v>41.38788929808851</v>
      </c>
      <c r="Q14" s="11">
        <f>'Occ T1'!J9</f>
        <v>137.38740082473095</v>
      </c>
    </row>
    <row r="15" spans="1:17" x14ac:dyDescent="0.2">
      <c r="O15" t="str">
        <f>name!E4</f>
        <v>Managers, directors and senior officials</v>
      </c>
      <c r="P15" s="11">
        <f>'Occ T1'!H8</f>
        <v>7.1699962434040998</v>
      </c>
      <c r="Q15" s="11">
        <f>'Occ T1'!J8</f>
        <v>59.546085963255884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Essex Southend-on-Sea and Thurrock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1.6819983136480374</v>
      </c>
      <c r="Q37" s="11">
        <f>'Occ T2'!J8</f>
        <v>36.210755408475315</v>
      </c>
    </row>
    <row r="38" spans="1:17" x14ac:dyDescent="0.2">
      <c r="O38" s="10" t="str">
        <f>name!D5</f>
        <v>12 Other managers and proprietors</v>
      </c>
      <c r="P38" s="11">
        <f>'Occ T2'!H9</f>
        <v>5.4879979297560659</v>
      </c>
      <c r="Q38" s="11">
        <f>'Occ T2'!J9</f>
        <v>23.335330554780572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23.998961966688057</v>
      </c>
      <c r="Q39" s="11">
        <f>'Occ T2'!J10</f>
        <v>50.789041495170096</v>
      </c>
    </row>
    <row r="40" spans="1:17" x14ac:dyDescent="0.2">
      <c r="O40" s="10" t="str">
        <f>name!D7</f>
        <v>22 Health professionals</v>
      </c>
      <c r="P40" s="11">
        <f>'Occ T2'!H11</f>
        <v>4.0964905918658374</v>
      </c>
      <c r="Q40" s="11">
        <f>'Occ T2'!J11</f>
        <v>22.865039991459266</v>
      </c>
    </row>
    <row r="41" spans="1:17" x14ac:dyDescent="0.2">
      <c r="O41" s="10" t="str">
        <f>name!D8</f>
        <v>23 Teaching and other educational professionals</v>
      </c>
      <c r="P41" s="11">
        <f>'Occ T2'!H12</f>
        <v>1.6531769932474916</v>
      </c>
      <c r="Q41" s="11">
        <f>'Occ T2'!J12</f>
        <v>21.951202409239961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11.639259746287117</v>
      </c>
      <c r="Q42" s="11">
        <f>'Occ T2'!J13</f>
        <v>41.782116928861626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0.9264736574933039</v>
      </c>
      <c r="Q43" s="11">
        <f>'Occ T2'!J14</f>
        <v>7.9625428260097673</v>
      </c>
    </row>
    <row r="44" spans="1:17" x14ac:dyDescent="0.2">
      <c r="O44" s="10" t="str">
        <f>name!D11</f>
        <v>32 Health and social care associate professionals</v>
      </c>
      <c r="P44" s="11">
        <f>'Occ T2'!H15</f>
        <v>13.75244871943929</v>
      </c>
      <c r="Q44" s="11">
        <f>'Occ T2'!J15</f>
        <v>28.10135393217767</v>
      </c>
    </row>
    <row r="45" spans="1:17" x14ac:dyDescent="0.2">
      <c r="O45" s="10" t="str">
        <f>name!D12</f>
        <v>33 Protective service occupations</v>
      </c>
      <c r="P45" s="11">
        <f>'Occ T2'!H16</f>
        <v>-0.13902702815761359</v>
      </c>
      <c r="Q45" s="11">
        <f>'Occ T2'!J16</f>
        <v>2.8017165941520386</v>
      </c>
    </row>
    <row r="46" spans="1:17" x14ac:dyDescent="0.2">
      <c r="O46" s="10" t="str">
        <f>name!D13</f>
        <v>34 Culture, media and sports occupations</v>
      </c>
      <c r="P46" s="11">
        <f>'Occ T2'!H17</f>
        <v>-1.2701888015606073</v>
      </c>
      <c r="Q46" s="11">
        <f>'Occ T2'!J17</f>
        <v>6.5945691974478082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5.1662253169489105</v>
      </c>
      <c r="Q47" s="11">
        <f>'Occ T2'!J18</f>
        <v>31.098276808708079</v>
      </c>
    </row>
    <row r="48" spans="1:17" x14ac:dyDescent="0.2">
      <c r="O48" s="10" t="str">
        <f>name!D15</f>
        <v>41 Administrative occupations</v>
      </c>
      <c r="P48" s="11">
        <f>'Occ T2'!H19</f>
        <v>1.258718225386005</v>
      </c>
      <c r="Q48" s="11">
        <f>'Occ T2'!J19</f>
        <v>38.607309671506904</v>
      </c>
    </row>
    <row r="49" spans="15:17" x14ac:dyDescent="0.2">
      <c r="O49" s="10" t="str">
        <f>name!D16</f>
        <v>42 Secretarial and related occupations</v>
      </c>
      <c r="P49" s="11">
        <f>'Occ T2'!H20</f>
        <v>-6.5339023276258068</v>
      </c>
      <c r="Q49" s="11">
        <f>'Occ T2'!J20</f>
        <v>1.9140617768749095</v>
      </c>
    </row>
    <row r="50" spans="15:17" x14ac:dyDescent="0.2">
      <c r="O50" s="10" t="str">
        <f>name!D17</f>
        <v>51 Skilled agricultural and related trades</v>
      </c>
      <c r="P50" s="11">
        <f>'Occ T2'!H21</f>
        <v>1.4650774049668494</v>
      </c>
      <c r="Q50" s="11">
        <f>'Occ T2'!J21</f>
        <v>5.8361832963904563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0.74621057811030767</v>
      </c>
      <c r="Q51" s="11">
        <f>'Occ T2'!J22</f>
        <v>11.672436324004684</v>
      </c>
    </row>
    <row r="52" spans="15:17" x14ac:dyDescent="0.2">
      <c r="O52" s="10" t="str">
        <f>name!D19</f>
        <v>53 Skilled construction and building trades</v>
      </c>
      <c r="P52" s="11">
        <f>'Occ T2'!H23</f>
        <v>-0.81656982097040753</v>
      </c>
      <c r="Q52" s="11">
        <f>'Occ T2'!J23</f>
        <v>10.504032637051377</v>
      </c>
    </row>
    <row r="53" spans="15:17" x14ac:dyDescent="0.2">
      <c r="O53" s="10" t="str">
        <f>name!D20</f>
        <v>54 Textiles, printing and other skilled trades</v>
      </c>
      <c r="P53" s="11">
        <f>'Occ T2'!H24</f>
        <v>2.0214534406987354</v>
      </c>
      <c r="Q53" s="11">
        <f>'Occ T2'!J24</f>
        <v>9.6338268372926024</v>
      </c>
    </row>
    <row r="54" spans="15:17" x14ac:dyDescent="0.2">
      <c r="O54" s="10" t="str">
        <f>name!D21</f>
        <v>61 Caring personal service occupations</v>
      </c>
      <c r="P54" s="11">
        <f>'Occ T2'!H25</f>
        <v>11.199621659554914</v>
      </c>
      <c r="Q54" s="11">
        <f>'Occ T2'!J25</f>
        <v>49.641720710717934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-0.80270586827088053</v>
      </c>
      <c r="Q55" s="11">
        <f>'Occ T2'!J26</f>
        <v>8.925047798859671</v>
      </c>
    </row>
    <row r="56" spans="15:17" x14ac:dyDescent="0.2">
      <c r="O56" s="10" t="str">
        <f>name!D23</f>
        <v>63 Community and civil enforcement occupations</v>
      </c>
      <c r="P56" s="11">
        <f>'Occ T2'!H27</f>
        <v>-0.1540968448241663</v>
      </c>
      <c r="Q56" s="11">
        <f>'Occ T2'!J27</f>
        <v>0.20621501486322469</v>
      </c>
    </row>
    <row r="57" spans="15:17" x14ac:dyDescent="0.2">
      <c r="O57" s="10" t="str">
        <f>name!D24</f>
        <v>71 Sales occupations</v>
      </c>
      <c r="P57" s="11">
        <f>'Occ T2'!H28</f>
        <v>-2.3354778796601039</v>
      </c>
      <c r="Q57" s="11">
        <f>'Occ T2'!J28</f>
        <v>21.7490276260447</v>
      </c>
    </row>
    <row r="58" spans="15:17" x14ac:dyDescent="0.2">
      <c r="O58" s="10" t="str">
        <f>name!D25</f>
        <v>72 Customer service occupations</v>
      </c>
      <c r="P58" s="11">
        <f>'Occ T2'!H29</f>
        <v>3.2796083186318743</v>
      </c>
      <c r="Q58" s="11">
        <f>'Occ T2'!J29</f>
        <v>10.307612907788318</v>
      </c>
    </row>
    <row r="59" spans="15:17" x14ac:dyDescent="0.2">
      <c r="O59" s="10" t="str">
        <f>name!D26</f>
        <v>81 Process, plant and machine operatives</v>
      </c>
      <c r="P59" s="11">
        <f>'Occ T2'!H30</f>
        <v>1.7301794375270916</v>
      </c>
      <c r="Q59" s="11">
        <f>'Occ T2'!J30</f>
        <v>9.3137659370192623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2.7813907315693172</v>
      </c>
      <c r="Q60" s="11">
        <f>'Occ T2'!J31</f>
        <v>21.517193577356327</v>
      </c>
    </row>
    <row r="61" spans="15:17" x14ac:dyDescent="0.2">
      <c r="O61" s="10" t="str">
        <f>name!D28</f>
        <v>91 Elementary trades and related occupations</v>
      </c>
      <c r="P61" s="11">
        <f>'Occ T2'!H32</f>
        <v>13.391663312644782</v>
      </c>
      <c r="Q61" s="11">
        <f>'Occ T2'!J32</f>
        <v>23.259813510169849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-14.760987773394447</v>
      </c>
      <c r="Q62" s="11">
        <f>'Occ T2'!J33</f>
        <v>20.017126275181411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79.463999999999942</v>
      </c>
      <c r="Q64" s="11">
        <f>'Occ T2'!J35</f>
        <v>516.59732004760394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Essex Southend-on-Sea and Thurrock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863.20300000000009</v>
      </c>
      <c r="C8" s="305">
        <f>SUM(C9:C17)</f>
        <v>894.62999999999965</v>
      </c>
      <c r="D8" s="305">
        <f>SUM(D9:D17)</f>
        <v>942.66700000000037</v>
      </c>
      <c r="E8" s="304"/>
      <c r="F8" s="305">
        <f>SUM(F9:F17)</f>
        <v>12.110250853165589</v>
      </c>
      <c r="G8" s="305">
        <f>SUM(G9:G17)</f>
        <v>15.39829002134003</v>
      </c>
      <c r="H8" s="305">
        <f>SUM(H9:H17)</f>
        <v>20.067259646051799</v>
      </c>
      <c r="I8" s="304"/>
      <c r="J8" s="305">
        <f>SUM(J9:J17)</f>
        <v>82.37470104342971</v>
      </c>
      <c r="K8" s="305">
        <f>SUM(K9:K17)</f>
        <v>105.35336943271312</v>
      </c>
      <c r="L8" s="305">
        <f>SUM(L9:L17)</f>
        <v>138.44966854777294</v>
      </c>
      <c r="M8" s="304"/>
      <c r="N8" s="305">
        <f>SUM(N9:N17)</f>
        <v>176.48997608170706</v>
      </c>
      <c r="O8" s="305">
        <f>SUM(O9:O17)</f>
        <v>184.36652490536571</v>
      </c>
      <c r="P8" s="305">
        <f>SUM(P9:P17)</f>
        <v>222.06640619242359</v>
      </c>
      <c r="Q8" s="306"/>
      <c r="R8" s="305">
        <f>SUM(R9:R17)</f>
        <v>49.276423044656816</v>
      </c>
      <c r="S8" s="305">
        <f>SUM(S9:S17)</f>
        <v>48.112821547704527</v>
      </c>
      <c r="T8" s="305">
        <f>SUM(T9:T17)</f>
        <v>56.075058724236641</v>
      </c>
      <c r="U8" s="306"/>
      <c r="V8" s="305">
        <f>SUM(V9:V17)</f>
        <v>49.783138668568618</v>
      </c>
      <c r="W8" s="305">
        <f>SUM(W9:W17)</f>
        <v>51.112513439753229</v>
      </c>
      <c r="X8" s="305">
        <f>SUM(X9:X17)</f>
        <v>61.328744957626576</v>
      </c>
      <c r="Y8" s="306"/>
      <c r="Z8" s="305">
        <f>SUM(Z9:Z17)</f>
        <v>168.24551687235851</v>
      </c>
      <c r="AA8" s="305">
        <f>SUM(AA9:AA17)</f>
        <v>183.10158198671658</v>
      </c>
      <c r="AB8" s="305">
        <f>SUM(AB9:AB17)</f>
        <v>194.79017922704901</v>
      </c>
      <c r="AC8" s="306"/>
      <c r="AD8" s="305">
        <f>SUM(AD9:AD17)</f>
        <v>180.41189029939474</v>
      </c>
      <c r="AE8" s="305">
        <f>SUM(AE9:AE17)</f>
        <v>176.52856548435864</v>
      </c>
      <c r="AF8" s="305">
        <f>SUM(AF9:AF17)</f>
        <v>156.77243518623217</v>
      </c>
      <c r="AG8" s="306"/>
      <c r="AH8" s="305">
        <f>SUM(AH9:AH17)</f>
        <v>113.95344543165318</v>
      </c>
      <c r="AI8" s="305">
        <f>SUM(AI9:AI17)</f>
        <v>105.35214938182263</v>
      </c>
      <c r="AJ8" s="305">
        <f>SUM(AJ9:AJ17)</f>
        <v>75.376055430736699</v>
      </c>
      <c r="AK8" s="306"/>
      <c r="AL8" s="305">
        <f>SUM(AL9:AL17)</f>
        <v>30.557657705065949</v>
      </c>
      <c r="AM8" s="305">
        <f>SUM(AM9:AM17)</f>
        <v>25.304183800225097</v>
      </c>
      <c r="AN8" s="305">
        <f>SUM(AN9:AN17)</f>
        <v>17.741192087870854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99.555041597583084</v>
      </c>
      <c r="C9" s="304">
        <f t="shared" ref="B9:D17" si="0">SUM(C21,C33,C51,C63,C75,C93)</f>
        <v>95.478910158630356</v>
      </c>
      <c r="D9" s="304">
        <f t="shared" si="0"/>
        <v>106.72503784098721</v>
      </c>
      <c r="E9" s="304"/>
      <c r="F9" s="304">
        <f t="shared" ref="F9:H17" si="1">SUM(F21,F33,F51,F63,F75,F93)</f>
        <v>1.2754172730401874</v>
      </c>
      <c r="G9" s="304">
        <f t="shared" si="1"/>
        <v>1.5212294733916638</v>
      </c>
      <c r="H9" s="304">
        <f t="shared" si="1"/>
        <v>2.0414228791496853</v>
      </c>
      <c r="I9" s="304"/>
      <c r="J9" s="304">
        <f t="shared" ref="J9:L17" si="2">SUM(J21,J33,J51,J63,J75,J93)</f>
        <v>10.217329892930914</v>
      </c>
      <c r="K9" s="304">
        <f t="shared" si="2"/>
        <v>12.037594738440653</v>
      </c>
      <c r="L9" s="304">
        <f t="shared" si="2"/>
        <v>16.122350342482079</v>
      </c>
      <c r="M9" s="304"/>
      <c r="N9" s="304">
        <f t="shared" ref="N9:P17" si="3">SUM(N21,N33,N51,N63,N75,N93)</f>
        <v>25.902660900727497</v>
      </c>
      <c r="O9" s="304">
        <f t="shared" si="3"/>
        <v>24.819795304400699</v>
      </c>
      <c r="P9" s="304">
        <f t="shared" si="3"/>
        <v>30.18132746640984</v>
      </c>
      <c r="Q9" s="306"/>
      <c r="R9" s="304">
        <f t="shared" ref="R9:T9" si="4">SUM(R21,R33,R51,R63,R75,R93)</f>
        <v>5.9569424745413304</v>
      </c>
      <c r="S9" s="304">
        <f t="shared" si="4"/>
        <v>5.4989169869843275</v>
      </c>
      <c r="T9" s="304">
        <f t="shared" si="4"/>
        <v>6.6280614282074124</v>
      </c>
      <c r="U9" s="306"/>
      <c r="V9" s="304">
        <f t="shared" ref="V9:X9" si="5">SUM(V21,V33,V51,V63,V75,V93)</f>
        <v>7.8501687869494559</v>
      </c>
      <c r="W9" s="304">
        <f t="shared" si="5"/>
        <v>7.3478870766224409</v>
      </c>
      <c r="X9" s="304">
        <f t="shared" si="5"/>
        <v>8.8159831304637368</v>
      </c>
      <c r="Y9" s="306"/>
      <c r="Z9" s="304">
        <f t="shared" ref="Z9:AB9" si="6">SUM(Z21,Z33,Z51,Z63,Z75,Z93)</f>
        <v>18.1225040364682</v>
      </c>
      <c r="AA9" s="304">
        <f t="shared" si="6"/>
        <v>17.775334721661253</v>
      </c>
      <c r="AB9" s="304">
        <f t="shared" si="6"/>
        <v>20.051720675177606</v>
      </c>
      <c r="AC9" s="306"/>
      <c r="AD9" s="304">
        <f>SUM(AD21,AD33,AD51,AD63,AD75,AD93)</f>
        <v>16.84618180721716</v>
      </c>
      <c r="AE9" s="304">
        <f t="shared" ref="AE9:AF9" si="7">SUM(AE21,AE33,AE51,AE63,AE75,AE93)</f>
        <v>14.524489991674907</v>
      </c>
      <c r="AF9" s="304">
        <f t="shared" si="7"/>
        <v>12.98794766739506</v>
      </c>
      <c r="AG9" s="306"/>
      <c r="AH9" s="304">
        <f t="shared" ref="AH9:AJ9" si="8">SUM(AH21,AH33,AH51,AH63,AH75,AH93)</f>
        <v>11.037176171132124</v>
      </c>
      <c r="AI9" s="304">
        <f t="shared" si="8"/>
        <v>9.7228261262872273</v>
      </c>
      <c r="AJ9" s="304">
        <f t="shared" si="8"/>
        <v>7.929997325252975</v>
      </c>
      <c r="AK9" s="306"/>
      <c r="AL9" s="304">
        <f t="shared" ref="AL9:AN9" si="9">SUM(AL21,AL33,AL51,AL63,AL75,AL93)</f>
        <v>2.346660254576209</v>
      </c>
      <c r="AM9" s="304">
        <f t="shared" si="9"/>
        <v>2.23083573916719</v>
      </c>
      <c r="AN9" s="304">
        <f t="shared" si="9"/>
        <v>1.9662269264488281</v>
      </c>
    </row>
    <row r="10" spans="1:40" x14ac:dyDescent="0.2">
      <c r="A10" s="13" t="str">
        <f>name!E5</f>
        <v>Professional occupations</v>
      </c>
      <c r="B10" s="304">
        <f t="shared" si="0"/>
        <v>188.23323758032254</v>
      </c>
      <c r="C10" s="304">
        <f t="shared" si="0"/>
        <v>203.94495290102293</v>
      </c>
      <c r="D10" s="304">
        <f t="shared" si="0"/>
        <v>229.62112687841116</v>
      </c>
      <c r="E10" s="304"/>
      <c r="F10" s="304">
        <f t="shared" si="1"/>
        <v>8.6483719624300335</v>
      </c>
      <c r="G10" s="304">
        <f t="shared" si="1"/>
        <v>10.910744504452078</v>
      </c>
      <c r="H10" s="304">
        <f t="shared" si="1"/>
        <v>13.776616689911108</v>
      </c>
      <c r="I10" s="304"/>
      <c r="J10" s="304">
        <f t="shared" si="2"/>
        <v>45.686856683564891</v>
      </c>
      <c r="K10" s="304">
        <f t="shared" si="2"/>
        <v>57.424103074122243</v>
      </c>
      <c r="L10" s="304">
        <f t="shared" si="2"/>
        <v>72.547654978885021</v>
      </c>
      <c r="M10" s="304"/>
      <c r="N10" s="304">
        <f t="shared" si="3"/>
        <v>66.429848555970892</v>
      </c>
      <c r="O10" s="304">
        <f t="shared" si="3"/>
        <v>66.689116386633771</v>
      </c>
      <c r="P10" s="304">
        <f t="shared" si="3"/>
        <v>74.286789733818566</v>
      </c>
      <c r="Q10" s="306"/>
      <c r="R10" s="304">
        <f t="shared" ref="R10:T10" si="10">SUM(R22,R34,R52,R64,R76,R94)</f>
        <v>9.2196440645469018</v>
      </c>
      <c r="S10" s="304">
        <f t="shared" si="10"/>
        <v>6.9324337430370351</v>
      </c>
      <c r="T10" s="304">
        <f t="shared" si="10"/>
        <v>6.5766768216279701</v>
      </c>
      <c r="U10" s="306"/>
      <c r="V10" s="304">
        <f t="shared" ref="V10:X10" si="11">SUM(V22,V34,V52,V64,V76,V94)</f>
        <v>9.8207938530941572</v>
      </c>
      <c r="W10" s="304">
        <f t="shared" si="11"/>
        <v>10.005302668555606</v>
      </c>
      <c r="X10" s="304">
        <f t="shared" si="11"/>
        <v>11.24609620126639</v>
      </c>
      <c r="Y10" s="306"/>
      <c r="Z10" s="304">
        <f t="shared" ref="Z10:AB10" si="12">SUM(Z22,Z34,Z52,Z64,Z76,Z94)</f>
        <v>20.179210497845283</v>
      </c>
      <c r="AA10" s="304">
        <f t="shared" si="12"/>
        <v>23.227339237256604</v>
      </c>
      <c r="AB10" s="304">
        <f t="shared" si="12"/>
        <v>26.277444969545847</v>
      </c>
      <c r="AC10" s="306"/>
      <c r="AD10" s="304">
        <f t="shared" ref="AD10:AF10" si="13">SUM(AD22,AD34,AD52,AD64,AD76,AD94)</f>
        <v>16.677490478391285</v>
      </c>
      <c r="AE10" s="304">
        <f t="shared" si="13"/>
        <v>16.957095572206647</v>
      </c>
      <c r="AF10" s="304">
        <f t="shared" si="13"/>
        <v>15.954549554911084</v>
      </c>
      <c r="AG10" s="306"/>
      <c r="AH10" s="304">
        <f t="shared" ref="AH10:AJ10" si="14">SUM(AH22,AH34,AH52,AH64,AH76,AH94)</f>
        <v>9.7493687621268776</v>
      </c>
      <c r="AI10" s="304">
        <f t="shared" si="14"/>
        <v>9.7370131359016092</v>
      </c>
      <c r="AJ10" s="304">
        <f t="shared" si="14"/>
        <v>7.0686144066809273</v>
      </c>
      <c r="AK10" s="306"/>
      <c r="AL10" s="304">
        <f t="shared" ref="AL10:AN10" si="15">SUM(AL22,AL34,AL52,AL64,AL76,AL94)</f>
        <v>1.8216527223522205</v>
      </c>
      <c r="AM10" s="304">
        <f t="shared" si="15"/>
        <v>2.0618045788573385</v>
      </c>
      <c r="AN10" s="304">
        <f t="shared" si="15"/>
        <v>1.8866835217642297</v>
      </c>
    </row>
    <row r="11" spans="1:40" x14ac:dyDescent="0.2">
      <c r="A11" s="13" t="str">
        <f>name!E6</f>
        <v>Associate professional occupations</v>
      </c>
      <c r="B11" s="304">
        <f>SUM(B23,B35,B53,B65,B77,B95)</f>
        <v>113.95191230645332</v>
      </c>
      <c r="C11" s="304">
        <f t="shared" si="0"/>
        <v>119.29804759901735</v>
      </c>
      <c r="D11" s="304">
        <f>SUM(D23,D35,D53,D65,D77,D95)</f>
        <v>132.38784417061657</v>
      </c>
      <c r="E11" s="304"/>
      <c r="F11" s="304">
        <f t="shared" si="1"/>
        <v>1.2918042728147088</v>
      </c>
      <c r="G11" s="304">
        <f t="shared" si="1"/>
        <v>1.674272906462412</v>
      </c>
      <c r="H11" s="304">
        <f t="shared" si="1"/>
        <v>2.34748009777205</v>
      </c>
      <c r="I11" s="304"/>
      <c r="J11" s="304">
        <f t="shared" si="2"/>
        <v>13.32743422858962</v>
      </c>
      <c r="K11" s="304">
        <f t="shared" si="2"/>
        <v>17.249486316640535</v>
      </c>
      <c r="L11" s="304">
        <f t="shared" si="2"/>
        <v>23.496046215568178</v>
      </c>
      <c r="M11" s="304"/>
      <c r="N11" s="304">
        <f t="shared" si="3"/>
        <v>33.228611275011986</v>
      </c>
      <c r="O11" s="304">
        <f t="shared" si="3"/>
        <v>34.800254119096138</v>
      </c>
      <c r="P11" s="304">
        <f t="shared" si="3"/>
        <v>42.068622089697485</v>
      </c>
      <c r="Q11" s="306"/>
      <c r="R11" s="304">
        <f t="shared" ref="R11:T11" si="16">SUM(R23,R35,R53,R65,R77,R95)</f>
        <v>8.5577296194892991</v>
      </c>
      <c r="S11" s="304">
        <f t="shared" si="16"/>
        <v>8.6897518058548737</v>
      </c>
      <c r="T11" s="304">
        <f t="shared" si="16"/>
        <v>9.4538980793543423</v>
      </c>
      <c r="U11" s="306"/>
      <c r="V11" s="304">
        <f t="shared" ref="V11:X11" si="17">SUM(V23,V35,V53,V65,V77,V95)</f>
        <v>7.9025256332126625</v>
      </c>
      <c r="W11" s="304">
        <f t="shared" si="17"/>
        <v>7.7098487524419674</v>
      </c>
      <c r="X11" s="304">
        <f t="shared" si="17"/>
        <v>8.864493069595424</v>
      </c>
      <c r="Y11" s="306"/>
      <c r="Z11" s="304">
        <f t="shared" ref="Z11:AB11" si="18">SUM(Z23,Z35,Z53,Z65,Z77,Z95)</f>
        <v>19.518988681206775</v>
      </c>
      <c r="AA11" s="304">
        <f t="shared" si="18"/>
        <v>20.886074713048764</v>
      </c>
      <c r="AB11" s="304">
        <f t="shared" si="18"/>
        <v>21.817276157725509</v>
      </c>
      <c r="AC11" s="306"/>
      <c r="AD11" s="304">
        <f t="shared" ref="AD11:AF11" si="19">SUM(AD23,AD35,AD53,AD65,AD77,AD95)</f>
        <v>17.658712211957535</v>
      </c>
      <c r="AE11" s="304">
        <f t="shared" si="19"/>
        <v>17.080074344654356</v>
      </c>
      <c r="AF11" s="304">
        <f t="shared" si="19"/>
        <v>15.378583207538178</v>
      </c>
      <c r="AG11" s="306"/>
      <c r="AH11" s="304">
        <f t="shared" ref="AH11:AJ11" si="20">SUM(AH23,AH35,AH53,AH65,AH77,AH95)</f>
        <v>10.511328891887825</v>
      </c>
      <c r="AI11" s="304">
        <f t="shared" si="20"/>
        <v>9.4848897890729091</v>
      </c>
      <c r="AJ11" s="304">
        <f t="shared" si="20"/>
        <v>7.2072855355894792</v>
      </c>
      <c r="AK11" s="306"/>
      <c r="AL11" s="304">
        <f t="shared" ref="AL11:AN11" si="21">SUM(AL23,AL35,AL53,AL65,AL77,AL95)</f>
        <v>1.9547774922829186</v>
      </c>
      <c r="AM11" s="304">
        <f t="shared" si="21"/>
        <v>1.7233948517454225</v>
      </c>
      <c r="AN11" s="304">
        <f t="shared" si="21"/>
        <v>1.7541597177759307</v>
      </c>
    </row>
    <row r="12" spans="1:40" x14ac:dyDescent="0.2">
      <c r="A12" s="13" t="str">
        <f>name!E7</f>
        <v>Administrative and secretarial occupations</v>
      </c>
      <c r="B12" s="304">
        <f t="shared" si="0"/>
        <v>90.631771927205591</v>
      </c>
      <c r="C12" s="304">
        <f t="shared" si="0"/>
        <v>92.334840356731021</v>
      </c>
      <c r="D12" s="304">
        <f t="shared" si="0"/>
        <v>85.356587824965899</v>
      </c>
      <c r="E12" s="304"/>
      <c r="F12" s="304">
        <f t="shared" si="1"/>
        <v>0.39375478287349774</v>
      </c>
      <c r="G12" s="304">
        <f t="shared" si="1"/>
        <v>0.57162572269925382</v>
      </c>
      <c r="H12" s="304">
        <f t="shared" si="1"/>
        <v>0.87946409834061401</v>
      </c>
      <c r="I12" s="304"/>
      <c r="J12" s="304">
        <f t="shared" si="2"/>
        <v>4.8688572690390242</v>
      </c>
      <c r="K12" s="304">
        <f t="shared" si="2"/>
        <v>6.9348558064532329</v>
      </c>
      <c r="L12" s="304">
        <f t="shared" si="2"/>
        <v>9.4236157903597668</v>
      </c>
      <c r="M12" s="304"/>
      <c r="N12" s="304">
        <f t="shared" si="3"/>
        <v>17.095795737851251</v>
      </c>
      <c r="O12" s="304">
        <f t="shared" si="3"/>
        <v>19.398143138832445</v>
      </c>
      <c r="P12" s="304">
        <f t="shared" si="3"/>
        <v>23.764753523224535</v>
      </c>
      <c r="Q12" s="306"/>
      <c r="R12" s="304">
        <f t="shared" ref="R12:T12" si="22">SUM(R24,R36,R54,R66,R78,R96)</f>
        <v>7.4026194663935039</v>
      </c>
      <c r="S12" s="304">
        <f t="shared" si="22"/>
        <v>8.0085810043199679</v>
      </c>
      <c r="T12" s="304">
        <f t="shared" si="22"/>
        <v>9.5817417991753668</v>
      </c>
      <c r="U12" s="306"/>
      <c r="V12" s="304">
        <f t="shared" ref="V12:X12" si="23">SUM(V24,V36,V54,V66,V78,V96)</f>
        <v>6.0130568505549444</v>
      </c>
      <c r="W12" s="304">
        <f t="shared" si="23"/>
        <v>6.1618155630035742</v>
      </c>
      <c r="X12" s="304">
        <f t="shared" si="23"/>
        <v>6.9878064160081603</v>
      </c>
      <c r="Y12" s="306"/>
      <c r="Z12" s="304">
        <f t="shared" ref="Z12:AA12" si="24">SUM(Z24,Z36,Z54,Z66,Z78,Z96)</f>
        <v>17.670206656505222</v>
      </c>
      <c r="AA12" s="304">
        <f t="shared" si="24"/>
        <v>19.047259686360704</v>
      </c>
      <c r="AB12" s="304">
        <f>SUM(AB24,AB36,AB54,AB66,AB78,AB96)</f>
        <v>16.347029989636496</v>
      </c>
      <c r="AC12" s="306"/>
      <c r="AD12" s="304">
        <f t="shared" ref="AD12:AE12" si="25">SUM(AD24,AD36,AD54,AD66,AD78,AD96)</f>
        <v>21.679314421884794</v>
      </c>
      <c r="AE12" s="304">
        <f t="shared" si="25"/>
        <v>20.338042301271646</v>
      </c>
      <c r="AF12" s="304">
        <f>SUM(AF24,AF36,AF54,AF66,AF78,AF96)</f>
        <v>12.796674921214647</v>
      </c>
      <c r="AG12" s="306"/>
      <c r="AH12" s="304">
        <f t="shared" ref="AH12:AI12" si="26">SUM(AH24,AH36,AH54,AH66,AH78,AH96)</f>
        <v>12.836725797630503</v>
      </c>
      <c r="AI12" s="304">
        <f t="shared" si="26"/>
        <v>9.5638331542700854</v>
      </c>
      <c r="AJ12" s="304">
        <f>SUM(AJ24,AJ36,AJ54,AJ66,AJ78,AJ96)</f>
        <v>3.6158367990928935</v>
      </c>
      <c r="AK12" s="306"/>
      <c r="AL12" s="304">
        <f t="shared" ref="AL12:AM12" si="27">SUM(AL24,AL36,AL54,AL66,AL78,AL96)</f>
        <v>2.6714409444728586</v>
      </c>
      <c r="AM12" s="304">
        <f t="shared" si="27"/>
        <v>2.3106839795201193</v>
      </c>
      <c r="AN12" s="304">
        <f>SUM(AN24,AN36,AN54,AN66,AN78,AN96)</f>
        <v>1.959664487913432</v>
      </c>
    </row>
    <row r="13" spans="1:40" x14ac:dyDescent="0.2">
      <c r="A13" s="13" t="str">
        <f>name!E8</f>
        <v>Skilled trades occupations</v>
      </c>
      <c r="B13" s="304">
        <f t="shared" si="0"/>
        <v>77.931282077763797</v>
      </c>
      <c r="C13" s="304">
        <f t="shared" si="0"/>
        <v>81.566446670735729</v>
      </c>
      <c r="D13" s="304">
        <f t="shared" si="0"/>
        <v>81.347453680569274</v>
      </c>
      <c r="E13" s="304"/>
      <c r="F13" s="304">
        <f t="shared" si="1"/>
        <v>0.1063138882900521</v>
      </c>
      <c r="G13" s="304">
        <f t="shared" si="1"/>
        <v>0.15610262847758347</v>
      </c>
      <c r="H13" s="304">
        <f t="shared" si="1"/>
        <v>0.2227012978048063</v>
      </c>
      <c r="I13" s="304"/>
      <c r="J13" s="304">
        <f t="shared" si="2"/>
        <v>1.2427899577397064</v>
      </c>
      <c r="K13" s="304">
        <f t="shared" si="2"/>
        <v>1.7824657830331101</v>
      </c>
      <c r="L13" s="304">
        <f t="shared" si="2"/>
        <v>2.5574812344949871</v>
      </c>
      <c r="M13" s="304"/>
      <c r="N13" s="304">
        <f t="shared" si="3"/>
        <v>4.8358167065812792</v>
      </c>
      <c r="O13" s="304">
        <f t="shared" si="3"/>
        <v>5.7783797997036253</v>
      </c>
      <c r="P13" s="304">
        <f t="shared" si="3"/>
        <v>7.5079107827077349</v>
      </c>
      <c r="Q13" s="306"/>
      <c r="R13" s="304">
        <f t="shared" ref="R13:T13" si="28">SUM(R25,R37,R55,R67,R79,R97)</f>
        <v>2.2084731213432001</v>
      </c>
      <c r="S13" s="304">
        <f t="shared" si="28"/>
        <v>2.5359085395647489</v>
      </c>
      <c r="T13" s="304">
        <f t="shared" si="28"/>
        <v>3.2781347224918522</v>
      </c>
      <c r="U13" s="306"/>
      <c r="V13" s="304">
        <f t="shared" ref="V13:X13" si="29">SUM(V25,V37,V55,V67,V79,V97)</f>
        <v>4.5045614893837564</v>
      </c>
      <c r="W13" s="304">
        <f t="shared" si="29"/>
        <v>5.1483058466812732</v>
      </c>
      <c r="X13" s="304">
        <f t="shared" si="29"/>
        <v>6.4173914101336162</v>
      </c>
      <c r="Y13" s="306"/>
      <c r="Z13" s="304">
        <f t="shared" ref="Z13:AB13" si="30">SUM(Z25,Z37,Z55,Z67,Z79,Z97)</f>
        <v>23.978906872199598</v>
      </c>
      <c r="AA13" s="304">
        <f t="shared" si="30"/>
        <v>26.640317027857161</v>
      </c>
      <c r="AB13" s="304">
        <f t="shared" si="30"/>
        <v>26.403632305360283</v>
      </c>
      <c r="AC13" s="306"/>
      <c r="AD13" s="304">
        <f t="shared" ref="AD13:AF13" si="31">SUM(AD25,AD37,AD55,AD67,AD79,AD97)</f>
        <v>23.581846676932582</v>
      </c>
      <c r="AE13" s="304">
        <f t="shared" si="31"/>
        <v>22.812171851564919</v>
      </c>
      <c r="AF13" s="304">
        <f t="shared" si="31"/>
        <v>21.874668283914023</v>
      </c>
      <c r="AG13" s="306"/>
      <c r="AH13" s="304">
        <f t="shared" ref="AH13:AJ13" si="32">SUM(AH25,AH37,AH55,AH67,AH79,AH97)</f>
        <v>13.007831688169155</v>
      </c>
      <c r="AI13" s="304">
        <f t="shared" si="32"/>
        <v>13.042248235612407</v>
      </c>
      <c r="AJ13" s="304">
        <f t="shared" si="32"/>
        <v>11.214800319394364</v>
      </c>
      <c r="AK13" s="306"/>
      <c r="AL13" s="304">
        <f t="shared" ref="AL13:AN13" si="33">SUM(AL25,AL37,AL55,AL67,AL79,AL97)</f>
        <v>4.4647416771244686</v>
      </c>
      <c r="AM13" s="304">
        <f t="shared" si="33"/>
        <v>3.6705469582408985</v>
      </c>
      <c r="AN13" s="304">
        <f t="shared" si="33"/>
        <v>1.8707333242675999</v>
      </c>
    </row>
    <row r="14" spans="1:40" x14ac:dyDescent="0.2">
      <c r="A14" s="13" t="str">
        <f>name!E9</f>
        <v>Caring, leisure and other service occupations</v>
      </c>
      <c r="B14" s="304">
        <f t="shared" si="0"/>
        <v>82.486152172141516</v>
      </c>
      <c r="C14" s="304">
        <f t="shared" si="0"/>
        <v>84.803649485486602</v>
      </c>
      <c r="D14" s="304">
        <f t="shared" si="0"/>
        <v>92.728971118601464</v>
      </c>
      <c r="E14" s="304"/>
      <c r="F14" s="304">
        <f t="shared" si="1"/>
        <v>6.2946322180829323E-2</v>
      </c>
      <c r="G14" s="304">
        <f t="shared" si="1"/>
        <v>9.1113296573949981E-2</v>
      </c>
      <c r="H14" s="304">
        <f t="shared" si="1"/>
        <v>0.13480134459010717</v>
      </c>
      <c r="I14" s="304"/>
      <c r="J14" s="304">
        <f t="shared" si="2"/>
        <v>2.6135567051186941</v>
      </c>
      <c r="K14" s="304">
        <f t="shared" si="2"/>
        <v>3.7683579298175482</v>
      </c>
      <c r="L14" s="304">
        <f t="shared" si="2"/>
        <v>5.4994954995610232</v>
      </c>
      <c r="M14" s="304"/>
      <c r="N14" s="304">
        <f t="shared" si="3"/>
        <v>10.492985173970071</v>
      </c>
      <c r="O14" s="304">
        <f t="shared" si="3"/>
        <v>11.678161698713934</v>
      </c>
      <c r="P14" s="304">
        <f t="shared" si="3"/>
        <v>15.509371082062891</v>
      </c>
      <c r="Q14" s="306"/>
      <c r="R14" s="304">
        <f>SUM(R26,R38,R56,R68,R80,R98)</f>
        <v>8.1791216621233573</v>
      </c>
      <c r="S14" s="304">
        <f t="shared" ref="S14:T14" si="34">SUM(S26,S38,S56,S68,S80,S98)</f>
        <v>7.7462248195141301</v>
      </c>
      <c r="T14" s="304">
        <f t="shared" si="34"/>
        <v>9.0396920718437386</v>
      </c>
      <c r="U14" s="306"/>
      <c r="V14" s="304">
        <f t="shared" ref="V14:X14" si="35">SUM(V26,V38,V56,V68,V80,V98)</f>
        <v>5.7402331086822045</v>
      </c>
      <c r="W14" s="304">
        <f t="shared" si="35"/>
        <v>5.7169020051431474</v>
      </c>
      <c r="X14" s="304">
        <f t="shared" si="35"/>
        <v>7.2474516620690004</v>
      </c>
      <c r="Y14" s="306"/>
      <c r="Z14" s="304">
        <f t="shared" ref="Z14:AB14" si="36">SUM(Z26,Z38,Z56,Z68,Z80,Z98)</f>
        <v>26.448886740596016</v>
      </c>
      <c r="AA14" s="304">
        <f t="shared" si="36"/>
        <v>28.536306724902353</v>
      </c>
      <c r="AB14" s="304">
        <f t="shared" si="36"/>
        <v>32.263904720166735</v>
      </c>
      <c r="AC14" s="306"/>
      <c r="AD14" s="304">
        <f t="shared" ref="AD14:AF14" si="37">SUM(AD26,AD38,AD56,AD68,AD80,AD98)</f>
        <v>21.39931959963058</v>
      </c>
      <c r="AE14" s="304">
        <f t="shared" si="37"/>
        <v>21.065399688734161</v>
      </c>
      <c r="AF14" s="304">
        <f t="shared" si="37"/>
        <v>18.376491451673409</v>
      </c>
      <c r="AG14" s="306"/>
      <c r="AH14" s="304">
        <f t="shared" ref="AH14:AJ14" si="38">SUM(AH26,AH38,AH56,AH68,AH80,AH98)</f>
        <v>6.1548920147100405</v>
      </c>
      <c r="AI14" s="304">
        <f t="shared" si="38"/>
        <v>5.0895713659300768</v>
      </c>
      <c r="AJ14" s="304">
        <f t="shared" si="38"/>
        <v>3.869561339463103</v>
      </c>
      <c r="AK14" s="306"/>
      <c r="AL14" s="304">
        <f t="shared" ref="AL14:AN14" si="39">SUM(AL26,AL38,AL56,AL68,AL80,AL98)</f>
        <v>1.3942108451297153</v>
      </c>
      <c r="AM14" s="304">
        <f t="shared" si="39"/>
        <v>1.1116119561573026</v>
      </c>
      <c r="AN14" s="304">
        <f t="shared" si="39"/>
        <v>0.78820194717145409</v>
      </c>
    </row>
    <row r="15" spans="1:40" x14ac:dyDescent="0.2">
      <c r="A15" s="13" t="str">
        <f>name!E10</f>
        <v>Sales and customer service occupations</v>
      </c>
      <c r="B15" s="304">
        <f t="shared" si="0"/>
        <v>67.063726350234731</v>
      </c>
      <c r="C15" s="304">
        <f t="shared" si="0"/>
        <v>68.027316222147903</v>
      </c>
      <c r="D15" s="304">
        <f t="shared" si="0"/>
        <v>68.007856789206443</v>
      </c>
      <c r="E15" s="304"/>
      <c r="F15" s="304">
        <f t="shared" si="1"/>
        <v>0.16121656902363457</v>
      </c>
      <c r="G15" s="304">
        <f t="shared" si="1"/>
        <v>0.2196434899805309</v>
      </c>
      <c r="H15" s="304">
        <f t="shared" si="1"/>
        <v>0.29568006180899892</v>
      </c>
      <c r="I15" s="304"/>
      <c r="J15" s="304">
        <f t="shared" si="2"/>
        <v>2.119198306636648</v>
      </c>
      <c r="K15" s="304">
        <f t="shared" si="2"/>
        <v>2.9217932258846195</v>
      </c>
      <c r="L15" s="304">
        <f t="shared" si="2"/>
        <v>4.2083606548771328</v>
      </c>
      <c r="M15" s="304"/>
      <c r="N15" s="304">
        <f t="shared" si="3"/>
        <v>9.5275353654806043</v>
      </c>
      <c r="O15" s="304">
        <f t="shared" si="3"/>
        <v>10.441860378727986</v>
      </c>
      <c r="P15" s="304">
        <f t="shared" si="3"/>
        <v>13.912520989675867</v>
      </c>
      <c r="Q15" s="306"/>
      <c r="R15" s="304">
        <f t="shared" ref="R15:T15" si="40">SUM(R27,R39,R57,R69,R81,R99)</f>
        <v>3.1253673274642422</v>
      </c>
      <c r="S15" s="304">
        <f t="shared" si="40"/>
        <v>3.1705481693925779</v>
      </c>
      <c r="T15" s="304">
        <f t="shared" si="40"/>
        <v>4.0497837824486806</v>
      </c>
      <c r="U15" s="306"/>
      <c r="V15" s="304">
        <f t="shared" ref="V15:X15" si="41">SUM(V27,V39,V57,V69,V81,V99)</f>
        <v>2.7355515307595977</v>
      </c>
      <c r="W15" s="304">
        <f t="shared" si="41"/>
        <v>2.7505622022190361</v>
      </c>
      <c r="X15" s="304">
        <f t="shared" si="41"/>
        <v>3.3536665979476603</v>
      </c>
      <c r="Y15" s="306"/>
      <c r="Z15" s="304">
        <f t="shared" ref="Z15:AB15" si="42">SUM(Z27,Z39,Z57,Z69,Z81,Z99)</f>
        <v>16.823527454246072</v>
      </c>
      <c r="AA15" s="304">
        <f t="shared" si="42"/>
        <v>18.21216665901796</v>
      </c>
      <c r="AB15" s="304">
        <f t="shared" si="42"/>
        <v>19.717024510403515</v>
      </c>
      <c r="AC15" s="306"/>
      <c r="AD15" s="304">
        <f t="shared" ref="AD15:AF15" si="43">SUM(AD27,AD39,AD57,AD69,AD81,AD99)</f>
        <v>17.717099264380344</v>
      </c>
      <c r="AE15" s="304">
        <f t="shared" si="43"/>
        <v>17.678969016452911</v>
      </c>
      <c r="AF15" s="304">
        <f t="shared" si="43"/>
        <v>15.178747166157182</v>
      </c>
      <c r="AG15" s="306"/>
      <c r="AH15" s="304">
        <f t="shared" ref="AH15:AJ15" si="44">SUM(AH27,AH39,AH57,AH69,AH81,AH99)</f>
        <v>11.411677139593047</v>
      </c>
      <c r="AI15" s="304">
        <f t="shared" si="44"/>
        <v>9.8156204266453919</v>
      </c>
      <c r="AJ15" s="304">
        <f t="shared" si="44"/>
        <v>5.3700006235424089</v>
      </c>
      <c r="AK15" s="306"/>
      <c r="AL15" s="304">
        <f t="shared" ref="AL15:AN15" si="45">SUM(AL27,AL39,AL57,AL69,AL81,AL99)</f>
        <v>3.4425533926505385</v>
      </c>
      <c r="AM15" s="304">
        <f t="shared" si="45"/>
        <v>2.8161526538268769</v>
      </c>
      <c r="AN15" s="304">
        <f t="shared" si="45"/>
        <v>1.92207240234499</v>
      </c>
    </row>
    <row r="16" spans="1:40" x14ac:dyDescent="0.2">
      <c r="A16" s="13" t="str">
        <f>name!E11</f>
        <v>Process, plant and machine operatives</v>
      </c>
      <c r="B16" s="304">
        <f t="shared" si="0"/>
        <v>50.753677780113179</v>
      </c>
      <c r="C16" s="304">
        <f t="shared" si="0"/>
        <v>55.08548732246517</v>
      </c>
      <c r="D16" s="304">
        <f t="shared" si="0"/>
        <v>55.265247949209567</v>
      </c>
      <c r="E16" s="304"/>
      <c r="F16" s="304">
        <f t="shared" si="1"/>
        <v>0.12233778042463117</v>
      </c>
      <c r="G16" s="304">
        <f t="shared" si="1"/>
        <v>0.1920418096575072</v>
      </c>
      <c r="H16" s="304">
        <f t="shared" si="1"/>
        <v>0.28900371317340134</v>
      </c>
      <c r="I16" s="304"/>
      <c r="J16" s="304">
        <f t="shared" si="2"/>
        <v>0.67716018459885741</v>
      </c>
      <c r="K16" s="304">
        <f t="shared" si="2"/>
        <v>0.99731948010678051</v>
      </c>
      <c r="L16" s="304">
        <f t="shared" si="2"/>
        <v>1.4085029199337764</v>
      </c>
      <c r="M16" s="304"/>
      <c r="N16" s="304">
        <f t="shared" si="3"/>
        <v>2.3902736057100245</v>
      </c>
      <c r="O16" s="304">
        <f t="shared" si="3"/>
        <v>3.2071162701165674</v>
      </c>
      <c r="P16" s="304">
        <f t="shared" si="3"/>
        <v>4.7492789528330137</v>
      </c>
      <c r="Q16" s="306"/>
      <c r="R16" s="304">
        <f t="shared" ref="R16:T16" si="46">SUM(R28,R40,R58,R70,R82,R100)</f>
        <v>1.1400100452384418</v>
      </c>
      <c r="S16" s="304">
        <f t="shared" si="46"/>
        <v>1.4813464791978235</v>
      </c>
      <c r="T16" s="304">
        <f t="shared" si="46"/>
        <v>1.9398843549975715</v>
      </c>
      <c r="U16" s="306"/>
      <c r="V16" s="304">
        <f t="shared" ref="V16:X16" si="47">SUM(V28,V40,V58,V70,V82,V100)</f>
        <v>1.8990231532365891</v>
      </c>
      <c r="W16" s="304">
        <f t="shared" si="47"/>
        <v>2.3433399498019014</v>
      </c>
      <c r="X16" s="304">
        <f t="shared" si="47"/>
        <v>2.9668277603017437</v>
      </c>
      <c r="Y16" s="306"/>
      <c r="Z16" s="304">
        <f t="shared" ref="Z16:AB16" si="48">SUM(Z28,Z40,Z58,Z70,Z82,Z100)</f>
        <v>9.8455369930278795</v>
      </c>
      <c r="AA16" s="304">
        <f t="shared" si="48"/>
        <v>12.34955133234439</v>
      </c>
      <c r="AB16" s="304">
        <f t="shared" si="48"/>
        <v>14.346130694436791</v>
      </c>
      <c r="AC16" s="306"/>
      <c r="AD16" s="304">
        <f t="shared" ref="AD16:AF16" si="49">SUM(AD28,AD40,AD58,AD70,AD82,AD100)</f>
        <v>17.159599003301238</v>
      </c>
      <c r="AE16" s="304">
        <f t="shared" si="49"/>
        <v>18.37103486919494</v>
      </c>
      <c r="AF16" s="304">
        <f t="shared" si="49"/>
        <v>18.571105324552789</v>
      </c>
      <c r="AG16" s="306"/>
      <c r="AH16" s="304">
        <f t="shared" ref="AH16:AJ16" si="50">SUM(AH28,AH40,AH58,AH70,AH82,AH100)</f>
        <v>13.186842680371191</v>
      </c>
      <c r="AI16" s="304">
        <f t="shared" si="50"/>
        <v>13.028220221928162</v>
      </c>
      <c r="AJ16" s="304">
        <f t="shared" si="50"/>
        <v>9.3677230337753681</v>
      </c>
      <c r="AK16" s="306"/>
      <c r="AL16" s="304">
        <f t="shared" ref="AL16:AN16" si="51">SUM(AL28,AL40,AL58,AL70,AL82,AL100)</f>
        <v>4.3328943342043305</v>
      </c>
      <c r="AM16" s="304">
        <f t="shared" si="51"/>
        <v>3.1155169101170923</v>
      </c>
      <c r="AN16" s="304">
        <f t="shared" si="51"/>
        <v>1.6267911952051073</v>
      </c>
    </row>
    <row r="17" spans="1:40" x14ac:dyDescent="0.2">
      <c r="A17" s="13" t="str">
        <f>name!E12</f>
        <v>Elementary occupations</v>
      </c>
      <c r="B17" s="304">
        <f t="shared" si="0"/>
        <v>92.596198208182344</v>
      </c>
      <c r="C17" s="304">
        <f t="shared" si="0"/>
        <v>94.090349283762492</v>
      </c>
      <c r="D17" s="304">
        <f t="shared" si="0"/>
        <v>91.226873747432705</v>
      </c>
      <c r="E17" s="304"/>
      <c r="F17" s="304">
        <f t="shared" si="1"/>
        <v>4.8088002088014857E-2</v>
      </c>
      <c r="G17" s="304">
        <f t="shared" si="1"/>
        <v>6.1516189645052149E-2</v>
      </c>
      <c r="H17" s="304">
        <f t="shared" si="1"/>
        <v>8.0089463501028205E-2</v>
      </c>
      <c r="I17" s="304"/>
      <c r="J17" s="304">
        <f t="shared" si="2"/>
        <v>1.6215178152113481</v>
      </c>
      <c r="K17" s="304">
        <f t="shared" si="2"/>
        <v>2.2373930782143994</v>
      </c>
      <c r="L17" s="304">
        <f t="shared" si="2"/>
        <v>3.1861609116109801</v>
      </c>
      <c r="M17" s="304"/>
      <c r="N17" s="304">
        <f t="shared" si="3"/>
        <v>6.5864487604034005</v>
      </c>
      <c r="O17" s="304">
        <f t="shared" si="3"/>
        <v>7.553697809140556</v>
      </c>
      <c r="P17" s="304">
        <f t="shared" si="3"/>
        <v>10.08583157199366</v>
      </c>
      <c r="Q17" s="306"/>
      <c r="R17" s="304">
        <f t="shared" ref="R17:T17" si="52">SUM(R29,R41,R59,R71,R83,R101)</f>
        <v>3.4865152635165413</v>
      </c>
      <c r="S17" s="304">
        <f t="shared" si="52"/>
        <v>4.0491099998390458</v>
      </c>
      <c r="T17" s="304">
        <f t="shared" si="52"/>
        <v>5.5271856640897044</v>
      </c>
      <c r="U17" s="306"/>
      <c r="V17" s="304">
        <f t="shared" ref="V17:X17" si="53">SUM(V29,V41,V59,V71,V83,V101)</f>
        <v>3.3172242626952477</v>
      </c>
      <c r="W17" s="304">
        <f t="shared" si="53"/>
        <v>3.9285493752842839</v>
      </c>
      <c r="X17" s="304">
        <f t="shared" si="53"/>
        <v>5.4290287098408454</v>
      </c>
      <c r="Y17" s="306"/>
      <c r="Z17" s="304">
        <f t="shared" ref="Z17:AB17" si="54">SUM(Z29,Z41,Z59,Z71,Z83,Z101)</f>
        <v>15.657748940263472</v>
      </c>
      <c r="AA17" s="304">
        <f t="shared" si="54"/>
        <v>16.427231884267403</v>
      </c>
      <c r="AB17" s="304">
        <f t="shared" si="54"/>
        <v>17.566015204596223</v>
      </c>
      <c r="AC17" s="306"/>
      <c r="AD17" s="304">
        <f t="shared" ref="AD17:AF17" si="55">SUM(AD29,AD41,AD59,AD71,AD83,AD101)</f>
        <v>27.692326835699216</v>
      </c>
      <c r="AE17" s="304">
        <f t="shared" si="55"/>
        <v>27.701287848604146</v>
      </c>
      <c r="AF17" s="304">
        <f t="shared" si="55"/>
        <v>25.6536676088758</v>
      </c>
      <c r="AG17" s="306"/>
      <c r="AH17" s="304">
        <f t="shared" ref="AH17:AJ17" si="56">SUM(AH29,AH41,AH59,AH71,AH83,AH101)</f>
        <v>26.057602286032424</v>
      </c>
      <c r="AI17" s="304">
        <f t="shared" si="56"/>
        <v>25.867926926174761</v>
      </c>
      <c r="AJ17" s="304">
        <f t="shared" si="56"/>
        <v>19.732236047945172</v>
      </c>
      <c r="AK17" s="306"/>
      <c r="AL17" s="304">
        <f t="shared" ref="AL17:AN17" si="57">SUM(AL29,AL41,AL59,AL71,AL83,AL101)</f>
        <v>8.1287260422726888</v>
      </c>
      <c r="AM17" s="304">
        <f t="shared" si="57"/>
        <v>6.2636361725928529</v>
      </c>
      <c r="AN17" s="304">
        <f t="shared" si="57"/>
        <v>3.9666585649792805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14.003000000000002</v>
      </c>
      <c r="C20" s="305">
        <f>SUM(C21:C29)</f>
        <v>14.483000000000017</v>
      </c>
      <c r="D20" s="305">
        <f>SUM(D21:D29)</f>
        <v>14.810999999999995</v>
      </c>
      <c r="E20" s="304"/>
      <c r="F20" s="305">
        <f>SUM(F21:F29)</f>
        <v>0.16699480944617448</v>
      </c>
      <c r="G20" s="305">
        <f>SUM(G21:G29)</f>
        <v>0.22098300268893004</v>
      </c>
      <c r="H20" s="305">
        <f>SUM(H21:H29)</f>
        <v>0.30565334729334709</v>
      </c>
      <c r="I20" s="304"/>
      <c r="J20" s="305">
        <f>SUM(J21:J29)</f>
        <v>0.82996786070609641</v>
      </c>
      <c r="K20" s="305">
        <f>SUM(K21:K29)</f>
        <v>1.0296850677581053</v>
      </c>
      <c r="L20" s="305">
        <f>SUM(L21:L29)</f>
        <v>1.3184441059556653</v>
      </c>
      <c r="M20" s="304"/>
      <c r="N20" s="305">
        <f>SUM(N21:N29)</f>
        <v>2.2880960468652773</v>
      </c>
      <c r="O20" s="305">
        <f>SUM(O21:O29)</f>
        <v>2.4310718553158397</v>
      </c>
      <c r="P20" s="305">
        <f>SUM(P21:P29)</f>
        <v>2.8701869605648995</v>
      </c>
      <c r="Q20" s="306"/>
      <c r="R20" s="305">
        <f>SUM(R21:R29)</f>
        <v>0.50965763869947034</v>
      </c>
      <c r="S20" s="305">
        <f>SUM(S21:S29)</f>
        <v>0.53362001684188198</v>
      </c>
      <c r="T20" s="305">
        <f>SUM(T21:T29)</f>
        <v>0.61760914564927416</v>
      </c>
      <c r="U20" s="306"/>
      <c r="V20" s="305">
        <f>SUM(V21:V29)</f>
        <v>1.3284957243258413</v>
      </c>
      <c r="W20" s="305">
        <f>SUM(W21:W29)</f>
        <v>1.4444273064107016</v>
      </c>
      <c r="X20" s="305">
        <f>SUM(X21:X29)</f>
        <v>1.7741615320856019</v>
      </c>
      <c r="Y20" s="306"/>
      <c r="Z20" s="305">
        <f>SUM(Z21:Z29)</f>
        <v>2.5461115332166719</v>
      </c>
      <c r="AA20" s="305">
        <f>SUM(AA21:AA29)</f>
        <v>2.7729495065181355</v>
      </c>
      <c r="AB20" s="305">
        <f>SUM(AB21:AB29)</f>
        <v>2.8774093642937526</v>
      </c>
      <c r="AC20" s="306"/>
      <c r="AD20" s="305">
        <f>SUM(AD21:AD29)</f>
        <v>3.2816040226484189</v>
      </c>
      <c r="AE20" s="305">
        <f>SUM(AE21:AE29)</f>
        <v>3.1886727662289354</v>
      </c>
      <c r="AF20" s="305">
        <f>SUM(AF21:AF29)</f>
        <v>2.9391255164277581</v>
      </c>
      <c r="AG20" s="306"/>
      <c r="AH20" s="305">
        <f>SUM(AH21:AH29)</f>
        <v>2.1402673514033914</v>
      </c>
      <c r="AI20" s="305">
        <f>SUM(AI21:AI29)</f>
        <v>1.8982199882192252</v>
      </c>
      <c r="AJ20" s="305">
        <f>SUM(AJ21:AJ29)</f>
        <v>1.3873803071481161</v>
      </c>
      <c r="AK20" s="306"/>
      <c r="AL20" s="305">
        <f>SUM(AL21:AL29)</f>
        <v>0.9118050126886591</v>
      </c>
      <c r="AM20" s="305">
        <f>SUM(AM21:AM29)</f>
        <v>0.96337049001825992</v>
      </c>
      <c r="AN20" s="305">
        <f>SUM(AN21:AN29)</f>
        <v>0.72102972058157944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1.5499459622312186</v>
      </c>
      <c r="C21" s="304">
        <f t="shared" ref="C21:D21" si="59">SUM(G21,K21,O21,S21,W21,AA21,AE21,AI21,AM21)</f>
        <v>1.5546998122148059</v>
      </c>
      <c r="D21" s="304">
        <f t="shared" si="59"/>
        <v>1.6520672387758333</v>
      </c>
      <c r="E21" s="304"/>
      <c r="F21" s="304">
        <v>4.3572411681029578E-2</v>
      </c>
      <c r="G21" s="304">
        <v>5.4612604442877452E-2</v>
      </c>
      <c r="H21" s="304">
        <v>7.0642705278263829E-2</v>
      </c>
      <c r="I21" s="304"/>
      <c r="J21" s="304">
        <v>0.2223652496412776</v>
      </c>
      <c r="K21" s="304">
        <v>0.24573462027399406</v>
      </c>
      <c r="L21" s="304">
        <v>0.29136895115077049</v>
      </c>
      <c r="M21" s="304"/>
      <c r="N21" s="304">
        <v>0.36689548047909121</v>
      </c>
      <c r="O21" s="304">
        <v>0.34987376503671497</v>
      </c>
      <c r="P21" s="304">
        <v>0.40997098658843456</v>
      </c>
      <c r="Q21" s="306"/>
      <c r="R21" s="304">
        <v>5.1960227619294017E-2</v>
      </c>
      <c r="S21" s="304">
        <v>5.1742832317206229E-2</v>
      </c>
      <c r="T21" s="304">
        <v>5.625183904372718E-2</v>
      </c>
      <c r="U21" s="306"/>
      <c r="V21" s="304">
        <v>7.2038146154087462E-2</v>
      </c>
      <c r="W21" s="304">
        <v>5.2338208359193568E-2</v>
      </c>
      <c r="X21" s="304">
        <v>4.7954768914967943E-2</v>
      </c>
      <c r="Y21" s="306"/>
      <c r="Z21" s="304">
        <v>0.22630147626622302</v>
      </c>
      <c r="AA21" s="304">
        <v>0.26586615156699611</v>
      </c>
      <c r="AB21" s="304">
        <v>0.32726107092454415</v>
      </c>
      <c r="AC21" s="306"/>
      <c r="AD21" s="304">
        <v>0.27469146933655175</v>
      </c>
      <c r="AE21" s="304">
        <v>0.24985906048148376</v>
      </c>
      <c r="AF21" s="304">
        <v>0.20935553344768978</v>
      </c>
      <c r="AG21" s="306"/>
      <c r="AH21" s="304">
        <v>0.17731596277921033</v>
      </c>
      <c r="AI21" s="304">
        <v>0.15546195822465944</v>
      </c>
      <c r="AJ21" s="304">
        <v>0.12373888736594255</v>
      </c>
      <c r="AK21" s="306"/>
      <c r="AL21" s="304">
        <v>0.11480553827445382</v>
      </c>
      <c r="AM21" s="304">
        <v>0.1292106115116804</v>
      </c>
      <c r="AN21" s="304">
        <v>0.11552249606149269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1.8094865826596291</v>
      </c>
      <c r="C22" s="304">
        <f t="shared" ref="C22:C29" si="61">SUM(G22,K22,O22,S22,W22,AA22,AE22,AI22,AM22)</f>
        <v>2.0157997271409172</v>
      </c>
      <c r="D22" s="304">
        <f t="shared" ref="D22:D29" si="62">SUM(H22,L22,P22,T22,X22,AB22,AF22,AJ22,AN22)</f>
        <v>2.277365232510586</v>
      </c>
      <c r="E22" s="304"/>
      <c r="F22" s="304">
        <v>6.4970368060109612E-2</v>
      </c>
      <c r="G22" s="304">
        <v>8.8981255068858844E-2</v>
      </c>
      <c r="H22" s="304">
        <v>0.12351900725519423</v>
      </c>
      <c r="I22" s="304"/>
      <c r="J22" s="304">
        <v>0.26736171157714467</v>
      </c>
      <c r="K22" s="304">
        <v>0.34614901189911085</v>
      </c>
      <c r="L22" s="304">
        <v>0.4432477048887144</v>
      </c>
      <c r="M22" s="304"/>
      <c r="N22" s="304">
        <v>0.56752428845995784</v>
      </c>
      <c r="O22" s="304">
        <v>0.59920507932680112</v>
      </c>
      <c r="P22" s="304">
        <v>0.65670803704430203</v>
      </c>
      <c r="Q22" s="306"/>
      <c r="R22" s="304">
        <v>6.6928393751583465E-2</v>
      </c>
      <c r="S22" s="304">
        <v>6.4657700644332197E-2</v>
      </c>
      <c r="T22" s="304">
        <v>7.5495110043406977E-2</v>
      </c>
      <c r="U22" s="306"/>
      <c r="V22" s="304">
        <v>0.28737936125475111</v>
      </c>
      <c r="W22" s="304">
        <v>0.32067070977507062</v>
      </c>
      <c r="X22" s="304">
        <v>0.39275464530602106</v>
      </c>
      <c r="Y22" s="306"/>
      <c r="Z22" s="304">
        <v>0.14633467395701469</v>
      </c>
      <c r="AA22" s="304">
        <v>0.14700245333381728</v>
      </c>
      <c r="AB22" s="304">
        <v>0.12786027428124275</v>
      </c>
      <c r="AC22" s="306"/>
      <c r="AD22" s="304">
        <v>0.19693353222857116</v>
      </c>
      <c r="AE22" s="304">
        <v>0.20400122588887845</v>
      </c>
      <c r="AF22" s="304">
        <v>0.22044505094380734</v>
      </c>
      <c r="AG22" s="306"/>
      <c r="AH22" s="304">
        <v>0.14075158597437529</v>
      </c>
      <c r="AI22" s="304">
        <v>0.1444977887233854</v>
      </c>
      <c r="AJ22" s="304">
        <v>0.14031249722149092</v>
      </c>
      <c r="AK22" s="306"/>
      <c r="AL22" s="304">
        <v>7.130266739612115E-2</v>
      </c>
      <c r="AM22" s="304">
        <v>0.10063450248066251</v>
      </c>
      <c r="AN22" s="304">
        <v>9.7022905526406841E-2</v>
      </c>
    </row>
    <row r="23" spans="1:40" x14ac:dyDescent="0.2">
      <c r="A23" s="13" t="str">
        <f t="shared" si="58"/>
        <v>Associate professional occupations</v>
      </c>
      <c r="B23" s="304">
        <f t="shared" si="60"/>
        <v>1.5141764982521286</v>
      </c>
      <c r="C23" s="304">
        <f t="shared" si="61"/>
        <v>1.5138352355234934</v>
      </c>
      <c r="D23" s="304">
        <f t="shared" si="62"/>
        <v>1.7362750606332644</v>
      </c>
      <c r="E23" s="304"/>
      <c r="F23" s="304">
        <v>2.9369803505510411E-2</v>
      </c>
      <c r="G23" s="304">
        <v>3.7112874881887067E-2</v>
      </c>
      <c r="H23" s="304">
        <v>5.7925551289551173E-2</v>
      </c>
      <c r="I23" s="304"/>
      <c r="J23" s="304">
        <v>0.14659404013990399</v>
      </c>
      <c r="K23" s="304">
        <v>0.17708255189007166</v>
      </c>
      <c r="L23" s="304">
        <v>0.24335116357903785</v>
      </c>
      <c r="M23" s="304"/>
      <c r="N23" s="304">
        <v>0.40324767113350701</v>
      </c>
      <c r="O23" s="304">
        <v>0.39632040905072075</v>
      </c>
      <c r="P23" s="304">
        <v>0.46386878806819359</v>
      </c>
      <c r="Q23" s="306"/>
      <c r="R23" s="304">
        <v>5.2095280860563753E-2</v>
      </c>
      <c r="S23" s="304">
        <v>5.0008833503509369E-2</v>
      </c>
      <c r="T23" s="304">
        <v>6.8007233777038378E-2</v>
      </c>
      <c r="U23" s="306"/>
      <c r="V23" s="304">
        <v>0.24705224381976204</v>
      </c>
      <c r="W23" s="304">
        <v>0.25295160945215861</v>
      </c>
      <c r="X23" s="304">
        <v>0.31942892761699215</v>
      </c>
      <c r="Y23" s="306"/>
      <c r="Z23" s="304">
        <v>0.22921514297196005</v>
      </c>
      <c r="AA23" s="304">
        <v>0.20992857154810388</v>
      </c>
      <c r="AB23" s="304">
        <v>0.18577353715086842</v>
      </c>
      <c r="AC23" s="306"/>
      <c r="AD23" s="304">
        <v>0.18036752625216115</v>
      </c>
      <c r="AE23" s="304">
        <v>0.15615932747897773</v>
      </c>
      <c r="AF23" s="304">
        <v>0.14709749221721888</v>
      </c>
      <c r="AG23" s="306"/>
      <c r="AH23" s="304">
        <v>0.17392052519164514</v>
      </c>
      <c r="AI23" s="304">
        <v>0.17603471165464213</v>
      </c>
      <c r="AJ23" s="304">
        <v>0.1653193640837306</v>
      </c>
      <c r="AK23" s="306"/>
      <c r="AL23" s="304">
        <v>5.2314264377115338E-2</v>
      </c>
      <c r="AM23" s="304">
        <v>5.823634606342231E-2</v>
      </c>
      <c r="AN23" s="304">
        <v>8.5503002850633322E-2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1.1294266684269152</v>
      </c>
      <c r="C24" s="304">
        <f t="shared" si="61"/>
        <v>1.0326930650796586</v>
      </c>
      <c r="D24" s="304">
        <f t="shared" si="62"/>
        <v>0.88417147285590036</v>
      </c>
      <c r="E24" s="304"/>
      <c r="F24" s="304">
        <v>2.7784087647822254E-3</v>
      </c>
      <c r="G24" s="304">
        <v>3.9695507512327831E-3</v>
      </c>
      <c r="H24" s="304">
        <v>5.7915836807058991E-3</v>
      </c>
      <c r="I24" s="304"/>
      <c r="J24" s="304">
        <v>7.2248292020854407E-2</v>
      </c>
      <c r="K24" s="304">
        <v>0.1016485297328234</v>
      </c>
      <c r="L24" s="304">
        <v>0.14374923883770802</v>
      </c>
      <c r="M24" s="304"/>
      <c r="N24" s="304">
        <v>0.18592312253171203</v>
      </c>
      <c r="O24" s="304">
        <v>0.19937180265613352</v>
      </c>
      <c r="P24" s="304">
        <v>0.22045077886724468</v>
      </c>
      <c r="Q24" s="306"/>
      <c r="R24" s="304">
        <v>4.0338635132063809E-2</v>
      </c>
      <c r="S24" s="304">
        <v>2.932261143714367E-2</v>
      </c>
      <c r="T24" s="304">
        <v>2.4859359403227019E-2</v>
      </c>
      <c r="U24" s="306"/>
      <c r="V24" s="304">
        <v>0.10591778995123477</v>
      </c>
      <c r="W24" s="304">
        <v>9.4808232442601489E-2</v>
      </c>
      <c r="X24" s="304">
        <v>9.3011595561879337E-2</v>
      </c>
      <c r="Y24" s="306"/>
      <c r="Z24" s="304">
        <v>0.25767328596067995</v>
      </c>
      <c r="AA24" s="304">
        <v>0.21218600055848807</v>
      </c>
      <c r="AB24" s="304">
        <v>0.14440968410249677</v>
      </c>
      <c r="AC24" s="306"/>
      <c r="AD24" s="304">
        <v>0.18148798353605114</v>
      </c>
      <c r="AE24" s="304">
        <v>0.127943022834174</v>
      </c>
      <c r="AF24" s="304">
        <v>7.33473880182198E-2</v>
      </c>
      <c r="AG24" s="306"/>
      <c r="AH24" s="304">
        <v>0.19202659405024958</v>
      </c>
      <c r="AI24" s="304">
        <v>0.16153983917747344</v>
      </c>
      <c r="AJ24" s="304">
        <v>8.2215700012357576E-2</v>
      </c>
      <c r="AK24" s="306"/>
      <c r="AL24" s="304">
        <v>9.1032556479287208E-2</v>
      </c>
      <c r="AM24" s="304">
        <v>0.10190347548958829</v>
      </c>
      <c r="AN24" s="304">
        <v>9.6336144372061283E-2</v>
      </c>
    </row>
    <row r="25" spans="1:40" x14ac:dyDescent="0.2">
      <c r="A25" s="13" t="str">
        <f t="shared" si="58"/>
        <v>Skilled trades occupations</v>
      </c>
      <c r="B25" s="304">
        <f t="shared" si="60"/>
        <v>3.0735777603283192</v>
      </c>
      <c r="C25" s="304">
        <f t="shared" si="61"/>
        <v>3.0090442915596931</v>
      </c>
      <c r="D25" s="304">
        <f t="shared" si="62"/>
        <v>3.0018324636741154</v>
      </c>
      <c r="E25" s="304"/>
      <c r="F25" s="304">
        <v>1.7540295771857194E-2</v>
      </c>
      <c r="G25" s="304">
        <v>2.4570835154292071E-2</v>
      </c>
      <c r="H25" s="304">
        <v>3.3094994723242517E-2</v>
      </c>
      <c r="I25" s="304"/>
      <c r="J25" s="304">
        <v>3.6733675376951096E-2</v>
      </c>
      <c r="K25" s="304">
        <v>4.24115823058831E-2</v>
      </c>
      <c r="L25" s="304">
        <v>5.3393711240144859E-2</v>
      </c>
      <c r="M25" s="304"/>
      <c r="N25" s="304">
        <v>0.44912876464901441</v>
      </c>
      <c r="O25" s="304">
        <v>0.51656444763317055</v>
      </c>
      <c r="P25" s="304">
        <v>0.68612832890551634</v>
      </c>
      <c r="Q25" s="306"/>
      <c r="R25" s="304">
        <v>0.1088370213018767</v>
      </c>
      <c r="S25" s="304">
        <v>0.10523320807661606</v>
      </c>
      <c r="T25" s="304">
        <v>0.12514046435399012</v>
      </c>
      <c r="U25" s="306"/>
      <c r="V25" s="304">
        <v>0.34634589507646207</v>
      </c>
      <c r="W25" s="304">
        <v>0.38079280769611412</v>
      </c>
      <c r="X25" s="304">
        <v>0.50866671342833825</v>
      </c>
      <c r="Y25" s="306"/>
      <c r="Z25" s="304">
        <v>0.61230707374090154</v>
      </c>
      <c r="AA25" s="304">
        <v>0.56389033153445545</v>
      </c>
      <c r="AB25" s="304">
        <v>0.48617918148429684</v>
      </c>
      <c r="AC25" s="306"/>
      <c r="AD25" s="304">
        <v>0.89463088896368648</v>
      </c>
      <c r="AE25" s="304">
        <v>0.86463322168308199</v>
      </c>
      <c r="AF25" s="304">
        <v>0.89440497349171477</v>
      </c>
      <c r="AG25" s="306"/>
      <c r="AH25" s="304">
        <v>0.38894738911093019</v>
      </c>
      <c r="AI25" s="304">
        <v>0.2865552516626011</v>
      </c>
      <c r="AJ25" s="304">
        <v>0.13846360210031852</v>
      </c>
      <c r="AK25" s="306"/>
      <c r="AL25" s="304">
        <v>0.2191067563366397</v>
      </c>
      <c r="AM25" s="304">
        <v>0.22439260581347836</v>
      </c>
      <c r="AN25" s="304">
        <v>7.6360493946553393E-2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0.54196172821448596</v>
      </c>
      <c r="C26" s="304">
        <f t="shared" si="61"/>
        <v>0.53808540949560479</v>
      </c>
      <c r="D26" s="304">
        <f t="shared" si="62"/>
        <v>0.55707367804537677</v>
      </c>
      <c r="E26" s="304"/>
      <c r="F26" s="304">
        <v>2.6792083831418019E-3</v>
      </c>
      <c r="G26" s="304">
        <v>3.8672278553403567E-3</v>
      </c>
      <c r="H26" s="304">
        <v>4.6704080356119613E-3</v>
      </c>
      <c r="I26" s="304"/>
      <c r="J26" s="304">
        <v>2.5485713337952666E-2</v>
      </c>
      <c r="K26" s="304">
        <v>3.4600208543112417E-2</v>
      </c>
      <c r="L26" s="304">
        <v>4.3193320082444898E-2</v>
      </c>
      <c r="M26" s="304"/>
      <c r="N26" s="304">
        <v>0.10756868368473935</v>
      </c>
      <c r="O26" s="304">
        <v>0.11426129575114999</v>
      </c>
      <c r="P26" s="304">
        <v>0.11704474817794483</v>
      </c>
      <c r="Q26" s="306"/>
      <c r="R26" s="304">
        <v>3.3639279765708879E-2</v>
      </c>
      <c r="S26" s="304">
        <v>4.0345686205349847E-2</v>
      </c>
      <c r="T26" s="304">
        <v>4.8359990652296347E-2</v>
      </c>
      <c r="U26" s="306"/>
      <c r="V26" s="304">
        <v>2.6690605327412471E-2</v>
      </c>
      <c r="W26" s="304">
        <v>1.8848151584619759E-2</v>
      </c>
      <c r="X26" s="304">
        <v>1.7024591766570764E-2</v>
      </c>
      <c r="Y26" s="306"/>
      <c r="Z26" s="304">
        <v>6.350269024752063E-2</v>
      </c>
      <c r="AA26" s="304">
        <v>6.1671620235519989E-2</v>
      </c>
      <c r="AB26" s="304">
        <v>7.6525443231834536E-2</v>
      </c>
      <c r="AC26" s="306"/>
      <c r="AD26" s="304">
        <v>9.7307808132875914E-2</v>
      </c>
      <c r="AE26" s="304">
        <v>7.0833828985126399E-2</v>
      </c>
      <c r="AF26" s="304">
        <v>5.6842860789276133E-2</v>
      </c>
      <c r="AG26" s="306"/>
      <c r="AH26" s="304">
        <v>0.13853169172849866</v>
      </c>
      <c r="AI26" s="304">
        <v>0.14940443376707846</v>
      </c>
      <c r="AJ26" s="304">
        <v>0.15532334524118102</v>
      </c>
      <c r="AK26" s="306"/>
      <c r="AL26" s="304">
        <v>4.6556047606635544E-2</v>
      </c>
      <c r="AM26" s="304">
        <v>4.4252956568307564E-2</v>
      </c>
      <c r="AN26" s="304">
        <v>3.8088970068216252E-2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0.51454379477834467</v>
      </c>
      <c r="C27" s="304">
        <f t="shared" si="61"/>
        <v>0.50510568085934926</v>
      </c>
      <c r="D27" s="304">
        <f t="shared" si="62"/>
        <v>0.52283774562784047</v>
      </c>
      <c r="E27" s="304"/>
      <c r="F27" s="304">
        <v>5.7472141249855259E-3</v>
      </c>
      <c r="G27" s="304">
        <v>7.3822182297257751E-3</v>
      </c>
      <c r="H27" s="304">
        <v>9.3359458564908591E-3</v>
      </c>
      <c r="I27" s="304"/>
      <c r="J27" s="304">
        <v>2.2524995562480162E-2</v>
      </c>
      <c r="K27" s="304">
        <v>2.8046582739601179E-2</v>
      </c>
      <c r="L27" s="304">
        <v>3.4062440093815587E-2</v>
      </c>
      <c r="M27" s="304"/>
      <c r="N27" s="304">
        <v>6.3786231465040269E-2</v>
      </c>
      <c r="O27" s="304">
        <v>7.0906672325995956E-2</v>
      </c>
      <c r="P27" s="304">
        <v>8.7879983927430627E-2</v>
      </c>
      <c r="Q27" s="306"/>
      <c r="R27" s="304">
        <v>4.9115170193326334E-2</v>
      </c>
      <c r="S27" s="304">
        <v>3.7392001893297222E-2</v>
      </c>
      <c r="T27" s="304">
        <v>4.236176814950799E-2</v>
      </c>
      <c r="U27" s="306"/>
      <c r="V27" s="304">
        <v>4.7733859903835975E-2</v>
      </c>
      <c r="W27" s="304">
        <v>4.3051839928851289E-2</v>
      </c>
      <c r="X27" s="304">
        <v>4.698261922537119E-2</v>
      </c>
      <c r="Y27" s="306"/>
      <c r="Z27" s="304">
        <v>0.10224246221021359</v>
      </c>
      <c r="AA27" s="304">
        <v>0.10487649339198031</v>
      </c>
      <c r="AB27" s="304">
        <v>0.11957767578151096</v>
      </c>
      <c r="AC27" s="306"/>
      <c r="AD27" s="304">
        <v>8.9846294229951135E-2</v>
      </c>
      <c r="AE27" s="304">
        <v>8.8231660333924239E-2</v>
      </c>
      <c r="AF27" s="304">
        <v>8.5128619003359135E-2</v>
      </c>
      <c r="AG27" s="306"/>
      <c r="AH27" s="304">
        <v>0.10802127020104779</v>
      </c>
      <c r="AI27" s="304">
        <v>9.8953178702208044E-2</v>
      </c>
      <c r="AJ27" s="304">
        <v>7.5235703698085923E-2</v>
      </c>
      <c r="AK27" s="306"/>
      <c r="AL27" s="304">
        <v>2.5526296887463901E-2</v>
      </c>
      <c r="AM27" s="304">
        <v>2.6265033313765198E-2</v>
      </c>
      <c r="AN27" s="304">
        <v>2.2272989892268204E-2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1.668207390347709</v>
      </c>
      <c r="C28" s="304">
        <f t="shared" si="61"/>
        <v>1.6818770428644472</v>
      </c>
      <c r="D28" s="304">
        <f t="shared" si="62"/>
        <v>1.6927343141082289</v>
      </c>
      <c r="E28" s="304"/>
      <c r="F28" s="304">
        <v>2.9526145831099609E-4</v>
      </c>
      <c r="G28" s="304">
        <v>4.3362881968265072E-4</v>
      </c>
      <c r="H28" s="304">
        <v>6.0390276404116553E-4</v>
      </c>
      <c r="I28" s="304"/>
      <c r="J28" s="304">
        <v>1.7207907753868643E-2</v>
      </c>
      <c r="K28" s="304">
        <v>2.2701403773687467E-2</v>
      </c>
      <c r="L28" s="304">
        <v>2.5551909532816591E-2</v>
      </c>
      <c r="M28" s="304"/>
      <c r="N28" s="304">
        <v>8.0138346201045693E-2</v>
      </c>
      <c r="O28" s="304">
        <v>0.10098043320695063</v>
      </c>
      <c r="P28" s="304">
        <v>0.13145090966739062</v>
      </c>
      <c r="Q28" s="306"/>
      <c r="R28" s="304">
        <v>2.5181083910507072E-2</v>
      </c>
      <c r="S28" s="304">
        <v>2.7679925157810245E-2</v>
      </c>
      <c r="T28" s="304">
        <v>3.500717293644378E-2</v>
      </c>
      <c r="U28" s="306"/>
      <c r="V28" s="304">
        <v>5.5696025154008878E-2</v>
      </c>
      <c r="W28" s="304">
        <v>6.0696927036607444E-2</v>
      </c>
      <c r="X28" s="304">
        <v>6.7993984549538741E-2</v>
      </c>
      <c r="Y28" s="306"/>
      <c r="Z28" s="304">
        <v>0.45585931363995918</v>
      </c>
      <c r="AA28" s="304">
        <v>0.55587103463736265</v>
      </c>
      <c r="AB28" s="304">
        <v>0.72928002246341861</v>
      </c>
      <c r="AC28" s="306"/>
      <c r="AD28" s="304">
        <v>0.60400178162274987</v>
      </c>
      <c r="AE28" s="304">
        <v>0.57193137023194685</v>
      </c>
      <c r="AF28" s="304">
        <v>0.54340481597414303</v>
      </c>
      <c r="AG28" s="306"/>
      <c r="AH28" s="304">
        <v>0.25406048185566171</v>
      </c>
      <c r="AI28" s="304">
        <v>0.18694806047253373</v>
      </c>
      <c r="AJ28" s="304">
        <v>8.6416099107962996E-2</v>
      </c>
      <c r="AK28" s="306"/>
      <c r="AL28" s="304">
        <v>0.1757671887515968</v>
      </c>
      <c r="AM28" s="304">
        <v>0.15463425952786564</v>
      </c>
      <c r="AN28" s="304">
        <v>7.3025497112473386E-2</v>
      </c>
    </row>
    <row r="29" spans="1:40" x14ac:dyDescent="0.2">
      <c r="A29" s="13" t="str">
        <f t="shared" si="58"/>
        <v>Elementary occupations</v>
      </c>
      <c r="B29" s="304">
        <f t="shared" si="60"/>
        <v>2.2016736147612512</v>
      </c>
      <c r="C29" s="304">
        <f t="shared" si="61"/>
        <v>2.6318597352620459</v>
      </c>
      <c r="D29" s="304">
        <f t="shared" si="62"/>
        <v>2.4866427937688478</v>
      </c>
      <c r="E29" s="304"/>
      <c r="F29" s="304">
        <v>4.1837696447143492E-5</v>
      </c>
      <c r="G29" s="304">
        <v>5.2807485033040971E-5</v>
      </c>
      <c r="H29" s="304">
        <v>6.9248410245463209E-5</v>
      </c>
      <c r="I29" s="304"/>
      <c r="J29" s="304">
        <v>1.9446275295663295E-2</v>
      </c>
      <c r="K29" s="304">
        <v>3.1310576599821449E-2</v>
      </c>
      <c r="L29" s="304">
        <v>4.0525666550212815E-2</v>
      </c>
      <c r="M29" s="304"/>
      <c r="N29" s="304">
        <v>6.3883458261169715E-2</v>
      </c>
      <c r="O29" s="304">
        <v>8.3587950328202057E-2</v>
      </c>
      <c r="P29" s="304">
        <v>9.6684399318441999E-2</v>
      </c>
      <c r="Q29" s="306"/>
      <c r="R29" s="304">
        <v>8.1562546164546321E-2</v>
      </c>
      <c r="S29" s="304">
        <v>0.1272372176066171</v>
      </c>
      <c r="T29" s="304">
        <v>0.14212620728963637</v>
      </c>
      <c r="U29" s="306"/>
      <c r="V29" s="304">
        <v>0.1396417976842865</v>
      </c>
      <c r="W29" s="304">
        <v>0.22026882013548477</v>
      </c>
      <c r="X29" s="304">
        <v>0.28034368571592244</v>
      </c>
      <c r="Y29" s="306"/>
      <c r="Z29" s="304">
        <v>0.45267541422219953</v>
      </c>
      <c r="AA29" s="304">
        <v>0.65165684971141158</v>
      </c>
      <c r="AB29" s="304">
        <v>0.68054247487353936</v>
      </c>
      <c r="AC29" s="306"/>
      <c r="AD29" s="304">
        <v>0.7623367383458205</v>
      </c>
      <c r="AE29" s="304">
        <v>0.85508004831134221</v>
      </c>
      <c r="AF29" s="304">
        <v>0.70909878254232916</v>
      </c>
      <c r="AG29" s="306"/>
      <c r="AH29" s="304">
        <v>0.56669185051177262</v>
      </c>
      <c r="AI29" s="304">
        <v>0.53882476583464356</v>
      </c>
      <c r="AJ29" s="304">
        <v>0.42035510831704598</v>
      </c>
      <c r="AK29" s="306"/>
      <c r="AL29" s="304">
        <v>0.1153936965793456</v>
      </c>
      <c r="AM29" s="304">
        <v>0.12384069924948972</v>
      </c>
      <c r="AN29" s="304">
        <v>0.11689722075147402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50.775000000000034</v>
      </c>
      <c r="C32" s="305">
        <f>SUM(C33:C41)</f>
        <v>47.521999999999977</v>
      </c>
      <c r="D32" s="305">
        <f>SUM(D33:D41)</f>
        <v>42.300999999999952</v>
      </c>
      <c r="E32" s="304"/>
      <c r="F32" s="305">
        <f>SUM(F33:F41)</f>
        <v>0.63872524615554949</v>
      </c>
      <c r="G32" s="305">
        <f>SUM(G33:G41)</f>
        <v>0.72620236699859919</v>
      </c>
      <c r="H32" s="305">
        <f>SUM(H33:H41)</f>
        <v>0.78823057019795717</v>
      </c>
      <c r="I32" s="304"/>
      <c r="J32" s="305">
        <f>SUM(J33:J41)</f>
        <v>3.1965314766228752</v>
      </c>
      <c r="K32" s="305">
        <f>SUM(K33:K41)</f>
        <v>3.8053302834601319</v>
      </c>
      <c r="L32" s="305">
        <f>SUM(L33:L41)</f>
        <v>4.3398260165904539</v>
      </c>
      <c r="M32" s="304"/>
      <c r="N32" s="305">
        <f>SUM(N33:N41)</f>
        <v>8.8146856874833937</v>
      </c>
      <c r="O32" s="305">
        <f>SUM(O33:O41)</f>
        <v>8.4956504465296039</v>
      </c>
      <c r="P32" s="305">
        <f>SUM(P33:P41)</f>
        <v>8.6682597468327351</v>
      </c>
      <c r="Q32" s="306"/>
      <c r="R32" s="305">
        <f>SUM(R33:R41)</f>
        <v>1.9929402848237845</v>
      </c>
      <c r="S32" s="305">
        <f>SUM(S33:S41)</f>
        <v>1.9375491661898807</v>
      </c>
      <c r="T32" s="305">
        <f>SUM(T33:T41)</f>
        <v>2.0463532315929558</v>
      </c>
      <c r="U32" s="306"/>
      <c r="V32" s="305">
        <f>SUM(V33:V41)</f>
        <v>4.4385315822224607</v>
      </c>
      <c r="W32" s="305">
        <f>SUM(W33:W41)</f>
        <v>4.1816680782114952</v>
      </c>
      <c r="X32" s="305">
        <f>SUM(X33:X41)</f>
        <v>4.0768945714536571</v>
      </c>
      <c r="Y32" s="306"/>
      <c r="Z32" s="305">
        <f>SUM(Z33:Z41)</f>
        <v>11.195088458088266</v>
      </c>
      <c r="AA32" s="305">
        <f>SUM(AA33:AA41)</f>
        <v>11.272848916881179</v>
      </c>
      <c r="AB32" s="305">
        <f>SUM(AB33:AB41)</f>
        <v>10.287158042833637</v>
      </c>
      <c r="AC32" s="306"/>
      <c r="AD32" s="305">
        <f>SUM(AD33:AD41)</f>
        <v>10.954203692666308</v>
      </c>
      <c r="AE32" s="305">
        <f>SUM(AE33:AE41)</f>
        <v>9.3949275427423604</v>
      </c>
      <c r="AF32" s="305">
        <f>SUM(AF33:AF41)</f>
        <v>7.1480898373381301</v>
      </c>
      <c r="AG32" s="306"/>
      <c r="AH32" s="305">
        <f>SUM(AH33:AH41)</f>
        <v>7.5531466647095993</v>
      </c>
      <c r="AI32" s="305">
        <f>SUM(AI33:AI41)</f>
        <v>6.3709393075560552</v>
      </c>
      <c r="AJ32" s="305">
        <f>SUM(AJ33:AJ41)</f>
        <v>4.0472700258560073</v>
      </c>
      <c r="AK32" s="306"/>
      <c r="AL32" s="305">
        <f>SUM(AL33:AL41)</f>
        <v>1.9911469072277919</v>
      </c>
      <c r="AM32" s="305">
        <f>SUM(AM33:AM41)</f>
        <v>1.3368838914306718</v>
      </c>
      <c r="AN32" s="305">
        <f>SUM(AN33:AN41)</f>
        <v>0.89891795730442059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7.4643703531977001</v>
      </c>
      <c r="C33" s="304">
        <f t="shared" ref="C33:C41" si="64">SUM(G33,K33,O33,S33,W33,AA33,AE33,AI33,AM33)</f>
        <v>6.2497015916304122</v>
      </c>
      <c r="D33" s="304">
        <f t="shared" ref="D33:D40" si="65">SUM(H33,L33,P33,T33,X33,AB33,AF33,AJ33,AN33)</f>
        <v>5.7348174833883698</v>
      </c>
      <c r="E33" s="304"/>
      <c r="F33" s="304">
        <v>0.10024012616949415</v>
      </c>
      <c r="G33" s="304">
        <v>9.2050195128162871E-2</v>
      </c>
      <c r="H33" s="304">
        <v>9.0700210111661433E-2</v>
      </c>
      <c r="I33" s="304"/>
      <c r="J33" s="304">
        <v>0.69190451229815353</v>
      </c>
      <c r="K33" s="304">
        <v>0.70436741483740162</v>
      </c>
      <c r="L33" s="304">
        <v>0.74674559925643869</v>
      </c>
      <c r="M33" s="304"/>
      <c r="N33" s="304">
        <v>2.0139738815616446</v>
      </c>
      <c r="O33" s="304">
        <v>1.7358100044241367</v>
      </c>
      <c r="P33" s="304">
        <v>1.750152811185798</v>
      </c>
      <c r="Q33" s="306"/>
      <c r="R33" s="304">
        <v>0.41586237239280355</v>
      </c>
      <c r="S33" s="304">
        <v>0.35222762663305873</v>
      </c>
      <c r="T33" s="304">
        <v>0.35687337507864969</v>
      </c>
      <c r="U33" s="306"/>
      <c r="V33" s="304">
        <v>0.97538398071217181</v>
      </c>
      <c r="W33" s="304">
        <v>0.81066249792021838</v>
      </c>
      <c r="X33" s="304">
        <v>0.78936570922722171</v>
      </c>
      <c r="Y33" s="306"/>
      <c r="Z33" s="304">
        <v>1.2745531685025413</v>
      </c>
      <c r="AA33" s="304">
        <v>1.0960273051768925</v>
      </c>
      <c r="AB33" s="304">
        <v>0.97017699122910017</v>
      </c>
      <c r="AC33" s="306"/>
      <c r="AD33" s="304">
        <v>1.1658401311128856</v>
      </c>
      <c r="AE33" s="304">
        <v>0.83942360651548864</v>
      </c>
      <c r="AF33" s="304">
        <v>0.63209438834239173</v>
      </c>
      <c r="AG33" s="306"/>
      <c r="AH33" s="304">
        <v>0.68263654892966408</v>
      </c>
      <c r="AI33" s="304">
        <v>0.49258205820294432</v>
      </c>
      <c r="AJ33" s="304">
        <v>0.29385685308935028</v>
      </c>
      <c r="AK33" s="306"/>
      <c r="AL33" s="304">
        <v>0.14397563151834294</v>
      </c>
      <c r="AM33" s="304">
        <v>0.12655088279210899</v>
      </c>
      <c r="AN33" s="304">
        <v>0.10485154586775916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10.396911984746087</v>
      </c>
      <c r="C34" s="304">
        <f t="shared" si="64"/>
        <v>10.93664426850644</v>
      </c>
      <c r="D34" s="304">
        <f t="shared" si="65"/>
        <v>10.491972922672749</v>
      </c>
      <c r="E34" s="304"/>
      <c r="F34" s="304">
        <v>0.3931293689329895</v>
      </c>
      <c r="G34" s="304">
        <v>0.47202613195541565</v>
      </c>
      <c r="H34" s="304">
        <v>0.51546248080651558</v>
      </c>
      <c r="I34" s="304"/>
      <c r="J34" s="304">
        <v>1.4325314931078554</v>
      </c>
      <c r="K34" s="304">
        <v>1.813735785626339</v>
      </c>
      <c r="L34" s="304">
        <v>2.0823323418477919</v>
      </c>
      <c r="M34" s="304"/>
      <c r="N34" s="304">
        <v>3.0422571901383222</v>
      </c>
      <c r="O34" s="304">
        <v>3.0299504129836565</v>
      </c>
      <c r="P34" s="304">
        <v>2.9848618858062701</v>
      </c>
      <c r="Q34" s="306"/>
      <c r="R34" s="304">
        <v>0.3214376229574743</v>
      </c>
      <c r="S34" s="304">
        <v>0.32778166108476775</v>
      </c>
      <c r="T34" s="304">
        <v>0.3394347117203424</v>
      </c>
      <c r="U34" s="306"/>
      <c r="V34" s="304">
        <v>1.29078006096134</v>
      </c>
      <c r="W34" s="304">
        <v>1.3195551564581105</v>
      </c>
      <c r="X34" s="304">
        <v>1.3019369452710814</v>
      </c>
      <c r="Y34" s="306"/>
      <c r="Z34" s="304">
        <v>1.8122209356858978</v>
      </c>
      <c r="AA34" s="304">
        <v>1.9810234667063309</v>
      </c>
      <c r="AB34" s="304">
        <v>1.7445931786446685</v>
      </c>
      <c r="AC34" s="306"/>
      <c r="AD34" s="304">
        <v>1.2056017349871149</v>
      </c>
      <c r="AE34" s="304">
        <v>1.0922721643794844</v>
      </c>
      <c r="AF34" s="304">
        <v>0.78552420642230236</v>
      </c>
      <c r="AG34" s="306"/>
      <c r="AH34" s="304">
        <v>0.76596740796031559</v>
      </c>
      <c r="AI34" s="304">
        <v>0.75197303925361414</v>
      </c>
      <c r="AJ34" s="304">
        <v>0.62735593386520228</v>
      </c>
      <c r="AK34" s="306"/>
      <c r="AL34" s="304">
        <v>0.13298617001477686</v>
      </c>
      <c r="AM34" s="304">
        <v>0.14832645005871983</v>
      </c>
      <c r="AN34" s="304">
        <v>0.11047123828857666</v>
      </c>
    </row>
    <row r="35" spans="1:40" x14ac:dyDescent="0.2">
      <c r="A35" s="13" t="str">
        <f t="shared" si="63"/>
        <v>Associate professional occupations</v>
      </c>
      <c r="B35" s="304">
        <f t="shared" si="66"/>
        <v>7.3140806832118868</v>
      </c>
      <c r="C35" s="304">
        <f t="shared" si="64"/>
        <v>6.4858550907445656</v>
      </c>
      <c r="D35" s="304">
        <f t="shared" si="65"/>
        <v>6.008096324709669</v>
      </c>
      <c r="E35" s="304"/>
      <c r="F35" s="304">
        <v>9.6065327875842377E-2</v>
      </c>
      <c r="G35" s="304">
        <v>0.1024904215500527</v>
      </c>
      <c r="H35" s="304">
        <v>0.11367450866828321</v>
      </c>
      <c r="I35" s="304"/>
      <c r="J35" s="304">
        <v>0.60309445462306621</v>
      </c>
      <c r="K35" s="304">
        <v>0.65786984110614022</v>
      </c>
      <c r="L35" s="304">
        <v>0.7281751354219701</v>
      </c>
      <c r="M35" s="304"/>
      <c r="N35" s="304">
        <v>1.7916528461249777</v>
      </c>
      <c r="O35" s="304">
        <v>1.6308917610264961</v>
      </c>
      <c r="P35" s="304">
        <v>1.6200441499028106</v>
      </c>
      <c r="Q35" s="306"/>
      <c r="R35" s="304">
        <v>0.49145401351866885</v>
      </c>
      <c r="S35" s="304">
        <v>0.46255769827772336</v>
      </c>
      <c r="T35" s="304">
        <v>0.48392210150670506</v>
      </c>
      <c r="U35" s="306"/>
      <c r="V35" s="304">
        <v>0.70507604442899263</v>
      </c>
      <c r="W35" s="304">
        <v>0.59172181367503729</v>
      </c>
      <c r="X35" s="304">
        <v>0.54380983317526443</v>
      </c>
      <c r="Y35" s="306"/>
      <c r="Z35" s="304">
        <v>1.5889917349000311</v>
      </c>
      <c r="AA35" s="304">
        <v>1.4889882879680563</v>
      </c>
      <c r="AB35" s="304">
        <v>1.354552643059818</v>
      </c>
      <c r="AC35" s="306"/>
      <c r="AD35" s="304">
        <v>1.2760133653365517</v>
      </c>
      <c r="AE35" s="304">
        <v>0.98602642377279126</v>
      </c>
      <c r="AF35" s="304">
        <v>0.75890274360362853</v>
      </c>
      <c r="AG35" s="306"/>
      <c r="AH35" s="304">
        <v>0.66987097113742589</v>
      </c>
      <c r="AI35" s="304">
        <v>0.47559370211709384</v>
      </c>
      <c r="AJ35" s="304">
        <v>0.33240759480903198</v>
      </c>
      <c r="AK35" s="306"/>
      <c r="AL35" s="304">
        <v>9.1861925266329927E-2</v>
      </c>
      <c r="AM35" s="304">
        <v>8.9715141251173969E-2</v>
      </c>
      <c r="AN35" s="304">
        <v>7.260761456215746E-2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3.9955443176906602</v>
      </c>
      <c r="C36" s="304">
        <f t="shared" si="64"/>
        <v>3.5784240037823003</v>
      </c>
      <c r="D36" s="304">
        <f t="shared" si="65"/>
        <v>3.0067295902618905</v>
      </c>
      <c r="E36" s="304"/>
      <c r="F36" s="304">
        <v>1.2870714060696656E-2</v>
      </c>
      <c r="G36" s="304">
        <v>1.5383595895780455E-2</v>
      </c>
      <c r="H36" s="304">
        <v>1.6966351387798544E-2</v>
      </c>
      <c r="I36" s="304"/>
      <c r="J36" s="304">
        <v>0.13675599008285502</v>
      </c>
      <c r="K36" s="304">
        <v>0.17464445771035758</v>
      </c>
      <c r="L36" s="304">
        <v>0.20152133871465744</v>
      </c>
      <c r="M36" s="304"/>
      <c r="N36" s="304">
        <v>0.70108072443203528</v>
      </c>
      <c r="O36" s="304">
        <v>0.69801290644107139</v>
      </c>
      <c r="P36" s="304">
        <v>0.71959305441707166</v>
      </c>
      <c r="Q36" s="306"/>
      <c r="R36" s="304">
        <v>0.23074498741429381</v>
      </c>
      <c r="S36" s="304">
        <v>0.22233438196071917</v>
      </c>
      <c r="T36" s="304">
        <v>0.23247131916756594</v>
      </c>
      <c r="U36" s="306"/>
      <c r="V36" s="304">
        <v>0.28416089736927602</v>
      </c>
      <c r="W36" s="304">
        <v>0.27620591751771717</v>
      </c>
      <c r="X36" s="304">
        <v>0.27775396385156831</v>
      </c>
      <c r="Y36" s="306"/>
      <c r="Z36" s="304">
        <v>0.83842868401481419</v>
      </c>
      <c r="AA36" s="304">
        <v>0.84172740397690493</v>
      </c>
      <c r="AB36" s="304">
        <v>0.78375597528183438</v>
      </c>
      <c r="AC36" s="306"/>
      <c r="AD36" s="304">
        <v>1.2084424935566827</v>
      </c>
      <c r="AE36" s="304">
        <v>1.0091480022465393</v>
      </c>
      <c r="AF36" s="304">
        <v>0.66917893097682946</v>
      </c>
      <c r="AG36" s="306"/>
      <c r="AH36" s="304">
        <v>0.4969190898613825</v>
      </c>
      <c r="AI36" s="304">
        <v>0.2646341104676313</v>
      </c>
      <c r="AJ36" s="304">
        <v>4.4410879096029789E-2</v>
      </c>
      <c r="AK36" s="306"/>
      <c r="AL36" s="304">
        <v>8.614073689862406E-2</v>
      </c>
      <c r="AM36" s="304">
        <v>7.6333227565578282E-2</v>
      </c>
      <c r="AN36" s="304">
        <v>6.1077777368534834E-2</v>
      </c>
    </row>
    <row r="37" spans="1:40" x14ac:dyDescent="0.2">
      <c r="A37" s="13" t="str">
        <f t="shared" si="63"/>
        <v>Skilled trades occupations</v>
      </c>
      <c r="B37" s="304">
        <f t="shared" si="66"/>
        <v>9.8838231883422729</v>
      </c>
      <c r="C37" s="304">
        <f t="shared" si="64"/>
        <v>8.8832907974352544</v>
      </c>
      <c r="D37" s="304">
        <f t="shared" si="65"/>
        <v>7.1344065972224264</v>
      </c>
      <c r="E37" s="304"/>
      <c r="F37" s="304">
        <v>1.1123830690207863E-2</v>
      </c>
      <c r="G37" s="304">
        <v>1.4153479789640905E-2</v>
      </c>
      <c r="H37" s="304">
        <v>1.6803805917685929E-2</v>
      </c>
      <c r="I37" s="304"/>
      <c r="J37" s="304">
        <v>0.15322242902905306</v>
      </c>
      <c r="K37" s="304">
        <v>0.20193969739725015</v>
      </c>
      <c r="L37" s="304">
        <v>0.24552263990869364</v>
      </c>
      <c r="M37" s="304"/>
      <c r="N37" s="304">
        <v>0.49648713980805259</v>
      </c>
      <c r="O37" s="304">
        <v>0.53083171304041121</v>
      </c>
      <c r="P37" s="304">
        <v>0.56528065741514977</v>
      </c>
      <c r="Q37" s="306"/>
      <c r="R37" s="304">
        <v>0.21343516598364606</v>
      </c>
      <c r="S37" s="304">
        <v>0.21781647813393629</v>
      </c>
      <c r="T37" s="304">
        <v>0.2269013877406344</v>
      </c>
      <c r="U37" s="306"/>
      <c r="V37" s="304">
        <v>0.70171840454465462</v>
      </c>
      <c r="W37" s="304">
        <v>0.65545794047395511</v>
      </c>
      <c r="X37" s="304">
        <v>0.59982121863168525</v>
      </c>
      <c r="Y37" s="306"/>
      <c r="Z37" s="304">
        <v>3.448309437481595</v>
      </c>
      <c r="AA37" s="304">
        <v>3.4009280041452223</v>
      </c>
      <c r="AB37" s="304">
        <v>2.9906447659899142</v>
      </c>
      <c r="AC37" s="306"/>
      <c r="AD37" s="304">
        <v>2.6970020419745722</v>
      </c>
      <c r="AE37" s="304">
        <v>2.1606892104573663</v>
      </c>
      <c r="AF37" s="304">
        <v>1.4396547738489085</v>
      </c>
      <c r="AG37" s="306"/>
      <c r="AH37" s="304">
        <v>1.6856403004087108</v>
      </c>
      <c r="AI37" s="304">
        <v>1.4010847820532546</v>
      </c>
      <c r="AJ37" s="304">
        <v>0.8580347326328982</v>
      </c>
      <c r="AK37" s="306"/>
      <c r="AL37" s="304">
        <v>0.47688443842178013</v>
      </c>
      <c r="AM37" s="304">
        <v>0.30038949194421694</v>
      </c>
      <c r="AN37" s="304">
        <v>0.19174261513685695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0.67065770445676354</v>
      </c>
      <c r="C38" s="304">
        <f t="shared" si="64"/>
        <v>0.62060198075576545</v>
      </c>
      <c r="D38" s="304">
        <f t="shared" si="65"/>
        <v>0.58368845040350625</v>
      </c>
      <c r="E38" s="304"/>
      <c r="F38" s="304">
        <v>6.1081251541197862E-3</v>
      </c>
      <c r="G38" s="304">
        <v>7.110879665897003E-3</v>
      </c>
      <c r="H38" s="304">
        <v>8.4459201539904636E-3</v>
      </c>
      <c r="I38" s="304"/>
      <c r="J38" s="304">
        <v>8.1148138402938053E-3</v>
      </c>
      <c r="K38" s="304">
        <v>8.5752552901710837E-3</v>
      </c>
      <c r="L38" s="304">
        <v>8.4754657717844139E-3</v>
      </c>
      <c r="M38" s="304"/>
      <c r="N38" s="304">
        <v>6.7373693299136408E-2</v>
      </c>
      <c r="O38" s="304">
        <v>5.6350347282737544E-2</v>
      </c>
      <c r="P38" s="304">
        <v>5.1478355430563491E-2</v>
      </c>
      <c r="Q38" s="306"/>
      <c r="R38" s="304">
        <v>1.7732847799763765E-2</v>
      </c>
      <c r="S38" s="304">
        <v>1.3508077471674996E-2</v>
      </c>
      <c r="T38" s="304">
        <v>1.1932049553381919E-2</v>
      </c>
      <c r="U38" s="306"/>
      <c r="V38" s="304">
        <v>6.4997849282399253E-2</v>
      </c>
      <c r="W38" s="304">
        <v>5.2629130537632469E-2</v>
      </c>
      <c r="X38" s="304">
        <v>4.7770516734727562E-2</v>
      </c>
      <c r="Y38" s="306"/>
      <c r="Z38" s="304">
        <v>7.4688680941135926E-2</v>
      </c>
      <c r="AA38" s="304">
        <v>6.1880959004996489E-2</v>
      </c>
      <c r="AB38" s="304">
        <v>5.2770511953134931E-2</v>
      </c>
      <c r="AC38" s="306"/>
      <c r="AD38" s="304">
        <v>0.10315816687542177</v>
      </c>
      <c r="AE38" s="304">
        <v>9.1306281531121622E-2</v>
      </c>
      <c r="AF38" s="304">
        <v>7.2405744792725837E-2</v>
      </c>
      <c r="AG38" s="306"/>
      <c r="AH38" s="304">
        <v>0.28604969064906272</v>
      </c>
      <c r="AI38" s="304">
        <v>0.28547831704801691</v>
      </c>
      <c r="AJ38" s="304">
        <v>0.29077751858885226</v>
      </c>
      <c r="AK38" s="306"/>
      <c r="AL38" s="304">
        <v>4.2433836615430057E-2</v>
      </c>
      <c r="AM38" s="304">
        <v>4.3762732923517282E-2</v>
      </c>
      <c r="AN38" s="304">
        <v>3.9632367424345394E-2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1.6939183755115121</v>
      </c>
      <c r="C39" s="304">
        <f t="shared" si="64"/>
        <v>1.6011474995619057</v>
      </c>
      <c r="D39" s="304">
        <f t="shared" si="65"/>
        <v>1.5137193835644278</v>
      </c>
      <c r="E39" s="304"/>
      <c r="F39" s="304">
        <v>1.0268975324187879E-2</v>
      </c>
      <c r="G39" s="304">
        <v>1.3079754282041587E-2</v>
      </c>
      <c r="H39" s="304">
        <v>1.4588680379298143E-2</v>
      </c>
      <c r="I39" s="304"/>
      <c r="J39" s="304">
        <v>8.4670046394626206E-2</v>
      </c>
      <c r="K39" s="304">
        <v>0.11018726344441623</v>
      </c>
      <c r="L39" s="304">
        <v>0.12539898670300173</v>
      </c>
      <c r="M39" s="304"/>
      <c r="N39" s="304">
        <v>0.35819207863449953</v>
      </c>
      <c r="O39" s="304">
        <v>0.36069304744253899</v>
      </c>
      <c r="P39" s="304">
        <v>0.38949139864156157</v>
      </c>
      <c r="Q39" s="306"/>
      <c r="R39" s="304">
        <v>0.11529526472019679</v>
      </c>
      <c r="S39" s="304">
        <v>0.12100394627972616</v>
      </c>
      <c r="T39" s="304">
        <v>0.1377703791652449</v>
      </c>
      <c r="U39" s="306"/>
      <c r="V39" s="304">
        <v>0.12244115210919493</v>
      </c>
      <c r="W39" s="304">
        <v>0.11980953141835192</v>
      </c>
      <c r="X39" s="304">
        <v>0.12851032400383269</v>
      </c>
      <c r="Y39" s="306"/>
      <c r="Z39" s="304">
        <v>0.35064595189175246</v>
      </c>
      <c r="AA39" s="304">
        <v>0.32045602941778828</v>
      </c>
      <c r="AB39" s="304">
        <v>0.27476547339008711</v>
      </c>
      <c r="AC39" s="306"/>
      <c r="AD39" s="304">
        <v>0.32208201583007418</v>
      </c>
      <c r="AE39" s="304">
        <v>0.29312608648664701</v>
      </c>
      <c r="AF39" s="304">
        <v>0.27372898475658697</v>
      </c>
      <c r="AG39" s="306"/>
      <c r="AH39" s="304">
        <v>0.23694684832467738</v>
      </c>
      <c r="AI39" s="304">
        <v>0.17786892999627832</v>
      </c>
      <c r="AJ39" s="304">
        <v>9.1715810791580907E-2</v>
      </c>
      <c r="AK39" s="306"/>
      <c r="AL39" s="304">
        <v>9.3376042282302729E-2</v>
      </c>
      <c r="AM39" s="304">
        <v>8.4922910794117373E-2</v>
      </c>
      <c r="AN39" s="304">
        <v>7.7749345733233749E-2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6.5166136867985589</v>
      </c>
      <c r="C40" s="304">
        <f t="shared" si="64"/>
        <v>6.0866770995084725</v>
      </c>
      <c r="D40" s="304">
        <f t="shared" si="65"/>
        <v>5.0431882917740989</v>
      </c>
      <c r="E40" s="304"/>
      <c r="F40" s="304">
        <v>1.7657823701793915E-3</v>
      </c>
      <c r="G40" s="304">
        <v>1.8613035005056707E-3</v>
      </c>
      <c r="H40" s="304">
        <v>1.7534151126989569E-3</v>
      </c>
      <c r="I40" s="304"/>
      <c r="J40" s="304">
        <v>5.2625770229246728E-2</v>
      </c>
      <c r="K40" s="304">
        <v>8.9438704619077922E-2</v>
      </c>
      <c r="L40" s="304">
        <v>0.14830554539897856</v>
      </c>
      <c r="M40" s="304"/>
      <c r="N40" s="304">
        <v>0.20758534707053661</v>
      </c>
      <c r="O40" s="304">
        <v>0.2450271332659692</v>
      </c>
      <c r="P40" s="304">
        <v>0.31393912855094203</v>
      </c>
      <c r="Q40" s="306"/>
      <c r="R40" s="305">
        <v>0.11927193792703263</v>
      </c>
      <c r="S40" s="305">
        <v>0.12612197697408339</v>
      </c>
      <c r="T40" s="305">
        <v>0.12850371792819223</v>
      </c>
      <c r="U40" s="306"/>
      <c r="V40" s="305">
        <v>0.23631751807186174</v>
      </c>
      <c r="W40" s="305">
        <v>0.26761353247537328</v>
      </c>
      <c r="X40" s="305">
        <v>0.27185456248967704</v>
      </c>
      <c r="Y40" s="306"/>
      <c r="Z40" s="305">
        <v>1.4629720424301089</v>
      </c>
      <c r="AA40" s="305">
        <v>1.653061761725406</v>
      </c>
      <c r="AB40" s="305">
        <v>1.6814769504508085</v>
      </c>
      <c r="AC40" s="306"/>
      <c r="AD40" s="305">
        <v>2.2604639072157773</v>
      </c>
      <c r="AE40" s="305">
        <v>2.153109363009031</v>
      </c>
      <c r="AF40" s="305">
        <v>1.8722125031457557</v>
      </c>
      <c r="AG40" s="306"/>
      <c r="AH40" s="305">
        <v>1.6027893383201273</v>
      </c>
      <c r="AI40" s="305">
        <v>1.2989093516226899</v>
      </c>
      <c r="AJ40" s="305">
        <v>0.50962241631983562</v>
      </c>
      <c r="AK40" s="306"/>
      <c r="AL40" s="305">
        <v>0.57282204316368812</v>
      </c>
      <c r="AM40" s="305">
        <v>0.25153397231633595</v>
      </c>
      <c r="AN40" s="305">
        <v>0.11552005237721018</v>
      </c>
    </row>
    <row r="41" spans="1:40" x14ac:dyDescent="0.2">
      <c r="A41" s="39" t="str">
        <f t="shared" si="63"/>
        <v>Elementary occupations</v>
      </c>
      <c r="B41" s="307">
        <f t="shared" si="66"/>
        <v>2.8390797060445863</v>
      </c>
      <c r="C41" s="307">
        <f t="shared" si="64"/>
        <v>3.0796576680748631</v>
      </c>
      <c r="D41" s="307">
        <f>SUM(H41,L41,P41,T41,X41,AB41,AF41,AJ41,AN41)</f>
        <v>2.7843809560028148</v>
      </c>
      <c r="E41" s="307"/>
      <c r="F41" s="307">
        <v>7.1529955778320258E-3</v>
      </c>
      <c r="G41" s="307">
        <v>8.0466052311025781E-3</v>
      </c>
      <c r="H41" s="307">
        <v>9.8351976600248754E-3</v>
      </c>
      <c r="I41" s="307"/>
      <c r="J41" s="307">
        <v>3.361196701772446E-2</v>
      </c>
      <c r="K41" s="307">
        <v>4.4571863428978079E-2</v>
      </c>
      <c r="L41" s="307">
        <v>5.3348963567136892E-2</v>
      </c>
      <c r="M41" s="307"/>
      <c r="N41" s="307">
        <v>0.13608278641418894</v>
      </c>
      <c r="O41" s="307">
        <v>0.2080831206225863</v>
      </c>
      <c r="P41" s="307">
        <v>0.27341830548256801</v>
      </c>
      <c r="Q41" s="308"/>
      <c r="R41" s="307">
        <v>6.7706072109904855E-2</v>
      </c>
      <c r="S41" s="307">
        <v>9.419731937419118E-2</v>
      </c>
      <c r="T41" s="307">
        <v>0.12854418973223919</v>
      </c>
      <c r="U41" s="308"/>
      <c r="V41" s="307">
        <v>5.7655674742570044E-2</v>
      </c>
      <c r="W41" s="307">
        <v>8.8012557735099098E-2</v>
      </c>
      <c r="X41" s="307">
        <v>0.11607149806859865</v>
      </c>
      <c r="Y41" s="308"/>
      <c r="Z41" s="307">
        <v>0.34427782224038722</v>
      </c>
      <c r="AA41" s="307">
        <v>0.42875569875958058</v>
      </c>
      <c r="AB41" s="307">
        <v>0.43442155283427325</v>
      </c>
      <c r="AC41" s="308"/>
      <c r="AD41" s="307">
        <v>0.71559983577722874</v>
      </c>
      <c r="AE41" s="307">
        <v>0.76982640434389105</v>
      </c>
      <c r="AF41" s="307">
        <v>0.64438756144900122</v>
      </c>
      <c r="AG41" s="308"/>
      <c r="AH41" s="307">
        <v>1.1263264691182333</v>
      </c>
      <c r="AI41" s="307">
        <v>1.2228150167945315</v>
      </c>
      <c r="AJ41" s="307">
        <v>0.99908828666322635</v>
      </c>
      <c r="AK41" s="308"/>
      <c r="AL41" s="307">
        <v>0.35066608304651686</v>
      </c>
      <c r="AM41" s="307">
        <v>0.2153490817849032</v>
      </c>
      <c r="AN41" s="307">
        <v>0.12526540054574622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Essex Southend-on-Sea and Thurrock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92.877999999999801</v>
      </c>
      <c r="C50" s="305">
        <f>SUM(C51:C59)</f>
        <v>103.65599999999991</v>
      </c>
      <c r="D50" s="305">
        <f>SUM(D51:D59)</f>
        <v>117.70799999999996</v>
      </c>
      <c r="E50" s="304"/>
      <c r="F50" s="305">
        <f>SUM(F51:F59)</f>
        <v>0.2717467385940448</v>
      </c>
      <c r="G50" s="305">
        <f>SUM(G51:G59)</f>
        <v>0.39590111350379498</v>
      </c>
      <c r="H50" s="305">
        <f>SUM(H51:H59)</f>
        <v>0.61458846718308302</v>
      </c>
      <c r="I50" s="304"/>
      <c r="J50" s="305">
        <f>SUM(J51:J59)</f>
        <v>4.546031172369549</v>
      </c>
      <c r="K50" s="305">
        <f>SUM(K51:K59)</f>
        <v>6.6286852222300743</v>
      </c>
      <c r="L50" s="305">
        <f>SUM(L51:L59)</f>
        <v>9.7406575740835049</v>
      </c>
      <c r="M50" s="304"/>
      <c r="N50" s="305">
        <f>SUM(N51:N59)</f>
        <v>9.3982104995527074</v>
      </c>
      <c r="O50" s="305">
        <f>SUM(O51:O59)</f>
        <v>10.857786224932628</v>
      </c>
      <c r="P50" s="305">
        <f>SUM(P51:P59)</f>
        <v>14.143529654119328</v>
      </c>
      <c r="Q50" s="304"/>
      <c r="R50" s="305">
        <f>SUM(R51:R59)</f>
        <v>3.308297725280672</v>
      </c>
      <c r="S50" s="305">
        <f>SUM(S51:S59)</f>
        <v>3.7733915253486527</v>
      </c>
      <c r="T50" s="305">
        <f>SUM(T51:T59)</f>
        <v>5.1092884147818891</v>
      </c>
      <c r="U50" s="304"/>
      <c r="V50" s="305">
        <f>SUM(V51:V59)</f>
        <v>6.6429792833461629</v>
      </c>
      <c r="W50" s="305">
        <f>SUM(W51:W59)</f>
        <v>7.4208330910976663</v>
      </c>
      <c r="X50" s="305">
        <f>SUM(X51:X59)</f>
        <v>9.3834188262675191</v>
      </c>
      <c r="Y50" s="304"/>
      <c r="Z50" s="305">
        <f>SUM(Z51:Z59)</f>
        <v>24.982056832814955</v>
      </c>
      <c r="AA50" s="305">
        <f>SUM(AA51:AA59)</f>
        <v>29.909371790942298</v>
      </c>
      <c r="AB50" s="305">
        <f>SUM(AB51:AB59)</f>
        <v>35.264140079171739</v>
      </c>
      <c r="AC50" s="304"/>
      <c r="AD50" s="305">
        <f>SUM(AD51:AD59)</f>
        <v>24.636300702549537</v>
      </c>
      <c r="AE50" s="305">
        <f>SUM(AE51:AE59)</f>
        <v>25.47370304832495</v>
      </c>
      <c r="AF50" s="305">
        <f>SUM(AF51:AF59)</f>
        <v>27.508431487155292</v>
      </c>
      <c r="AG50" s="304"/>
      <c r="AH50" s="305">
        <f>SUM(AH51:AH59)</f>
        <v>15.097323600104041</v>
      </c>
      <c r="AI50" s="305">
        <f>SUM(AI51:AI59)</f>
        <v>16.000670037907447</v>
      </c>
      <c r="AJ50" s="305">
        <f>SUM(AJ51:AJ59)</f>
        <v>14.43096009543576</v>
      </c>
      <c r="AK50" s="304"/>
      <c r="AL50" s="305">
        <f>SUM(AL51:AL59)</f>
        <v>3.9950534453881543</v>
      </c>
      <c r="AM50" s="305">
        <f>SUM(AM51:AM59)</f>
        <v>3.195657945712397</v>
      </c>
      <c r="AN50" s="305">
        <f>SUM(AN51:AN59)</f>
        <v>1.5129854018018443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13.733959093366016</v>
      </c>
      <c r="C51" s="304">
        <f t="shared" ref="C51:D51" si="68">SUM(G51,K51,O51,S51,W51,AA51,AE51,AI51,AM51)</f>
        <v>13.787488594692155</v>
      </c>
      <c r="D51" s="304">
        <f t="shared" si="68"/>
        <v>16.803200045409977</v>
      </c>
      <c r="E51" s="304"/>
      <c r="F51" s="304">
        <v>5.5936234306542078E-2</v>
      </c>
      <c r="G51" s="304">
        <v>7.6401658797387945E-2</v>
      </c>
      <c r="H51" s="304">
        <v>0.11395788954735094</v>
      </c>
      <c r="I51" s="304"/>
      <c r="J51" s="304">
        <v>1.1962927361597495</v>
      </c>
      <c r="K51" s="304">
        <v>1.5382358526989481</v>
      </c>
      <c r="L51" s="304">
        <v>2.273077507475064</v>
      </c>
      <c r="M51" s="304"/>
      <c r="N51" s="304">
        <v>2.3092572363052652</v>
      </c>
      <c r="O51" s="304">
        <v>2.3237944521794045</v>
      </c>
      <c r="P51" s="304">
        <v>2.9636612422742248</v>
      </c>
      <c r="Q51" s="304"/>
      <c r="R51" s="304">
        <v>0.61615060149059109</v>
      </c>
      <c r="S51" s="304">
        <v>0.56351472278573389</v>
      </c>
      <c r="T51" s="304">
        <v>0.65930752859202491</v>
      </c>
      <c r="U51" s="304"/>
      <c r="V51" s="304">
        <v>1.5749242038269653</v>
      </c>
      <c r="W51" s="304">
        <v>1.5421663130011487</v>
      </c>
      <c r="X51" s="304">
        <v>1.9846161285617396</v>
      </c>
      <c r="Y51" s="304"/>
      <c r="Z51" s="304">
        <v>3.4231954719487239</v>
      </c>
      <c r="AA51" s="304">
        <v>3.5876707425954399</v>
      </c>
      <c r="AB51" s="304">
        <v>4.7595787223658901</v>
      </c>
      <c r="AC51" s="304"/>
      <c r="AD51" s="304">
        <v>2.5946693432666099</v>
      </c>
      <c r="AE51" s="304">
        <v>2.2467054901954109</v>
      </c>
      <c r="AF51" s="304">
        <v>2.3274949237884903</v>
      </c>
      <c r="AG51" s="304"/>
      <c r="AH51" s="304">
        <v>1.5004647907446087</v>
      </c>
      <c r="AI51" s="304">
        <v>1.3993807563081742</v>
      </c>
      <c r="AJ51" s="304">
        <v>1.2861413018711936</v>
      </c>
      <c r="AK51" s="304"/>
      <c r="AL51" s="304">
        <v>0.46306847531696077</v>
      </c>
      <c r="AM51" s="304">
        <v>0.5096186061305058</v>
      </c>
      <c r="AN51" s="304">
        <v>0.43536480093400021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13.252503413639392</v>
      </c>
      <c r="C52" s="304">
        <f t="shared" ref="C52:C59" si="70">SUM(G52,K52,O52,S52,W52,AA52,AE52,AI52,AM52)</f>
        <v>16.316346713634946</v>
      </c>
      <c r="D52" s="304">
        <f t="shared" ref="D52:D59" si="71">SUM(H52,L52,P52,T52,X52,AB52,AF52,AJ52,AN52)</f>
        <v>20.724525776338194</v>
      </c>
      <c r="E52" s="304"/>
      <c r="F52" s="304">
        <v>0.11083988052589293</v>
      </c>
      <c r="G52" s="304">
        <v>0.15739930403842353</v>
      </c>
      <c r="H52" s="304">
        <v>0.21164555528540394</v>
      </c>
      <c r="I52" s="304"/>
      <c r="J52" s="304">
        <v>1.8350979274197148</v>
      </c>
      <c r="K52" s="304">
        <v>2.8356176710315428</v>
      </c>
      <c r="L52" s="304">
        <v>4.1692801494414002</v>
      </c>
      <c r="M52" s="304"/>
      <c r="N52" s="304">
        <v>2.8517436932503339</v>
      </c>
      <c r="O52" s="304">
        <v>3.1678117587545769</v>
      </c>
      <c r="P52" s="304">
        <v>3.745307131833274</v>
      </c>
      <c r="Q52" s="304"/>
      <c r="R52" s="304">
        <v>0.40124070511846366</v>
      </c>
      <c r="S52" s="304">
        <v>0.37090961083803436</v>
      </c>
      <c r="T52" s="304">
        <v>0.48512514021885156</v>
      </c>
      <c r="U52" s="304"/>
      <c r="V52" s="304">
        <v>1.1215988890548922</v>
      </c>
      <c r="W52" s="304">
        <v>1.0797080183740682</v>
      </c>
      <c r="X52" s="304">
        <v>0.96337208720587086</v>
      </c>
      <c r="Y52" s="304"/>
      <c r="Z52" s="304">
        <v>3.4302065118940583</v>
      </c>
      <c r="AA52" s="304">
        <v>4.7335397128348342</v>
      </c>
      <c r="AB52" s="304">
        <v>6.8522697828034049</v>
      </c>
      <c r="AC52" s="304"/>
      <c r="AD52" s="304">
        <v>2.3332103610521324</v>
      </c>
      <c r="AE52" s="304">
        <v>2.6761305308166201</v>
      </c>
      <c r="AF52" s="304">
        <v>3.2180322555887102</v>
      </c>
      <c r="AG52" s="304"/>
      <c r="AH52" s="304">
        <v>0.90707974813100622</v>
      </c>
      <c r="AI52" s="304">
        <v>0.98322738971261747</v>
      </c>
      <c r="AJ52" s="304">
        <v>0.86556615952267735</v>
      </c>
      <c r="AK52" s="304"/>
      <c r="AL52" s="304">
        <v>0.26148569719289844</v>
      </c>
      <c r="AM52" s="304">
        <v>0.31200271723422995</v>
      </c>
      <c r="AN52" s="304">
        <v>0.21392751443859676</v>
      </c>
    </row>
    <row r="53" spans="1:40" x14ac:dyDescent="0.2">
      <c r="A53" s="13" t="str">
        <f t="shared" si="67"/>
        <v>Associate professional occupations</v>
      </c>
      <c r="B53" s="304">
        <f t="shared" si="69"/>
        <v>7.8601434574989888</v>
      </c>
      <c r="C53" s="304">
        <f t="shared" si="70"/>
        <v>8.5023879011644805</v>
      </c>
      <c r="D53" s="304">
        <f t="shared" si="71"/>
        <v>10.386663446792838</v>
      </c>
      <c r="E53" s="304"/>
      <c r="F53" s="304">
        <v>1.8205928378728899E-2</v>
      </c>
      <c r="G53" s="304">
        <v>2.460125674366976E-2</v>
      </c>
      <c r="H53" s="304">
        <v>3.7079043100940352E-2</v>
      </c>
      <c r="I53" s="304"/>
      <c r="J53" s="304">
        <v>0.56388850571239912</v>
      </c>
      <c r="K53" s="304">
        <v>0.81147234401549539</v>
      </c>
      <c r="L53" s="304">
        <v>1.1909895074219219</v>
      </c>
      <c r="M53" s="304"/>
      <c r="N53" s="304">
        <v>1.2128104554807255</v>
      </c>
      <c r="O53" s="304">
        <v>1.3338962288272505</v>
      </c>
      <c r="P53" s="304">
        <v>1.7013009986669996</v>
      </c>
      <c r="Q53" s="304"/>
      <c r="R53" s="304">
        <v>0.56059743781441673</v>
      </c>
      <c r="S53" s="304">
        <v>0.66700441400634203</v>
      </c>
      <c r="T53" s="304">
        <v>0.92416984569749083</v>
      </c>
      <c r="U53" s="304"/>
      <c r="V53" s="304">
        <v>1.0724638666437338</v>
      </c>
      <c r="W53" s="304">
        <v>1.1065471417434425</v>
      </c>
      <c r="X53" s="304">
        <v>1.4387976872061194</v>
      </c>
      <c r="Y53" s="304"/>
      <c r="Z53" s="304">
        <v>1.5080064340497148</v>
      </c>
      <c r="AA53" s="304">
        <v>1.5373096361959278</v>
      </c>
      <c r="AB53" s="304">
        <v>1.6983107687895276</v>
      </c>
      <c r="AC53" s="304"/>
      <c r="AD53" s="304">
        <v>1.6610046233897644</v>
      </c>
      <c r="AE53" s="304">
        <v>1.6706455360451156</v>
      </c>
      <c r="AF53" s="304">
        <v>1.9993336394024581</v>
      </c>
      <c r="AG53" s="304"/>
      <c r="AH53" s="304">
        <v>1.1120253501449047</v>
      </c>
      <c r="AI53" s="304">
        <v>1.2281827796832632</v>
      </c>
      <c r="AJ53" s="304">
        <v>1.2706110560511232</v>
      </c>
      <c r="AK53" s="304"/>
      <c r="AL53" s="304">
        <v>0.15114085588460074</v>
      </c>
      <c r="AM53" s="304">
        <v>0.12272856390397383</v>
      </c>
      <c r="AN53" s="304">
        <v>0.12607090045625621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8.869241505981087</v>
      </c>
      <c r="C54" s="304">
        <f t="shared" si="70"/>
        <v>9.7752463480753189</v>
      </c>
      <c r="D54" s="304">
        <f t="shared" si="71"/>
        <v>10.507605738390922</v>
      </c>
      <c r="E54" s="304"/>
      <c r="F54" s="304">
        <v>5.7474227851806822E-2</v>
      </c>
      <c r="G54" s="304">
        <v>9.27836874696647E-2</v>
      </c>
      <c r="H54" s="304">
        <v>0.18986679225571251</v>
      </c>
      <c r="I54" s="304"/>
      <c r="J54" s="304">
        <v>0.45936208786328803</v>
      </c>
      <c r="K54" s="304">
        <v>0.70979059400578304</v>
      </c>
      <c r="L54" s="304">
        <v>1.1120503387756921</v>
      </c>
      <c r="M54" s="304"/>
      <c r="N54" s="304">
        <v>1.471807051449572</v>
      </c>
      <c r="O54" s="304">
        <v>1.9430259896302222</v>
      </c>
      <c r="P54" s="304">
        <v>2.9546298394838124</v>
      </c>
      <c r="Q54" s="304"/>
      <c r="R54" s="304">
        <v>0.87695023415353957</v>
      </c>
      <c r="S54" s="304">
        <v>1.0179135459519331</v>
      </c>
      <c r="T54" s="304">
        <v>1.4917486935254063</v>
      </c>
      <c r="U54" s="304"/>
      <c r="V54" s="304">
        <v>0.46323421664474884</v>
      </c>
      <c r="W54" s="304">
        <v>0.5228010622895084</v>
      </c>
      <c r="X54" s="304">
        <v>0.76452318849231538</v>
      </c>
      <c r="Y54" s="304"/>
      <c r="Z54" s="304">
        <v>1.4220461751089848</v>
      </c>
      <c r="AA54" s="304">
        <v>1.5081048690792607</v>
      </c>
      <c r="AB54" s="304">
        <v>1.348910575742436</v>
      </c>
      <c r="AC54" s="304"/>
      <c r="AD54" s="304">
        <v>1.4863987308534037</v>
      </c>
      <c r="AE54" s="304">
        <v>1.2742486940648874</v>
      </c>
      <c r="AF54" s="304">
        <v>0.67423736447166338</v>
      </c>
      <c r="AG54" s="304"/>
      <c r="AH54" s="304">
        <v>2.2468346317918182</v>
      </c>
      <c r="AI54" s="304">
        <v>2.5000284759250837</v>
      </c>
      <c r="AJ54" s="304">
        <v>1.9037348150564797</v>
      </c>
      <c r="AK54" s="304"/>
      <c r="AL54" s="304">
        <v>0.38513415026392434</v>
      </c>
      <c r="AM54" s="304">
        <v>0.20654942965897602</v>
      </c>
      <c r="AN54" s="304">
        <v>6.7904130587404715E-2</v>
      </c>
    </row>
    <row r="55" spans="1:40" x14ac:dyDescent="0.2">
      <c r="A55" s="13" t="str">
        <f t="shared" si="67"/>
        <v>Skilled trades occupations</v>
      </c>
      <c r="B55" s="304">
        <f t="shared" si="69"/>
        <v>32.432272678840945</v>
      </c>
      <c r="C55" s="304">
        <f t="shared" si="70"/>
        <v>35.569866869651584</v>
      </c>
      <c r="D55" s="304">
        <f t="shared" si="71"/>
        <v>36.649359385516064</v>
      </c>
      <c r="E55" s="304"/>
      <c r="F55" s="304">
        <v>4.2017327718825897E-3</v>
      </c>
      <c r="G55" s="304">
        <v>6.0440032202977679E-3</v>
      </c>
      <c r="H55" s="304">
        <v>7.2955780974354898E-3</v>
      </c>
      <c r="I55" s="304"/>
      <c r="J55" s="304">
        <v>0.22562641536660658</v>
      </c>
      <c r="K55" s="304">
        <v>0.34489454831102012</v>
      </c>
      <c r="L55" s="304">
        <v>0.46339055434503995</v>
      </c>
      <c r="M55" s="304"/>
      <c r="N55" s="304">
        <v>0.94608518452223678</v>
      </c>
      <c r="O55" s="304">
        <v>1.2851580115845818</v>
      </c>
      <c r="P55" s="304">
        <v>1.664473921484916</v>
      </c>
      <c r="Q55" s="304"/>
      <c r="R55" s="304">
        <v>0.58886712760682169</v>
      </c>
      <c r="S55" s="304">
        <v>0.77777063089506693</v>
      </c>
      <c r="T55" s="304">
        <v>1.0035590665333891</v>
      </c>
      <c r="U55" s="304"/>
      <c r="V55" s="304">
        <v>1.6614137574264554</v>
      </c>
      <c r="W55" s="304">
        <v>2.1355604395639101</v>
      </c>
      <c r="X55" s="304">
        <v>2.8390256300608261</v>
      </c>
      <c r="Y55" s="304"/>
      <c r="Z55" s="304">
        <v>10.935743759033443</v>
      </c>
      <c r="AA55" s="304">
        <v>12.587379765053628</v>
      </c>
      <c r="AB55" s="304">
        <v>12.316395031090583</v>
      </c>
      <c r="AC55" s="304"/>
      <c r="AD55" s="304">
        <v>11.253494373044227</v>
      </c>
      <c r="AE55" s="304">
        <v>11.669599049581667</v>
      </c>
      <c r="AF55" s="304">
        <v>12.493012712799379</v>
      </c>
      <c r="AG55" s="304"/>
      <c r="AH55" s="304">
        <v>5.1601055409672281</v>
      </c>
      <c r="AI55" s="304">
        <v>5.505013127335002</v>
      </c>
      <c r="AJ55" s="304">
        <v>5.630549511291508</v>
      </c>
      <c r="AK55" s="304"/>
      <c r="AL55" s="304">
        <v>1.6567347881020418</v>
      </c>
      <c r="AM55" s="304">
        <v>1.2584472941064102</v>
      </c>
      <c r="AN55" s="304">
        <v>0.23165737981299217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0.33236267810327019</v>
      </c>
      <c r="C56" s="304">
        <f t="shared" si="70"/>
        <v>0.3278715035658249</v>
      </c>
      <c r="D56" s="304">
        <f t="shared" si="71"/>
        <v>0.37133331590268592</v>
      </c>
      <c r="E56" s="304"/>
      <c r="F56" s="304">
        <v>2.7908113121089461E-4</v>
      </c>
      <c r="G56" s="304">
        <v>2.5494459581486799E-4</v>
      </c>
      <c r="H56" s="304">
        <v>3.7889885672097857E-4</v>
      </c>
      <c r="I56" s="304"/>
      <c r="J56" s="304">
        <v>7.7511632935964017E-3</v>
      </c>
      <c r="K56" s="304">
        <v>9.6951356745527597E-3</v>
      </c>
      <c r="L56" s="304">
        <v>1.2490672878854513E-2</v>
      </c>
      <c r="M56" s="304"/>
      <c r="N56" s="304">
        <v>1.3728818522002008E-2</v>
      </c>
      <c r="O56" s="304">
        <v>1.2328969789427371E-2</v>
      </c>
      <c r="P56" s="304">
        <v>1.5219932531199271E-2</v>
      </c>
      <c r="Q56" s="304"/>
      <c r="R56" s="304">
        <v>2.7677781932498955E-3</v>
      </c>
      <c r="S56" s="304">
        <v>2.3821902996488146E-3</v>
      </c>
      <c r="T56" s="304">
        <v>2.7567588846766017E-3</v>
      </c>
      <c r="U56" s="304"/>
      <c r="V56" s="304">
        <v>9.5620749680588139E-3</v>
      </c>
      <c r="W56" s="304">
        <v>9.8421775843777707E-3</v>
      </c>
      <c r="X56" s="304">
        <v>1.1611825573463627E-2</v>
      </c>
      <c r="Y56" s="304"/>
      <c r="Z56" s="304">
        <v>9.4045026062748838E-2</v>
      </c>
      <c r="AA56" s="304">
        <v>0.12058755665257524</v>
      </c>
      <c r="AB56" s="304">
        <v>0.16473026429671284</v>
      </c>
      <c r="AC56" s="304"/>
      <c r="AD56" s="304">
        <v>2.0585779864595633E-2</v>
      </c>
      <c r="AE56" s="304">
        <v>1.7200285769402513E-2</v>
      </c>
      <c r="AF56" s="304">
        <v>2.0766912039352693E-2</v>
      </c>
      <c r="AG56" s="304"/>
      <c r="AH56" s="304">
        <v>0.11036049930621193</v>
      </c>
      <c r="AI56" s="304">
        <v>9.1995664066086349E-2</v>
      </c>
      <c r="AJ56" s="304">
        <v>9.7635451434752288E-2</v>
      </c>
      <c r="AK56" s="304"/>
      <c r="AL56" s="304">
        <v>7.3282456761595768E-2</v>
      </c>
      <c r="AM56" s="304">
        <v>6.3584579133939223E-2</v>
      </c>
      <c r="AN56" s="304">
        <v>4.5742599406953126E-2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2.0639109721809912</v>
      </c>
      <c r="C57" s="304">
        <f t="shared" si="70"/>
        <v>2.3869163550127572</v>
      </c>
      <c r="D57" s="304">
        <f t="shared" si="71"/>
        <v>2.7114609321473067</v>
      </c>
      <c r="E57" s="304"/>
      <c r="F57" s="304">
        <v>4.580767061740783E-3</v>
      </c>
      <c r="G57" s="304">
        <v>6.6137236664040294E-3</v>
      </c>
      <c r="H57" s="304">
        <v>1.0041407815275388E-2</v>
      </c>
      <c r="I57" s="304"/>
      <c r="J57" s="304">
        <v>0.13328464624594852</v>
      </c>
      <c r="K57" s="304">
        <v>0.16388959322259752</v>
      </c>
      <c r="L57" s="304">
        <v>0.19902773857217315</v>
      </c>
      <c r="M57" s="304"/>
      <c r="N57" s="304">
        <v>0.32412303107649759</v>
      </c>
      <c r="O57" s="304">
        <v>0.38052489352448859</v>
      </c>
      <c r="P57" s="304">
        <v>0.49499987709618948</v>
      </c>
      <c r="Q57" s="304"/>
      <c r="R57" s="304">
        <v>8.760656026042625E-2</v>
      </c>
      <c r="S57" s="304">
        <v>0.11399712596434103</v>
      </c>
      <c r="T57" s="304">
        <v>0.15293636771403976</v>
      </c>
      <c r="U57" s="304"/>
      <c r="V57" s="304">
        <v>0.12977479374338827</v>
      </c>
      <c r="W57" s="304">
        <v>0.15304813599447784</v>
      </c>
      <c r="X57" s="304">
        <v>0.1941677175184518</v>
      </c>
      <c r="Y57" s="304"/>
      <c r="Z57" s="304">
        <v>0.80452041890062487</v>
      </c>
      <c r="AA57" s="304">
        <v>0.98775481961529388</v>
      </c>
      <c r="AB57" s="304">
        <v>1.2611035583953047</v>
      </c>
      <c r="AC57" s="304"/>
      <c r="AD57" s="304">
        <v>0.15383480863958274</v>
      </c>
      <c r="AE57" s="304">
        <v>0.13456961476319243</v>
      </c>
      <c r="AF57" s="304">
        <v>7.7010179475207663E-2</v>
      </c>
      <c r="AG57" s="304"/>
      <c r="AH57" s="304">
        <v>0.23673050052207822</v>
      </c>
      <c r="AI57" s="304">
        <v>0.24081106404138722</v>
      </c>
      <c r="AJ57" s="304">
        <v>0.13642247828525603</v>
      </c>
      <c r="AK57" s="304"/>
      <c r="AL57" s="304">
        <v>0.18945544573070397</v>
      </c>
      <c r="AM57" s="304">
        <v>0.20570738422057452</v>
      </c>
      <c r="AN57" s="304">
        <v>0.18575160727540885</v>
      </c>
    </row>
    <row r="58" spans="1:40" x14ac:dyDescent="0.2">
      <c r="A58" s="13" t="str">
        <f t="shared" si="67"/>
        <v>Process, plant and machine operatives</v>
      </c>
      <c r="B58" s="304">
        <f t="shared" si="69"/>
        <v>8.2137404654454684</v>
      </c>
      <c r="C58" s="304">
        <f t="shared" si="70"/>
        <v>9.6076400407655402</v>
      </c>
      <c r="D58" s="304">
        <f t="shared" si="71"/>
        <v>10.573139377414099</v>
      </c>
      <c r="E58" s="304"/>
      <c r="F58" s="304">
        <v>1.9767199706787801E-2</v>
      </c>
      <c r="G58" s="304">
        <v>3.1224189621587572E-2</v>
      </c>
      <c r="H58" s="304">
        <v>4.3533539205158817E-2</v>
      </c>
      <c r="I58" s="304"/>
      <c r="J58" s="304">
        <v>6.9132047162474175E-2</v>
      </c>
      <c r="K58" s="304">
        <v>0.12032328104312488</v>
      </c>
      <c r="L58" s="304">
        <v>0.18366290799791407</v>
      </c>
      <c r="M58" s="304"/>
      <c r="N58" s="304">
        <v>0.12501918784927349</v>
      </c>
      <c r="O58" s="304">
        <v>0.18991424355799613</v>
      </c>
      <c r="P58" s="304">
        <v>0.31329708923494126</v>
      </c>
      <c r="Q58" s="304"/>
      <c r="R58" s="304">
        <v>0.14282875611660309</v>
      </c>
      <c r="S58" s="304">
        <v>0.21776555949142923</v>
      </c>
      <c r="T58" s="304">
        <v>0.34241127710301145</v>
      </c>
      <c r="U58" s="304"/>
      <c r="V58" s="304">
        <v>0.34441081853265554</v>
      </c>
      <c r="W58" s="304">
        <v>0.46232828391121866</v>
      </c>
      <c r="X58" s="304">
        <v>0.60435464777325454</v>
      </c>
      <c r="Y58" s="304"/>
      <c r="Z58" s="304">
        <v>1.9523979146549031</v>
      </c>
      <c r="AA58" s="304">
        <v>2.6993800255155511</v>
      </c>
      <c r="AB58" s="304">
        <v>3.5390551004100432</v>
      </c>
      <c r="AC58" s="304"/>
      <c r="AD58" s="304">
        <v>3.2337812591096773</v>
      </c>
      <c r="AE58" s="304">
        <v>3.6483435025365849</v>
      </c>
      <c r="AF58" s="304">
        <v>4.1355506558109356</v>
      </c>
      <c r="AG58" s="304"/>
      <c r="AH58" s="304">
        <v>1.9641933337599402</v>
      </c>
      <c r="AI58" s="304">
        <v>1.9620794530240495</v>
      </c>
      <c r="AJ58" s="304">
        <v>1.335759304442361</v>
      </c>
      <c r="AK58" s="304"/>
      <c r="AL58" s="304">
        <v>0.36220994855315303</v>
      </c>
      <c r="AM58" s="304">
        <v>0.27628150206399782</v>
      </c>
      <c r="AN58" s="304">
        <v>7.5514855436480455E-2</v>
      </c>
    </row>
    <row r="59" spans="1:40" x14ac:dyDescent="0.2">
      <c r="A59" s="13" t="str">
        <f t="shared" si="67"/>
        <v>Elementary occupations</v>
      </c>
      <c r="B59" s="304">
        <f t="shared" si="69"/>
        <v>6.1198657349436596</v>
      </c>
      <c r="C59" s="304">
        <f t="shared" si="70"/>
        <v>7.3822356734372967</v>
      </c>
      <c r="D59" s="304">
        <f t="shared" si="71"/>
        <v>8.9807119820878683</v>
      </c>
      <c r="E59" s="304"/>
      <c r="F59" s="304">
        <v>4.6168685945197476E-4</v>
      </c>
      <c r="G59" s="304">
        <v>5.7834535054487554E-4</v>
      </c>
      <c r="H59" s="304">
        <v>7.8976301908457514E-4</v>
      </c>
      <c r="I59" s="304"/>
      <c r="J59" s="304">
        <v>5.5595643145770458E-2</v>
      </c>
      <c r="K59" s="304">
        <v>9.4766202227010071E-2</v>
      </c>
      <c r="L59" s="304">
        <v>0.13668819717544686</v>
      </c>
      <c r="M59" s="304"/>
      <c r="N59" s="304">
        <v>0.14363584109679822</v>
      </c>
      <c r="O59" s="304">
        <v>0.22133167708467827</v>
      </c>
      <c r="P59" s="304">
        <v>0.29063962151377004</v>
      </c>
      <c r="Q59" s="304"/>
      <c r="R59" s="304">
        <v>3.1288524526560522E-2</v>
      </c>
      <c r="S59" s="304">
        <v>4.2133725116122935E-2</v>
      </c>
      <c r="T59" s="304">
        <v>4.7273736512998224E-2</v>
      </c>
      <c r="U59" s="304"/>
      <c r="V59" s="304">
        <v>0.26559666250526376</v>
      </c>
      <c r="W59" s="304">
        <v>0.40883151863551459</v>
      </c>
      <c r="X59" s="304">
        <v>0.58294991387547801</v>
      </c>
      <c r="Y59" s="304"/>
      <c r="Z59" s="304">
        <v>1.4118951211617541</v>
      </c>
      <c r="AA59" s="304">
        <v>2.1476446633997845</v>
      </c>
      <c r="AB59" s="304">
        <v>3.3237862752778389</v>
      </c>
      <c r="AC59" s="304"/>
      <c r="AD59" s="304">
        <v>1.8993214233295426</v>
      </c>
      <c r="AE59" s="304">
        <v>2.1362603445520691</v>
      </c>
      <c r="AF59" s="304">
        <v>2.5629928437790941</v>
      </c>
      <c r="AG59" s="304"/>
      <c r="AH59" s="304">
        <v>1.8595292047362422</v>
      </c>
      <c r="AI59" s="304">
        <v>2.0899513278117823</v>
      </c>
      <c r="AJ59" s="304">
        <v>1.9045400174804068</v>
      </c>
      <c r="AK59" s="304"/>
      <c r="AL59" s="304">
        <v>0.45254162758227579</v>
      </c>
      <c r="AM59" s="304">
        <v>0.24073786925979021</v>
      </c>
      <c r="AN59" s="304">
        <v>0.13105161345375174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238.43700000000015</v>
      </c>
      <c r="C62" s="305">
        <f>SUM(C63:C71)</f>
        <v>246.74499999999972</v>
      </c>
      <c r="D62" s="305">
        <f>SUM(D63:D71)</f>
        <v>257.11200000000025</v>
      </c>
      <c r="E62" s="304"/>
      <c r="F62" s="305">
        <f>SUM(F63:F71)</f>
        <v>0.71426470634196115</v>
      </c>
      <c r="G62" s="305">
        <f>SUM(G63:G71)</f>
        <v>1.0231734527976393</v>
      </c>
      <c r="H62" s="305">
        <f>SUM(H63:H71)</f>
        <v>1.5451634119479265</v>
      </c>
      <c r="I62" s="304"/>
      <c r="J62" s="305">
        <f>SUM(J63:J71)</f>
        <v>7.6338236557787402</v>
      </c>
      <c r="K62" s="305">
        <f>SUM(K63:K71)</f>
        <v>10.542701566610171</v>
      </c>
      <c r="L62" s="305">
        <f>SUM(L63:L71)</f>
        <v>15.920999198600008</v>
      </c>
      <c r="M62" s="304"/>
      <c r="N62" s="305">
        <f>SUM(N63:N71)</f>
        <v>32.116253051543524</v>
      </c>
      <c r="O62" s="305">
        <f>SUM(O63:O71)</f>
        <v>36.285425539265482</v>
      </c>
      <c r="P62" s="305">
        <f>SUM(P63:P71)</f>
        <v>49.634092711320022</v>
      </c>
      <c r="Q62" s="304"/>
      <c r="R62" s="305">
        <f>SUM(R63:R71)</f>
        <v>10.041171046913897</v>
      </c>
      <c r="S62" s="305">
        <f>SUM(S63:S71)</f>
        <v>10.93341603853403</v>
      </c>
      <c r="T62" s="305">
        <f>SUM(T63:T71)</f>
        <v>14.839642066600218</v>
      </c>
      <c r="U62" s="304"/>
      <c r="V62" s="305">
        <f>SUM(V63:V71)</f>
        <v>11.357764026241679</v>
      </c>
      <c r="W62" s="305">
        <f>SUM(W63:W71)</f>
        <v>12.334444312288134</v>
      </c>
      <c r="X62" s="305">
        <f>SUM(X63:X71)</f>
        <v>16.19222218419533</v>
      </c>
      <c r="Y62" s="304"/>
      <c r="Z62" s="305">
        <f>SUM(Z63:Z71)</f>
        <v>52.386056800006244</v>
      </c>
      <c r="AA62" s="305">
        <f>SUM(AA63:AA71)</f>
        <v>57.80811097894324</v>
      </c>
      <c r="AB62" s="305">
        <f>SUM(AB63:AB71)</f>
        <v>64.338800335233884</v>
      </c>
      <c r="AC62" s="304"/>
      <c r="AD62" s="305">
        <f>SUM(AD63:AD71)</f>
        <v>65.842414266300239</v>
      </c>
      <c r="AE62" s="305">
        <f>SUM(AE63:AE71)</f>
        <v>65.515025878155967</v>
      </c>
      <c r="AF62" s="305">
        <f>SUM(AF63:AF71)</f>
        <v>60.143521310833407</v>
      </c>
      <c r="AG62" s="304"/>
      <c r="AH62" s="305">
        <f>SUM(AH63:AH71)</f>
        <v>45.457378021990237</v>
      </c>
      <c r="AI62" s="305">
        <f>SUM(AI63:AI71)</f>
        <v>41.826677095523124</v>
      </c>
      <c r="AJ62" s="305">
        <f>SUM(AJ63:AJ71)</f>
        <v>27.219794042171873</v>
      </c>
      <c r="AK62" s="304"/>
      <c r="AL62" s="305">
        <f>SUM(AL63:AL71)</f>
        <v>12.887874424883641</v>
      </c>
      <c r="AM62" s="305">
        <f>SUM(AM63:AM71)</f>
        <v>10.476025137881891</v>
      </c>
      <c r="AN62" s="305">
        <f>SUM(AN63:AN71)</f>
        <v>7.2777647390975684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30.00254834734892</v>
      </c>
      <c r="C63" s="304">
        <f t="shared" ref="C63:C71" si="73">SUM(G63,K63,O63,S63,W63,AA63,AE63,AI63,AM63)</f>
        <v>28.951350616869817</v>
      </c>
      <c r="D63" s="304">
        <f t="shared" ref="D63:D71" si="74">SUM(H63,L63,P63,T63,X63,AB63,AF63,AJ63,AN63)</f>
        <v>32.7126967193825</v>
      </c>
      <c r="E63" s="304"/>
      <c r="F63" s="304">
        <v>0.12132170270428083</v>
      </c>
      <c r="G63" s="304">
        <v>0.16367860552192423</v>
      </c>
      <c r="H63" s="304">
        <v>0.25609007563603797</v>
      </c>
      <c r="I63" s="304"/>
      <c r="J63" s="304">
        <v>1.5128981828656929</v>
      </c>
      <c r="K63" s="304">
        <v>1.8709770621735056</v>
      </c>
      <c r="L63" s="304">
        <v>2.7542209509816891</v>
      </c>
      <c r="M63" s="304"/>
      <c r="N63" s="304">
        <v>6.6996311722235147</v>
      </c>
      <c r="O63" s="304">
        <v>6.8701472266464929</v>
      </c>
      <c r="P63" s="304">
        <v>9.1404309533637793</v>
      </c>
      <c r="Q63" s="304"/>
      <c r="R63" s="304">
        <v>1.4047265850413997</v>
      </c>
      <c r="S63" s="304">
        <v>1.3537413722367411</v>
      </c>
      <c r="T63" s="304">
        <v>1.8165897657884593</v>
      </c>
      <c r="U63" s="304"/>
      <c r="V63" s="304">
        <v>1.8134905336193887</v>
      </c>
      <c r="W63" s="304">
        <v>1.7606575634050512</v>
      </c>
      <c r="X63" s="304">
        <v>2.1674852599259622</v>
      </c>
      <c r="Y63" s="304"/>
      <c r="Z63" s="304">
        <v>5.8551624923537036</v>
      </c>
      <c r="AA63" s="304">
        <v>6.0211682596612155</v>
      </c>
      <c r="AB63" s="304">
        <v>7.3097321781744524</v>
      </c>
      <c r="AC63" s="304"/>
      <c r="AD63" s="304">
        <v>6.7141420503326525</v>
      </c>
      <c r="AE63" s="304">
        <v>5.7756394275438554</v>
      </c>
      <c r="AF63" s="304">
        <v>5.0946357808935483</v>
      </c>
      <c r="AG63" s="304"/>
      <c r="AH63" s="304">
        <v>5.1562151917664849</v>
      </c>
      <c r="AI63" s="304">
        <v>4.5288536565043094</v>
      </c>
      <c r="AJ63" s="304">
        <v>3.6176245004737395</v>
      </c>
      <c r="AK63" s="304"/>
      <c r="AL63" s="304">
        <v>0.72496043644180574</v>
      </c>
      <c r="AM63" s="304">
        <v>0.60648744317672065</v>
      </c>
      <c r="AN63" s="304">
        <v>0.55588725414483264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19.501267963350426</v>
      </c>
      <c r="C64" s="304">
        <f t="shared" si="73"/>
        <v>22.191665210274444</v>
      </c>
      <c r="D64" s="304">
        <f t="shared" si="74"/>
        <v>25.905307138958019</v>
      </c>
      <c r="E64" s="304"/>
      <c r="F64" s="304">
        <v>0.30217930439456714</v>
      </c>
      <c r="G64" s="304">
        <v>0.44167534291993393</v>
      </c>
      <c r="H64" s="304">
        <v>0.6570545986084787</v>
      </c>
      <c r="I64" s="304"/>
      <c r="J64" s="304">
        <v>1.8124345514229057</v>
      </c>
      <c r="K64" s="304">
        <v>2.5810203555955256</v>
      </c>
      <c r="L64" s="304">
        <v>3.856106198173562</v>
      </c>
      <c r="M64" s="304"/>
      <c r="N64" s="304">
        <v>5.1830304650375147</v>
      </c>
      <c r="O64" s="304">
        <v>6.0432363803667517</v>
      </c>
      <c r="P64" s="304">
        <v>7.9959818078587697</v>
      </c>
      <c r="Q64" s="304"/>
      <c r="R64" s="304">
        <v>0.95324416080356211</v>
      </c>
      <c r="S64" s="304">
        <v>1.0341014000820583</v>
      </c>
      <c r="T64" s="304">
        <v>1.2447166883274232</v>
      </c>
      <c r="U64" s="304"/>
      <c r="V64" s="304">
        <v>1.218311193996511</v>
      </c>
      <c r="W64" s="304">
        <v>1.4058667772975502</v>
      </c>
      <c r="X64" s="304">
        <v>1.8545334066809314</v>
      </c>
      <c r="Y64" s="304"/>
      <c r="Z64" s="304">
        <v>3.8416085067844628</v>
      </c>
      <c r="AA64" s="304">
        <v>4.5895235020994507</v>
      </c>
      <c r="AB64" s="304">
        <v>5.5428353579837983</v>
      </c>
      <c r="AC64" s="304"/>
      <c r="AD64" s="304">
        <v>3.4689879181378291</v>
      </c>
      <c r="AE64" s="304">
        <v>3.4435538322128152</v>
      </c>
      <c r="AF64" s="304">
        <v>2.9183719781915083</v>
      </c>
      <c r="AG64" s="304"/>
      <c r="AH64" s="304">
        <v>2.3102233780366102</v>
      </c>
      <c r="AI64" s="304">
        <v>2.2969500108571363</v>
      </c>
      <c r="AJ64" s="304">
        <v>1.4714422601267863</v>
      </c>
      <c r="AK64" s="304"/>
      <c r="AL64" s="304">
        <v>0.41124848473646469</v>
      </c>
      <c r="AM64" s="304">
        <v>0.3557376088432222</v>
      </c>
      <c r="AN64" s="304">
        <v>0.36426484300676204</v>
      </c>
    </row>
    <row r="65" spans="1:40" x14ac:dyDescent="0.2">
      <c r="A65" s="13" t="str">
        <f t="shared" si="72"/>
        <v>Associate professional occupations</v>
      </c>
      <c r="B65" s="304">
        <f t="shared" si="75"/>
        <v>18.349053592668124</v>
      </c>
      <c r="C65" s="304">
        <f t="shared" si="73"/>
        <v>18.9658346425154</v>
      </c>
      <c r="D65" s="304">
        <f t="shared" si="74"/>
        <v>21.247698381341245</v>
      </c>
      <c r="E65" s="304"/>
      <c r="F65" s="304">
        <v>8.8839485823702366E-2</v>
      </c>
      <c r="G65" s="304">
        <v>0.1172529887097892</v>
      </c>
      <c r="H65" s="304">
        <v>0.16462360167587067</v>
      </c>
      <c r="I65" s="304"/>
      <c r="J65" s="304">
        <v>0.85336091688179549</v>
      </c>
      <c r="K65" s="304">
        <v>1.1440213683537572</v>
      </c>
      <c r="L65" s="304">
        <v>1.6201327451664407</v>
      </c>
      <c r="M65" s="304"/>
      <c r="N65" s="304">
        <v>3.6298424138068905</v>
      </c>
      <c r="O65" s="304">
        <v>3.8734158447765386</v>
      </c>
      <c r="P65" s="304">
        <v>4.9944095930192853</v>
      </c>
      <c r="Q65" s="304"/>
      <c r="R65" s="304">
        <v>0.90062656693309295</v>
      </c>
      <c r="S65" s="304">
        <v>0.95672701422116468</v>
      </c>
      <c r="T65" s="304">
        <v>1.2908602539631495</v>
      </c>
      <c r="U65" s="304"/>
      <c r="V65" s="304">
        <v>1.1138914027630951</v>
      </c>
      <c r="W65" s="304">
        <v>1.1817328058509287</v>
      </c>
      <c r="X65" s="304">
        <v>1.508669266766409</v>
      </c>
      <c r="Y65" s="304"/>
      <c r="Z65" s="304">
        <v>4.1416699300953592</v>
      </c>
      <c r="AA65" s="304">
        <v>4.5570851096844258</v>
      </c>
      <c r="AB65" s="304">
        <v>5.3557776753522113</v>
      </c>
      <c r="AC65" s="304"/>
      <c r="AD65" s="304">
        <v>4.4918804811318278</v>
      </c>
      <c r="AE65" s="304">
        <v>4.5247800999620917</v>
      </c>
      <c r="AF65" s="304">
        <v>4.6163823649047453</v>
      </c>
      <c r="AG65" s="304"/>
      <c r="AH65" s="304">
        <v>2.5840038510679291</v>
      </c>
      <c r="AI65" s="304">
        <v>2.2258744849495811</v>
      </c>
      <c r="AJ65" s="304">
        <v>1.3045037699181044</v>
      </c>
      <c r="AK65" s="304"/>
      <c r="AL65" s="304">
        <v>0.54493854416443233</v>
      </c>
      <c r="AM65" s="304">
        <v>0.38494492600712205</v>
      </c>
      <c r="AN65" s="304">
        <v>0.39233911057503124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21.11443107474167</v>
      </c>
      <c r="C66" s="304">
        <f t="shared" si="73"/>
        <v>22.609517635116983</v>
      </c>
      <c r="D66" s="304">
        <f t="shared" si="74"/>
        <v>23.720286679481028</v>
      </c>
      <c r="E66" s="304"/>
      <c r="F66" s="304">
        <v>3.8911529160740664E-2</v>
      </c>
      <c r="G66" s="304">
        <v>5.8053704602408919E-2</v>
      </c>
      <c r="H66" s="304">
        <v>9.6892545203149549E-2</v>
      </c>
      <c r="I66" s="304"/>
      <c r="J66" s="304">
        <v>0.76235470913933545</v>
      </c>
      <c r="K66" s="304">
        <v>1.1195172068356514</v>
      </c>
      <c r="L66" s="304">
        <v>1.7480912743062529</v>
      </c>
      <c r="M66" s="304"/>
      <c r="N66" s="304">
        <v>3.1063214413089244</v>
      </c>
      <c r="O66" s="304">
        <v>3.7701218089113846</v>
      </c>
      <c r="P66" s="304">
        <v>5.2629150917785834</v>
      </c>
      <c r="Q66" s="304"/>
      <c r="R66" s="304">
        <v>1.0799824662976125</v>
      </c>
      <c r="S66" s="304">
        <v>1.195266756025936</v>
      </c>
      <c r="T66" s="304">
        <v>1.5710921099510751</v>
      </c>
      <c r="U66" s="304"/>
      <c r="V66" s="304">
        <v>0.97920049109591301</v>
      </c>
      <c r="W66" s="304">
        <v>1.0404453581285156</v>
      </c>
      <c r="X66" s="304">
        <v>1.3107786323471062</v>
      </c>
      <c r="Y66" s="304"/>
      <c r="Z66" s="304">
        <v>4.8490596488332711</v>
      </c>
      <c r="AA66" s="304">
        <v>5.645255091362106</v>
      </c>
      <c r="AB66" s="304">
        <v>5.977235429782799</v>
      </c>
      <c r="AC66" s="304"/>
      <c r="AD66" s="304">
        <v>6.9201050722828095</v>
      </c>
      <c r="AE66" s="304">
        <v>7.5061944564878811</v>
      </c>
      <c r="AF66" s="304">
        <v>6.8898656483322727</v>
      </c>
      <c r="AG66" s="304"/>
      <c r="AH66" s="304">
        <v>2.9182850521624304</v>
      </c>
      <c r="AI66" s="304">
        <v>1.9386601080123709</v>
      </c>
      <c r="AJ66" s="304">
        <v>0.66896099936378683</v>
      </c>
      <c r="AK66" s="304"/>
      <c r="AL66" s="304">
        <v>0.46021066446063358</v>
      </c>
      <c r="AM66" s="304">
        <v>0.33600314475073045</v>
      </c>
      <c r="AN66" s="304">
        <v>0.19445494841600477</v>
      </c>
    </row>
    <row r="67" spans="1:40" x14ac:dyDescent="0.2">
      <c r="A67" s="13" t="str">
        <f t="shared" si="72"/>
        <v>Skilled trades occupations</v>
      </c>
      <c r="B67" s="304">
        <f t="shared" si="75"/>
        <v>20.071503933041448</v>
      </c>
      <c r="C67" s="304">
        <f t="shared" si="73"/>
        <v>21.005297016132683</v>
      </c>
      <c r="D67" s="304">
        <f t="shared" si="74"/>
        <v>21.086613468250086</v>
      </c>
      <c r="E67" s="304"/>
      <c r="F67" s="304">
        <v>9.687897278563529E-3</v>
      </c>
      <c r="G67" s="304">
        <v>1.4978858512352266E-2</v>
      </c>
      <c r="H67" s="304">
        <v>2.8486897379887192E-2</v>
      </c>
      <c r="I67" s="304"/>
      <c r="J67" s="304">
        <v>0.28735076299167889</v>
      </c>
      <c r="K67" s="304">
        <v>0.43508611515264817</v>
      </c>
      <c r="L67" s="304">
        <v>0.68454223681364668</v>
      </c>
      <c r="M67" s="304"/>
      <c r="N67" s="304">
        <v>1.1723298725352442</v>
      </c>
      <c r="O67" s="304">
        <v>1.4668347337038048</v>
      </c>
      <c r="P67" s="304">
        <v>1.9928403802234771</v>
      </c>
      <c r="Q67" s="304"/>
      <c r="R67" s="304">
        <v>0.61842684816955784</v>
      </c>
      <c r="S67" s="304">
        <v>0.68073422390040605</v>
      </c>
      <c r="T67" s="304">
        <v>0.8803767463423019</v>
      </c>
      <c r="U67" s="304"/>
      <c r="V67" s="304">
        <v>0.99381464413467069</v>
      </c>
      <c r="W67" s="304">
        <v>1.1319994283834964</v>
      </c>
      <c r="X67" s="304">
        <v>1.4333360431868687</v>
      </c>
      <c r="Y67" s="304"/>
      <c r="Z67" s="304">
        <v>6.3554330927498537</v>
      </c>
      <c r="AA67" s="304">
        <v>7.3341674732225295</v>
      </c>
      <c r="AB67" s="304">
        <v>8.056254206975721</v>
      </c>
      <c r="AC67" s="304"/>
      <c r="AD67" s="304">
        <v>5.3138001182826864</v>
      </c>
      <c r="AE67" s="304">
        <v>4.8209021979193443</v>
      </c>
      <c r="AF67" s="304">
        <v>4.2417151873762631</v>
      </c>
      <c r="AG67" s="304"/>
      <c r="AH67" s="304">
        <v>3.956265921651605</v>
      </c>
      <c r="AI67" s="304">
        <v>4.0244697657977815</v>
      </c>
      <c r="AJ67" s="304">
        <v>3.0301087892135472</v>
      </c>
      <c r="AK67" s="304"/>
      <c r="AL67" s="304">
        <v>1.3643947752475907</v>
      </c>
      <c r="AM67" s="304">
        <v>1.0961242195403194</v>
      </c>
      <c r="AN67" s="304">
        <v>0.73895298073837057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6.8798981467153828</v>
      </c>
      <c r="C68" s="304">
        <f t="shared" si="73"/>
        <v>6.7866716737502024</v>
      </c>
      <c r="D68" s="304">
        <f t="shared" si="74"/>
        <v>7.7086279437167065</v>
      </c>
      <c r="E68" s="304"/>
      <c r="F68" s="304">
        <v>7.7798977653910162E-3</v>
      </c>
      <c r="G68" s="304">
        <v>1.1659894015566191E-2</v>
      </c>
      <c r="H68" s="304">
        <v>1.9421735929734587E-2</v>
      </c>
      <c r="I68" s="304"/>
      <c r="J68" s="304">
        <v>0.13595120645049458</v>
      </c>
      <c r="K68" s="304">
        <v>0.18834504931725465</v>
      </c>
      <c r="L68" s="304">
        <v>0.2874776786364614</v>
      </c>
      <c r="M68" s="304"/>
      <c r="N68" s="304">
        <v>0.88703871687764124</v>
      </c>
      <c r="O68" s="304">
        <v>0.93819789863095149</v>
      </c>
      <c r="P68" s="304">
        <v>1.2077891278371993</v>
      </c>
      <c r="Q68" s="304"/>
      <c r="R68" s="304">
        <v>0.72535520860011049</v>
      </c>
      <c r="S68" s="304">
        <v>0.79810793820477288</v>
      </c>
      <c r="T68" s="304">
        <v>1.2140332638820861</v>
      </c>
      <c r="U68" s="304"/>
      <c r="V68" s="304">
        <v>0.67708155608139364</v>
      </c>
      <c r="W68" s="304">
        <v>0.69064798703438979</v>
      </c>
      <c r="X68" s="304">
        <v>0.9721172785058233</v>
      </c>
      <c r="Y68" s="304"/>
      <c r="Z68" s="304">
        <v>1.2436985170190882</v>
      </c>
      <c r="AA68" s="304">
        <v>1.2701877952344509</v>
      </c>
      <c r="AB68" s="304">
        <v>1.4327770296574589</v>
      </c>
      <c r="AC68" s="304"/>
      <c r="AD68" s="304">
        <v>1.7505809712781866</v>
      </c>
      <c r="AE68" s="304">
        <v>1.6311571856185128</v>
      </c>
      <c r="AF68" s="304">
        <v>1.6102551826630684</v>
      </c>
      <c r="AG68" s="304"/>
      <c r="AH68" s="304">
        <v>0.98500136053935605</v>
      </c>
      <c r="AI68" s="304">
        <v>0.91288258487907514</v>
      </c>
      <c r="AJ68" s="304">
        <v>0.69931336818619971</v>
      </c>
      <c r="AK68" s="304"/>
      <c r="AL68" s="304">
        <v>0.46741071210372098</v>
      </c>
      <c r="AM68" s="304">
        <v>0.34548534081522864</v>
      </c>
      <c r="AN68" s="304">
        <v>0.26544327841867466</v>
      </c>
    </row>
    <row r="69" spans="1:40" x14ac:dyDescent="0.2">
      <c r="A69" s="13" t="str">
        <f t="shared" si="72"/>
        <v>Sales and customer service occupations</v>
      </c>
      <c r="B69" s="304">
        <f t="shared" si="75"/>
        <v>47.559013758747788</v>
      </c>
      <c r="C69" s="304">
        <f t="shared" si="73"/>
        <v>47.293207223636273</v>
      </c>
      <c r="D69" s="304">
        <f t="shared" si="74"/>
        <v>46.297914529839723</v>
      </c>
      <c r="E69" s="304"/>
      <c r="F69" s="304">
        <v>5.4917483151171627E-2</v>
      </c>
      <c r="G69" s="304">
        <v>7.3619300756611744E-2</v>
      </c>
      <c r="H69" s="304">
        <v>9.8008477471976954E-2</v>
      </c>
      <c r="I69" s="304"/>
      <c r="J69" s="304">
        <v>1.0279269042001105</v>
      </c>
      <c r="K69" s="304">
        <v>1.4470346913198637</v>
      </c>
      <c r="L69" s="304">
        <v>2.2353003912501195</v>
      </c>
      <c r="M69" s="304"/>
      <c r="N69" s="304">
        <v>5.564384372279469</v>
      </c>
      <c r="O69" s="304">
        <v>6.1716331977289647</v>
      </c>
      <c r="P69" s="304">
        <v>8.6771015860439675</v>
      </c>
      <c r="Q69" s="304"/>
      <c r="R69" s="304">
        <v>1.7841923521548966</v>
      </c>
      <c r="S69" s="304">
        <v>1.7805438641918361</v>
      </c>
      <c r="T69" s="304">
        <v>2.3292809325304149</v>
      </c>
      <c r="U69" s="304"/>
      <c r="V69" s="304">
        <v>1.444056885316265</v>
      </c>
      <c r="W69" s="304">
        <v>1.3603138154963601</v>
      </c>
      <c r="X69" s="304">
        <v>1.6914654975188301</v>
      </c>
      <c r="Y69" s="304"/>
      <c r="Z69" s="304">
        <v>12.632432908346212</v>
      </c>
      <c r="AA69" s="304">
        <v>13.677229153821237</v>
      </c>
      <c r="AB69" s="304">
        <v>15.138894407194742</v>
      </c>
      <c r="AC69" s="304"/>
      <c r="AD69" s="304">
        <v>13.350701678346198</v>
      </c>
      <c r="AE69" s="304">
        <v>13.104815428520471</v>
      </c>
      <c r="AF69" s="304">
        <v>11.160868072807315</v>
      </c>
      <c r="AG69" s="304"/>
      <c r="AH69" s="304">
        <v>9.0749693937850289</v>
      </c>
      <c r="AI69" s="304">
        <v>7.6986900177403266</v>
      </c>
      <c r="AJ69" s="304">
        <v>3.8432074932992109</v>
      </c>
      <c r="AK69" s="304"/>
      <c r="AL69" s="304">
        <v>2.625431781168436</v>
      </c>
      <c r="AM69" s="304">
        <v>1.979327754060602</v>
      </c>
      <c r="AN69" s="304">
        <v>1.1237876717231472</v>
      </c>
    </row>
    <row r="70" spans="1:40" x14ac:dyDescent="0.2">
      <c r="A70" s="13" t="str">
        <f t="shared" si="72"/>
        <v>Process, plant and machine operatives</v>
      </c>
      <c r="B70" s="304">
        <f t="shared" si="75"/>
        <v>28.137978642025409</v>
      </c>
      <c r="C70" s="304">
        <f t="shared" si="73"/>
        <v>30.999028069524904</v>
      </c>
      <c r="D70" s="304">
        <f t="shared" si="74"/>
        <v>31.559537674453651</v>
      </c>
      <c r="E70" s="304"/>
      <c r="F70" s="304">
        <v>7.8584029516127141E-2</v>
      </c>
      <c r="G70" s="304">
        <v>0.12654726583190004</v>
      </c>
      <c r="H70" s="304">
        <v>0.20375039397716666</v>
      </c>
      <c r="I70" s="304"/>
      <c r="J70" s="304">
        <v>0.32522546982979128</v>
      </c>
      <c r="K70" s="304">
        <v>0.47487140500240516</v>
      </c>
      <c r="L70" s="304">
        <v>0.66497618156434146</v>
      </c>
      <c r="M70" s="304"/>
      <c r="N70" s="304">
        <v>1.4583642815408766</v>
      </c>
      <c r="O70" s="304">
        <v>2.0612685049631363</v>
      </c>
      <c r="P70" s="304">
        <v>3.2130621088463349</v>
      </c>
      <c r="Q70" s="304"/>
      <c r="R70" s="304">
        <v>0.65674384737433289</v>
      </c>
      <c r="S70" s="304">
        <v>0.86240206738173919</v>
      </c>
      <c r="T70" s="304">
        <v>1.1336638884184163</v>
      </c>
      <c r="U70" s="304"/>
      <c r="V70" s="304">
        <v>0.9868483456746503</v>
      </c>
      <c r="W70" s="304">
        <v>1.2297464630817323</v>
      </c>
      <c r="X70" s="304">
        <v>1.6229919947107516</v>
      </c>
      <c r="Y70" s="304"/>
      <c r="Z70" s="304">
        <v>4.5981747751824829</v>
      </c>
      <c r="AA70" s="304">
        <v>5.8054643151774199</v>
      </c>
      <c r="AB70" s="304">
        <v>6.5385462102040091</v>
      </c>
      <c r="AC70" s="304"/>
      <c r="AD70" s="304">
        <v>9.5716156368826937</v>
      </c>
      <c r="AE70" s="304">
        <v>10.469616678796017</v>
      </c>
      <c r="AF70" s="304">
        <v>10.677609414178411</v>
      </c>
      <c r="AG70" s="304"/>
      <c r="AH70" s="304">
        <v>7.9622619016456566</v>
      </c>
      <c r="AI70" s="304">
        <v>8.2178955656169741</v>
      </c>
      <c r="AJ70" s="304">
        <v>6.509769859812585</v>
      </c>
      <c r="AK70" s="304"/>
      <c r="AL70" s="304">
        <v>2.5001603543787976</v>
      </c>
      <c r="AM70" s="304">
        <v>1.7512158036735772</v>
      </c>
      <c r="AN70" s="304">
        <v>0.99516762274163106</v>
      </c>
    </row>
    <row r="71" spans="1:40" x14ac:dyDescent="0.2">
      <c r="A71" s="13" t="str">
        <f t="shared" si="72"/>
        <v>Elementary occupations</v>
      </c>
      <c r="B71" s="304">
        <f t="shared" si="75"/>
        <v>46.821304541360973</v>
      </c>
      <c r="C71" s="304">
        <f t="shared" si="73"/>
        <v>47.942427912178985</v>
      </c>
      <c r="D71" s="304">
        <f t="shared" si="74"/>
        <v>46.873317464577283</v>
      </c>
      <c r="E71" s="304"/>
      <c r="F71" s="304">
        <v>1.2043376547416825E-2</v>
      </c>
      <c r="G71" s="304">
        <v>1.5707491927152699E-2</v>
      </c>
      <c r="H71" s="304">
        <v>2.0835086065624422E-2</v>
      </c>
      <c r="I71" s="304"/>
      <c r="J71" s="304">
        <v>0.91632095199693619</v>
      </c>
      <c r="K71" s="304">
        <v>1.2818283128595589</v>
      </c>
      <c r="L71" s="304">
        <v>2.0701515417074932</v>
      </c>
      <c r="M71" s="304"/>
      <c r="N71" s="304">
        <v>4.415310315933449</v>
      </c>
      <c r="O71" s="304">
        <v>5.0905699435374601</v>
      </c>
      <c r="P71" s="304">
        <v>7.1495620623486271</v>
      </c>
      <c r="Q71" s="304"/>
      <c r="R71" s="304">
        <v>1.9178730115393314</v>
      </c>
      <c r="S71" s="304">
        <v>2.2717914022893764</v>
      </c>
      <c r="T71" s="304">
        <v>3.3590284173968925</v>
      </c>
      <c r="U71" s="304"/>
      <c r="V71" s="304">
        <v>2.1310689735597914</v>
      </c>
      <c r="W71" s="304">
        <v>2.5330341136101122</v>
      </c>
      <c r="X71" s="304">
        <v>3.6308448045526482</v>
      </c>
      <c r="Y71" s="304"/>
      <c r="Z71" s="304">
        <v>8.8688169286418042</v>
      </c>
      <c r="AA71" s="304">
        <v>8.9080302786804069</v>
      </c>
      <c r="AB71" s="304">
        <v>8.9867478399086878</v>
      </c>
      <c r="AC71" s="304"/>
      <c r="AD71" s="304">
        <v>14.260600339625354</v>
      </c>
      <c r="AE71" s="304">
        <v>14.238366571094986</v>
      </c>
      <c r="AF71" s="304">
        <v>12.933817681486284</v>
      </c>
      <c r="AG71" s="304"/>
      <c r="AH71" s="304">
        <v>10.510151971335132</v>
      </c>
      <c r="AI71" s="304">
        <v>9.9824009011655725</v>
      </c>
      <c r="AJ71" s="304">
        <v>6.0748630017779126</v>
      </c>
      <c r="AK71" s="304"/>
      <c r="AL71" s="304">
        <v>3.7891186721817585</v>
      </c>
      <c r="AM71" s="304">
        <v>3.6206988970143668</v>
      </c>
      <c r="AN71" s="304">
        <v>2.6474670293331148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258.68699999999995</v>
      </c>
      <c r="C74" s="305">
        <f>SUM(C75:C83)</f>
        <v>263.96899999999988</v>
      </c>
      <c r="D74" s="305">
        <f>SUM(D75:D83)</f>
        <v>276.78300000000002</v>
      </c>
      <c r="E74" s="304"/>
      <c r="F74" s="305">
        <f>SUM(F75:F83)</f>
        <v>4.5650585057959736</v>
      </c>
      <c r="G74" s="305">
        <f>SUM(G75:G83)</f>
        <v>5.786875134313533</v>
      </c>
      <c r="H74" s="305">
        <f>SUM(H75:H83)</f>
        <v>7.4658936322424161</v>
      </c>
      <c r="I74" s="304"/>
      <c r="J74" s="305">
        <f>SUM(J75:J83)</f>
        <v>32.61002739580583</v>
      </c>
      <c r="K74" s="305">
        <f>SUM(K75:K83)</f>
        <v>41.350132988967928</v>
      </c>
      <c r="L74" s="305">
        <f>SUM(L75:L83)</f>
        <v>54.109754950892047</v>
      </c>
      <c r="M74" s="304"/>
      <c r="N74" s="305">
        <f>SUM(N75:N83)</f>
        <v>71.714799631484354</v>
      </c>
      <c r="O74" s="305">
        <f>SUM(O75:O83)</f>
        <v>71.966273082574318</v>
      </c>
      <c r="P74" s="305">
        <f>SUM(P75:P83)</f>
        <v>81.789497082567848</v>
      </c>
      <c r="Q74" s="304"/>
      <c r="R74" s="305">
        <f>SUM(R75:R83)</f>
        <v>13.297760344310039</v>
      </c>
      <c r="S74" s="305">
        <f>SUM(S75:S83)</f>
        <v>13.646867468135074</v>
      </c>
      <c r="T74" s="305">
        <f>SUM(T75:T83)</f>
        <v>16.738786303008684</v>
      </c>
      <c r="U74" s="304"/>
      <c r="V74" s="305">
        <f>SUM(V75:V83)</f>
        <v>16.082802660521136</v>
      </c>
      <c r="W74" s="305">
        <f>SUM(W75:W83)</f>
        <v>15.918354657416893</v>
      </c>
      <c r="X74" s="305">
        <f>SUM(X75:X83)</f>
        <v>18.717445558147357</v>
      </c>
      <c r="Y74" s="304"/>
      <c r="Z74" s="305">
        <f>SUM(Z75:Z83)</f>
        <v>37.335702832791526</v>
      </c>
      <c r="AA74" s="305">
        <f>SUM(AA75:AA83)</f>
        <v>36.794632587185141</v>
      </c>
      <c r="AB74" s="305">
        <f>SUM(AB75:AB83)</f>
        <v>33.986308815621854</v>
      </c>
      <c r="AC74" s="304"/>
      <c r="AD74" s="305">
        <f>SUM(AD75:AD83)</f>
        <v>42.848631761093642</v>
      </c>
      <c r="AE74" s="305">
        <f>SUM(AE75:AE83)</f>
        <v>40.592014335596005</v>
      </c>
      <c r="AF74" s="305">
        <f>SUM(AF75:AF83)</f>
        <v>34.11916220064176</v>
      </c>
      <c r="AG74" s="304"/>
      <c r="AH74" s="305">
        <f>SUM(AH75:AH83)</f>
        <v>31.397260862389729</v>
      </c>
      <c r="AI74" s="305">
        <f>SUM(AI75:AI83)</f>
        <v>30.082193784341431</v>
      </c>
      <c r="AJ74" s="305">
        <f>SUM(AJ75:AJ83)</f>
        <v>23.865038091461052</v>
      </c>
      <c r="AK74" s="304"/>
      <c r="AL74" s="305">
        <f>SUM(AL75:AL83)</f>
        <v>8.834956005807765</v>
      </c>
      <c r="AM74" s="305">
        <f>SUM(AM75:AM83)</f>
        <v>7.8316559614695169</v>
      </c>
      <c r="AN74" s="305">
        <f>SUM(AN75:AN83)</f>
        <v>5.9911133654169824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37.005039884397483</v>
      </c>
      <c r="C75" s="305">
        <f t="shared" ref="C75:C83" si="77">SUM(G75,K75,O75,S75,W75,AA75,AE75,AI75,AM75)</f>
        <v>35.226837889189511</v>
      </c>
      <c r="D75" s="305">
        <f t="shared" ref="D75:D83" si="78">SUM(H75,L75,P75,T75,X75,AB75,AF75,AJ75,AN75)</f>
        <v>38.680860783894708</v>
      </c>
      <c r="E75" s="304"/>
      <c r="F75" s="304">
        <v>0.77831300653146596</v>
      </c>
      <c r="G75" s="304">
        <v>0.90943883959186211</v>
      </c>
      <c r="H75" s="304">
        <v>1.1989372137077299</v>
      </c>
      <c r="I75" s="304"/>
      <c r="J75" s="304">
        <v>4.968950791289541</v>
      </c>
      <c r="K75" s="304">
        <v>5.7742098789273557</v>
      </c>
      <c r="L75" s="304">
        <v>7.7133728547376306</v>
      </c>
      <c r="M75" s="304"/>
      <c r="N75" s="304">
        <v>11.391441390715443</v>
      </c>
      <c r="O75" s="304">
        <v>10.452682725842353</v>
      </c>
      <c r="P75" s="304">
        <v>12.107739661828523</v>
      </c>
      <c r="Q75" s="304"/>
      <c r="R75" s="304">
        <v>1.6465896353521734</v>
      </c>
      <c r="S75" s="304">
        <v>1.4881444954348135</v>
      </c>
      <c r="T75" s="304">
        <v>1.7710295101902251</v>
      </c>
      <c r="U75" s="304"/>
      <c r="V75" s="304">
        <v>3.0000550276291302</v>
      </c>
      <c r="W75" s="304">
        <v>2.8351039356901442</v>
      </c>
      <c r="X75" s="304">
        <v>3.4724643186771122</v>
      </c>
      <c r="Y75" s="304"/>
      <c r="Z75" s="304">
        <v>5.885602808400578</v>
      </c>
      <c r="AA75" s="304">
        <v>5.3815274482607682</v>
      </c>
      <c r="AB75" s="304">
        <v>5.2241984256965104</v>
      </c>
      <c r="AC75" s="304"/>
      <c r="AD75" s="304">
        <v>5.3535687898123179</v>
      </c>
      <c r="AE75" s="304">
        <v>4.7822092013637016</v>
      </c>
      <c r="AF75" s="304">
        <v>4.1844314343646962</v>
      </c>
      <c r="AG75" s="304"/>
      <c r="AH75" s="304">
        <v>3.2274986569575317</v>
      </c>
      <c r="AI75" s="304">
        <v>2.9071916442085572</v>
      </c>
      <c r="AJ75" s="304">
        <v>2.432524700709251</v>
      </c>
      <c r="AK75" s="304"/>
      <c r="AL75" s="304">
        <v>0.75301977770930217</v>
      </c>
      <c r="AM75" s="304">
        <v>0.69632971986996084</v>
      </c>
      <c r="AN75" s="304">
        <v>0.57616266398303517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67.756378634450456</v>
      </c>
      <c r="C76" s="305">
        <f t="shared" si="77"/>
        <v>74.978453582654154</v>
      </c>
      <c r="D76" s="305">
        <f>SUM(H76,L76,P76,T76,X76,AB76,AF76,AJ76,AN76)</f>
        <v>83.393963667045639</v>
      </c>
      <c r="E76" s="304"/>
      <c r="F76" s="304">
        <v>2.6387023240891239</v>
      </c>
      <c r="G76" s="304">
        <v>3.3943126223173197</v>
      </c>
      <c r="H76" s="304">
        <v>4.2271926042871364</v>
      </c>
      <c r="I76" s="304"/>
      <c r="J76" s="304">
        <v>14.995385931565787</v>
      </c>
      <c r="K76" s="304">
        <v>19.552696843630695</v>
      </c>
      <c r="L76" s="304">
        <v>24.864736301266216</v>
      </c>
      <c r="M76" s="304"/>
      <c r="N76" s="304">
        <v>26.957834839152696</v>
      </c>
      <c r="O76" s="304">
        <v>27.90754263215559</v>
      </c>
      <c r="P76" s="304">
        <v>30.420601104704563</v>
      </c>
      <c r="Q76" s="304"/>
      <c r="R76" s="304">
        <v>2.2703415591515883</v>
      </c>
      <c r="S76" s="304">
        <v>2.40805066989713</v>
      </c>
      <c r="T76" s="304">
        <v>2.9135481595347112</v>
      </c>
      <c r="U76" s="304"/>
      <c r="V76" s="304">
        <v>4.1611758785331485</v>
      </c>
      <c r="W76" s="304">
        <v>4.1580034905138534</v>
      </c>
      <c r="X76" s="304">
        <v>4.7508140439252555</v>
      </c>
      <c r="Y76" s="304"/>
      <c r="Z76" s="304">
        <v>6.3648247597830121</v>
      </c>
      <c r="AA76" s="304">
        <v>6.8413801220956758</v>
      </c>
      <c r="AB76" s="304">
        <v>6.6891443875717993</v>
      </c>
      <c r="AC76" s="304"/>
      <c r="AD76" s="304">
        <v>6.1791089145583022</v>
      </c>
      <c r="AE76" s="304">
        <v>6.3243190106889831</v>
      </c>
      <c r="AF76" s="304">
        <v>6.1564585461763759</v>
      </c>
      <c r="AG76" s="304"/>
      <c r="AH76" s="304">
        <v>3.4885051897948802</v>
      </c>
      <c r="AI76" s="304">
        <v>3.5219642508080038</v>
      </c>
      <c r="AJ76" s="304">
        <v>2.5624897701187659</v>
      </c>
      <c r="AK76" s="304"/>
      <c r="AL76" s="304">
        <v>0.70049923782192192</v>
      </c>
      <c r="AM76" s="304">
        <v>0.8701839405469084</v>
      </c>
      <c r="AN76" s="304">
        <v>0.80897874946080106</v>
      </c>
    </row>
    <row r="77" spans="1:40" x14ac:dyDescent="0.2">
      <c r="A77" s="13" t="str">
        <f t="shared" si="76"/>
        <v>Associate professional occupations</v>
      </c>
      <c r="B77" s="305">
        <f t="shared" si="79"/>
        <v>50.669150831141316</v>
      </c>
      <c r="C77" s="305">
        <f t="shared" si="77"/>
        <v>48.950990423918704</v>
      </c>
      <c r="D77" s="305">
        <f t="shared" si="78"/>
        <v>52.590459026351851</v>
      </c>
      <c r="E77" s="304"/>
      <c r="F77" s="304">
        <v>0.82835130151795722</v>
      </c>
      <c r="G77" s="304">
        <v>1.0339350170519022</v>
      </c>
      <c r="H77" s="304">
        <v>1.4077716829213451</v>
      </c>
      <c r="I77" s="304"/>
      <c r="J77" s="304">
        <v>8.1218506398189625</v>
      </c>
      <c r="K77" s="304">
        <v>9.8224031340161648</v>
      </c>
      <c r="L77" s="304">
        <v>13.075517376589774</v>
      </c>
      <c r="M77" s="304"/>
      <c r="N77" s="304">
        <v>17.7325890825568</v>
      </c>
      <c r="O77" s="304">
        <v>16.528376310919015</v>
      </c>
      <c r="P77" s="304">
        <v>18.378404895463085</v>
      </c>
      <c r="Q77" s="304"/>
      <c r="R77" s="304">
        <v>3.0084402469976417</v>
      </c>
      <c r="S77" s="304">
        <v>3.0206965175927833</v>
      </c>
      <c r="T77" s="304">
        <v>3.7840768784517209</v>
      </c>
      <c r="U77" s="304"/>
      <c r="V77" s="304">
        <v>3.1635688294499809</v>
      </c>
      <c r="W77" s="304">
        <v>2.9135828596644191</v>
      </c>
      <c r="X77" s="304">
        <v>3.0290580498052093</v>
      </c>
      <c r="Y77" s="304"/>
      <c r="Z77" s="304">
        <v>6.8235762727369975</v>
      </c>
      <c r="AA77" s="304">
        <v>6.2165427829383484</v>
      </c>
      <c r="AB77" s="304">
        <v>5.4474192591365647</v>
      </c>
      <c r="AC77" s="304"/>
      <c r="AD77" s="304">
        <v>6.0056022992408273</v>
      </c>
      <c r="AE77" s="304">
        <v>4.9850774520594126</v>
      </c>
      <c r="AF77" s="304">
        <v>3.7486050329539644</v>
      </c>
      <c r="AG77" s="304"/>
      <c r="AH77" s="304">
        <v>4.0953535600553312</v>
      </c>
      <c r="AI77" s="304">
        <v>3.5634658131225478</v>
      </c>
      <c r="AJ77" s="304">
        <v>2.9134271928960223</v>
      </c>
      <c r="AK77" s="304"/>
      <c r="AL77" s="304">
        <v>0.88981859876681624</v>
      </c>
      <c r="AM77" s="304">
        <v>0.86691053655411865</v>
      </c>
      <c r="AN77" s="304">
        <v>0.806178658134171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30.695768632041279</v>
      </c>
      <c r="C78" s="305">
        <f t="shared" si="77"/>
        <v>30.403088740168666</v>
      </c>
      <c r="D78" s="305">
        <f t="shared" si="78"/>
        <v>27.189640628823575</v>
      </c>
      <c r="E78" s="304"/>
      <c r="F78" s="304">
        <v>0.15606850545887613</v>
      </c>
      <c r="G78" s="304">
        <v>0.21952390098022331</v>
      </c>
      <c r="H78" s="304">
        <v>0.31422855509468633</v>
      </c>
      <c r="I78" s="304"/>
      <c r="J78" s="304">
        <v>1.999016982022586</v>
      </c>
      <c r="K78" s="304">
        <v>2.7682102249583842</v>
      </c>
      <c r="L78" s="304">
        <v>3.831087505041177</v>
      </c>
      <c r="M78" s="304"/>
      <c r="N78" s="304">
        <v>6.9513445455092606</v>
      </c>
      <c r="O78" s="304">
        <v>7.504630806844161</v>
      </c>
      <c r="P78" s="304">
        <v>8.5684947086062291</v>
      </c>
      <c r="Q78" s="304"/>
      <c r="R78" s="304">
        <v>2.2602255520258874</v>
      </c>
      <c r="S78" s="304">
        <v>2.3350204544996394</v>
      </c>
      <c r="T78" s="304">
        <v>2.6518184237702433</v>
      </c>
      <c r="U78" s="304"/>
      <c r="V78" s="304">
        <v>2.4109960246017246</v>
      </c>
      <c r="W78" s="304">
        <v>2.4914390823917087</v>
      </c>
      <c r="X78" s="304">
        <v>2.925842292757832</v>
      </c>
      <c r="Y78" s="304"/>
      <c r="Z78" s="304">
        <v>5.0305990922782033</v>
      </c>
      <c r="AA78" s="304">
        <v>4.7613676279127581</v>
      </c>
      <c r="AB78" s="304">
        <v>3.2642193194879714</v>
      </c>
      <c r="AC78" s="304"/>
      <c r="AD78" s="304">
        <v>6.630631441961115</v>
      </c>
      <c r="AE78" s="304">
        <v>5.974061449227527</v>
      </c>
      <c r="AF78" s="304">
        <v>3.3462049853447362</v>
      </c>
      <c r="AG78" s="304"/>
      <c r="AH78" s="304">
        <v>3.9056539150402791</v>
      </c>
      <c r="AI78" s="304">
        <v>2.9420815444584951</v>
      </c>
      <c r="AJ78" s="304">
        <v>0.7897559678534809</v>
      </c>
      <c r="AK78" s="304"/>
      <c r="AL78" s="304">
        <v>1.3512325731433474</v>
      </c>
      <c r="AM78" s="304">
        <v>1.4067536488957706</v>
      </c>
      <c r="AN78" s="304">
        <v>1.4979888708672162</v>
      </c>
    </row>
    <row r="79" spans="1:40" x14ac:dyDescent="0.2">
      <c r="A79" s="13" t="str">
        <f t="shared" si="76"/>
        <v>Skilled trades occupations</v>
      </c>
      <c r="B79" s="305">
        <f t="shared" si="79"/>
        <v>10.19436922609113</v>
      </c>
      <c r="C79" s="305">
        <f t="shared" si="77"/>
        <v>10.867660440950822</v>
      </c>
      <c r="D79" s="305">
        <f t="shared" si="78"/>
        <v>11.507585966627355</v>
      </c>
      <c r="E79" s="304"/>
      <c r="F79" s="304">
        <v>4.1958649325122943E-2</v>
      </c>
      <c r="G79" s="304">
        <v>6.3329224955780097E-2</v>
      </c>
      <c r="H79" s="304">
        <v>8.7462140466819979E-2</v>
      </c>
      <c r="I79" s="304"/>
      <c r="J79" s="304">
        <v>0.49345054336205957</v>
      </c>
      <c r="K79" s="304">
        <v>0.6894839353585166</v>
      </c>
      <c r="L79" s="304">
        <v>1.0158477267991142</v>
      </c>
      <c r="M79" s="304"/>
      <c r="N79" s="304">
        <v>1.5181970276752543</v>
      </c>
      <c r="O79" s="304">
        <v>1.6736892884834254</v>
      </c>
      <c r="P79" s="304">
        <v>2.2165626608804083</v>
      </c>
      <c r="Q79" s="304"/>
      <c r="R79" s="304">
        <v>0.55617930069785892</v>
      </c>
      <c r="S79" s="304">
        <v>0.63104519929028668</v>
      </c>
      <c r="T79" s="304">
        <v>0.90522300801124211</v>
      </c>
      <c r="U79" s="304"/>
      <c r="V79" s="304">
        <v>0.68693340822724014</v>
      </c>
      <c r="W79" s="304">
        <v>0.72381390784207633</v>
      </c>
      <c r="X79" s="304">
        <v>0.8804085789120738</v>
      </c>
      <c r="Y79" s="304"/>
      <c r="Z79" s="304">
        <v>2.1168808620156523</v>
      </c>
      <c r="AA79" s="304">
        <v>2.2327235306437503</v>
      </c>
      <c r="AB79" s="304">
        <v>2.0739976448399786</v>
      </c>
      <c r="AC79" s="304"/>
      <c r="AD79" s="304">
        <v>2.6495753184536528</v>
      </c>
      <c r="AE79" s="304">
        <v>2.6134648138466683</v>
      </c>
      <c r="AF79" s="304">
        <v>2.4498740828624226</v>
      </c>
      <c r="AG79" s="304"/>
      <c r="AH79" s="304">
        <v>1.4709473495210574</v>
      </c>
      <c r="AI79" s="304">
        <v>1.5213545454618449</v>
      </c>
      <c r="AJ79" s="304">
        <v>1.2932900849585045</v>
      </c>
      <c r="AK79" s="304"/>
      <c r="AL79" s="304">
        <v>0.66024676681323058</v>
      </c>
      <c r="AM79" s="304">
        <v>0.71875599506847176</v>
      </c>
      <c r="AN79" s="304">
        <v>0.58492003889679034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18.707915480456663</v>
      </c>
      <c r="C80" s="305">
        <f t="shared" si="77"/>
        <v>18.814182179939127</v>
      </c>
      <c r="D80" s="305">
        <f t="shared" si="78"/>
        <v>19.427429209268219</v>
      </c>
      <c r="E80" s="304"/>
      <c r="F80" s="304">
        <v>1.3348603738867067E-2</v>
      </c>
      <c r="G80" s="304">
        <v>1.8245473081784779E-2</v>
      </c>
      <c r="H80" s="304">
        <v>2.8520900534434731E-2</v>
      </c>
      <c r="I80" s="304"/>
      <c r="J80" s="304">
        <v>0.70468912692536911</v>
      </c>
      <c r="K80" s="304">
        <v>0.95274599318051689</v>
      </c>
      <c r="L80" s="304">
        <v>1.3014622312023452</v>
      </c>
      <c r="M80" s="304"/>
      <c r="N80" s="304">
        <v>2.7486553896814621</v>
      </c>
      <c r="O80" s="304">
        <v>3.1284236176961748</v>
      </c>
      <c r="P80" s="304">
        <v>4.2991712147756269</v>
      </c>
      <c r="Q80" s="304"/>
      <c r="R80" s="304">
        <v>1.6295553577913149</v>
      </c>
      <c r="S80" s="304">
        <v>1.6437490846595437</v>
      </c>
      <c r="T80" s="304">
        <v>2.0857930641558453</v>
      </c>
      <c r="U80" s="304"/>
      <c r="V80" s="304">
        <v>1.2724061255733869</v>
      </c>
      <c r="W80" s="304">
        <v>1.3681055329199654</v>
      </c>
      <c r="X80" s="304">
        <v>1.9142789325205147</v>
      </c>
      <c r="Y80" s="304"/>
      <c r="Z80" s="304">
        <v>4.6705863521628919</v>
      </c>
      <c r="AA80" s="304">
        <v>4.6717996605188521</v>
      </c>
      <c r="AB80" s="304">
        <v>4.5677446622425046</v>
      </c>
      <c r="AC80" s="304"/>
      <c r="AD80" s="304">
        <v>4.3360818997001278</v>
      </c>
      <c r="AE80" s="304">
        <v>3.9287810830389431</v>
      </c>
      <c r="AF80" s="304">
        <v>2.9087765547618716</v>
      </c>
      <c r="AG80" s="304"/>
      <c r="AH80" s="304">
        <v>2.8184261239105983</v>
      </c>
      <c r="AI80" s="304">
        <v>2.6885149864770921</v>
      </c>
      <c r="AJ80" s="304">
        <v>2.0627494305009968</v>
      </c>
      <c r="AK80" s="304"/>
      <c r="AL80" s="304">
        <v>0.51416650097264061</v>
      </c>
      <c r="AM80" s="304">
        <v>0.41381674836625504</v>
      </c>
      <c r="AN80" s="304">
        <v>0.25893221857407728</v>
      </c>
    </row>
    <row r="81" spans="1:40" x14ac:dyDescent="0.2">
      <c r="A81" s="13" t="str">
        <f t="shared" si="76"/>
        <v>Sales and customer service occupations</v>
      </c>
      <c r="B81" s="305">
        <f t="shared" si="79"/>
        <v>12.567412092160049</v>
      </c>
      <c r="C81" s="305">
        <f t="shared" si="77"/>
        <v>13.275512474365785</v>
      </c>
      <c r="D81" s="305">
        <f t="shared" si="78"/>
        <v>13.874993002754803</v>
      </c>
      <c r="E81" s="304"/>
      <c r="F81" s="304">
        <v>7.3927387623448026E-2</v>
      </c>
      <c r="G81" s="304">
        <v>0.10122524609275313</v>
      </c>
      <c r="H81" s="304">
        <v>0.14035019829846951</v>
      </c>
      <c r="I81" s="304"/>
      <c r="J81" s="304">
        <v>0.63971396747080811</v>
      </c>
      <c r="K81" s="304">
        <v>0.8742874825870165</v>
      </c>
      <c r="L81" s="304">
        <v>1.2320211340370628</v>
      </c>
      <c r="M81" s="304"/>
      <c r="N81" s="304">
        <v>2.5584386831512163</v>
      </c>
      <c r="O81" s="304">
        <v>2.7172261141757899</v>
      </c>
      <c r="P81" s="304">
        <v>3.3897136386709432</v>
      </c>
      <c r="Q81" s="304"/>
      <c r="R81" s="304">
        <v>0.73183066849164824</v>
      </c>
      <c r="S81" s="304">
        <v>0.80319868378443193</v>
      </c>
      <c r="T81" s="304">
        <v>1.0599992945838539</v>
      </c>
      <c r="U81" s="304"/>
      <c r="V81" s="304">
        <v>0.74408054852340977</v>
      </c>
      <c r="W81" s="304">
        <v>0.79699179000041531</v>
      </c>
      <c r="X81" s="304">
        <v>0.96244058674843369</v>
      </c>
      <c r="Y81" s="304"/>
      <c r="Z81" s="304">
        <v>2.4229549587331012</v>
      </c>
      <c r="AA81" s="304">
        <v>2.5237489841910845</v>
      </c>
      <c r="AB81" s="304">
        <v>2.2943233585054661</v>
      </c>
      <c r="AC81" s="304"/>
      <c r="AD81" s="304">
        <v>3.3351983575859649</v>
      </c>
      <c r="AE81" s="304">
        <v>3.5566988725150326</v>
      </c>
      <c r="AF81" s="304">
        <v>3.2320242642584653</v>
      </c>
      <c r="AG81" s="304"/>
      <c r="AH81" s="304">
        <v>1.6008360126913528</v>
      </c>
      <c r="AI81" s="304">
        <v>1.444015341768101</v>
      </c>
      <c r="AJ81" s="304">
        <v>1.1280430423670322</v>
      </c>
      <c r="AK81" s="304"/>
      <c r="AL81" s="304">
        <v>0.46043150788910003</v>
      </c>
      <c r="AM81" s="304">
        <v>0.45811995925116017</v>
      </c>
      <c r="AN81" s="304">
        <v>0.43607748528507678</v>
      </c>
    </row>
    <row r="82" spans="1:40" x14ac:dyDescent="0.2">
      <c r="A82" s="13" t="str">
        <f t="shared" si="76"/>
        <v>Process, plant and machine operatives</v>
      </c>
      <c r="B82" s="305">
        <f t="shared" si="79"/>
        <v>4.7679255449362561</v>
      </c>
      <c r="C82" s="305">
        <f t="shared" si="77"/>
        <v>5.1067363657290334</v>
      </c>
      <c r="D82" s="305">
        <f t="shared" si="78"/>
        <v>4.9995447793463637</v>
      </c>
      <c r="E82" s="304"/>
      <c r="F82" s="304">
        <v>1.0507511115668784E-2</v>
      </c>
      <c r="G82" s="304">
        <v>1.4627323161313316E-2</v>
      </c>
      <c r="H82" s="304">
        <v>1.7426978469355696E-2</v>
      </c>
      <c r="I82" s="304"/>
      <c r="J82" s="304">
        <v>0.1827063267120779</v>
      </c>
      <c r="K82" s="304">
        <v>0.23812611927455696</v>
      </c>
      <c r="L82" s="304">
        <v>0.32500722443840846</v>
      </c>
      <c r="M82" s="304"/>
      <c r="N82" s="304">
        <v>0.39880092322510963</v>
      </c>
      <c r="O82" s="304">
        <v>0.46108802350373707</v>
      </c>
      <c r="P82" s="304">
        <v>0.59899019929771591</v>
      </c>
      <c r="Q82" s="304"/>
      <c r="R82" s="304">
        <v>0.14192654126827728</v>
      </c>
      <c r="S82" s="304">
        <v>0.17692994575405849</v>
      </c>
      <c r="T82" s="304">
        <v>0.21850002043458636</v>
      </c>
      <c r="U82" s="304"/>
      <c r="V82" s="304">
        <v>0.13989603586618227</v>
      </c>
      <c r="W82" s="304">
        <v>0.16101146164432845</v>
      </c>
      <c r="X82" s="304">
        <v>0.19271173156237834</v>
      </c>
      <c r="Y82" s="304"/>
      <c r="Z82" s="304">
        <v>1.0744414553024577</v>
      </c>
      <c r="AA82" s="304">
        <v>1.2733545710296146</v>
      </c>
      <c r="AB82" s="304">
        <v>1.4832843083209784</v>
      </c>
      <c r="AC82" s="304"/>
      <c r="AD82" s="304">
        <v>1.1302953965365772</v>
      </c>
      <c r="AE82" s="304">
        <v>1.1439788169574339</v>
      </c>
      <c r="AF82" s="304">
        <v>1.1083116611659005</v>
      </c>
      <c r="AG82" s="304"/>
      <c r="AH82" s="304">
        <v>1.0385575191374004</v>
      </c>
      <c r="AI82" s="304">
        <v>1.0239294906017422</v>
      </c>
      <c r="AJ82" s="304">
        <v>0.75933347488544967</v>
      </c>
      <c r="AK82" s="304"/>
      <c r="AL82" s="304">
        <v>0.65079383577250427</v>
      </c>
      <c r="AM82" s="304">
        <v>0.61369061380224899</v>
      </c>
      <c r="AN82" s="304">
        <v>0.29597918077159013</v>
      </c>
    </row>
    <row r="83" spans="1:40" x14ac:dyDescent="0.2">
      <c r="A83" s="39" t="str">
        <f t="shared" si="76"/>
        <v>Elementary occupations</v>
      </c>
      <c r="B83" s="307">
        <f t="shared" si="79"/>
        <v>26.323039674325358</v>
      </c>
      <c r="C83" s="307">
        <f t="shared" si="77"/>
        <v>26.345537903084036</v>
      </c>
      <c r="D83" s="307">
        <f t="shared" si="78"/>
        <v>25.118522935887516</v>
      </c>
      <c r="E83" s="307"/>
      <c r="F83" s="307">
        <v>2.388121639544449E-2</v>
      </c>
      <c r="G83" s="307">
        <v>3.2237487080595172E-2</v>
      </c>
      <c r="H83" s="307">
        <v>4.4003358462438455E-2</v>
      </c>
      <c r="I83" s="307"/>
      <c r="J83" s="307">
        <v>0.50426308663863706</v>
      </c>
      <c r="K83" s="307">
        <v>0.67796937703472437</v>
      </c>
      <c r="L83" s="307">
        <v>0.75070259678032492</v>
      </c>
      <c r="M83" s="307"/>
      <c r="N83" s="307">
        <v>1.4574977498171122</v>
      </c>
      <c r="O83" s="307">
        <v>1.592613562954087</v>
      </c>
      <c r="P83" s="307">
        <v>1.8098189983407618</v>
      </c>
      <c r="Q83" s="307"/>
      <c r="R83" s="307">
        <v>1.0526714825336478</v>
      </c>
      <c r="S83" s="307">
        <v>1.1400324172223903</v>
      </c>
      <c r="T83" s="307">
        <v>1.3487979438762576</v>
      </c>
      <c r="U83" s="307"/>
      <c r="V83" s="307">
        <v>0.50369078211693286</v>
      </c>
      <c r="W83" s="307">
        <v>0.47030259674998071</v>
      </c>
      <c r="X83" s="307">
        <v>0.58942702323855023</v>
      </c>
      <c r="Y83" s="307"/>
      <c r="Z83" s="307">
        <v>2.9462362713786288</v>
      </c>
      <c r="AA83" s="307">
        <v>2.8921878595942871</v>
      </c>
      <c r="AB83" s="307">
        <v>2.9419774498200839</v>
      </c>
      <c r="AC83" s="307"/>
      <c r="AD83" s="307">
        <v>7.2285693432447555</v>
      </c>
      <c r="AE83" s="307">
        <v>7.2834236358983029</v>
      </c>
      <c r="AF83" s="307">
        <v>6.9844756387533256</v>
      </c>
      <c r="AG83" s="307"/>
      <c r="AH83" s="307">
        <v>9.7514825352812959</v>
      </c>
      <c r="AI83" s="307">
        <v>10.469676167435047</v>
      </c>
      <c r="AJ83" s="307">
        <v>9.9234244271715468</v>
      </c>
      <c r="AK83" s="307"/>
      <c r="AL83" s="307">
        <v>2.8547472069189022</v>
      </c>
      <c r="AM83" s="307">
        <v>1.7870947991146227</v>
      </c>
      <c r="AN83" s="307">
        <v>0.72589549944422449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Essex Southend-on-Sea and Thurrock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208.42300000000014</v>
      </c>
      <c r="C92" s="305">
        <f>SUM(C93:C101)</f>
        <v>218.25500000000008</v>
      </c>
      <c r="D92" s="305">
        <f>SUM(D93:D101)</f>
        <v>233.95200000000014</v>
      </c>
      <c r="E92" s="304"/>
      <c r="F92" s="305">
        <f>SUM(F93:F101)</f>
        <v>5.7534608468318851</v>
      </c>
      <c r="G92" s="305">
        <f>SUM(G93:G101)</f>
        <v>7.2451549510375335</v>
      </c>
      <c r="H92" s="305">
        <f>SUM(H93:H101)</f>
        <v>9.3477302171870686</v>
      </c>
      <c r="I92" s="304"/>
      <c r="J92" s="305">
        <f>SUM(J93:J101)</f>
        <v>33.558319482146608</v>
      </c>
      <c r="K92" s="305">
        <f>SUM(K93:K101)</f>
        <v>41.996834303686725</v>
      </c>
      <c r="L92" s="305">
        <f>SUM(L93:L101)</f>
        <v>53.019986701651263</v>
      </c>
      <c r="M92" s="304"/>
      <c r="N92" s="305">
        <f>SUM(N93:N101)</f>
        <v>52.157931164777764</v>
      </c>
      <c r="O92" s="305">
        <f>SUM(O93:O101)</f>
        <v>54.330317756747817</v>
      </c>
      <c r="P92" s="305">
        <f>SUM(P93:P101)</f>
        <v>64.960840037018755</v>
      </c>
      <c r="Q92" s="304"/>
      <c r="R92" s="305">
        <f>SUM(R93:R101)</f>
        <v>20.126596004628954</v>
      </c>
      <c r="S92" s="305">
        <f>SUM(S93:S101)</f>
        <v>17.287977332655004</v>
      </c>
      <c r="T92" s="305">
        <f>SUM(T93:T101)</f>
        <v>16.723379562603618</v>
      </c>
      <c r="U92" s="304"/>
      <c r="V92" s="305">
        <f>SUM(V93:V101)</f>
        <v>9.9325653919113392</v>
      </c>
      <c r="W92" s="305">
        <f>SUM(W93:W101)</f>
        <v>9.8127859943283404</v>
      </c>
      <c r="X92" s="305">
        <f>SUM(X93:X101)</f>
        <v>11.184602285477107</v>
      </c>
      <c r="Y92" s="304"/>
      <c r="Z92" s="305">
        <f>SUM(Z93:Z101)</f>
        <v>39.800500415440865</v>
      </c>
      <c r="AA92" s="305">
        <f>SUM(AA93:AA101)</f>
        <v>44.543668206246593</v>
      </c>
      <c r="AB92" s="305">
        <f>SUM(AB93:AB101)</f>
        <v>48.036362589894139</v>
      </c>
      <c r="AC92" s="304"/>
      <c r="AD92" s="305">
        <f>SUM(AD93:AD101)</f>
        <v>32.848735854136592</v>
      </c>
      <c r="AE92" s="305">
        <f>SUM(AE93:AE101)</f>
        <v>32.364221913310402</v>
      </c>
      <c r="AF92" s="305">
        <f>SUM(AF93:AF101)</f>
        <v>24.914104833835818</v>
      </c>
      <c r="AG92" s="304"/>
      <c r="AH92" s="305">
        <f>SUM(AH93:AH101)</f>
        <v>12.308068931056194</v>
      </c>
      <c r="AI92" s="305">
        <f>SUM(AI93:AI101)</f>
        <v>9.1734491682753436</v>
      </c>
      <c r="AJ92" s="305">
        <f>SUM(AJ93:AJ101)</f>
        <v>4.4256128686638867</v>
      </c>
      <c r="AK92" s="304"/>
      <c r="AL92" s="305">
        <f>SUM(AL93:AL101)</f>
        <v>1.936821909069937</v>
      </c>
      <c r="AM92" s="305">
        <f>SUM(AM93:AM101)</f>
        <v>1.5005903737123558</v>
      </c>
      <c r="AN92" s="305">
        <f>SUM(AN93:AN101)</f>
        <v>1.3393809036684565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9.799177957041735</v>
      </c>
      <c r="C93" s="305">
        <f t="shared" ref="C93:D93" si="81">SUM(G93,K93,O93,S93,W93,AA93,AE93,AI93,AM93)</f>
        <v>9.7088316540336539</v>
      </c>
      <c r="D93" s="305">
        <f t="shared" si="81"/>
        <v>11.141395570135826</v>
      </c>
      <c r="E93" s="304"/>
      <c r="F93" s="304">
        <v>0.17603379164737462</v>
      </c>
      <c r="G93" s="304">
        <v>0.22504756990944913</v>
      </c>
      <c r="H93" s="304">
        <v>0.31109478486864162</v>
      </c>
      <c r="I93" s="304"/>
      <c r="J93" s="304">
        <v>1.6249184206764986</v>
      </c>
      <c r="K93" s="304">
        <v>1.9040699095294469</v>
      </c>
      <c r="L93" s="304">
        <v>2.343564478880487</v>
      </c>
      <c r="M93" s="304"/>
      <c r="N93" s="304">
        <v>3.1214617394425357</v>
      </c>
      <c r="O93" s="304">
        <v>3.0874871302715974</v>
      </c>
      <c r="P93" s="304">
        <v>3.8093718111690791</v>
      </c>
      <c r="Q93" s="304"/>
      <c r="R93" s="304">
        <v>1.8216530526450687</v>
      </c>
      <c r="S93" s="304">
        <v>1.6895459375767743</v>
      </c>
      <c r="T93" s="304">
        <v>1.9680094095143259</v>
      </c>
      <c r="U93" s="304"/>
      <c r="V93" s="304">
        <v>0.41427689500771242</v>
      </c>
      <c r="W93" s="304">
        <v>0.34695855824668437</v>
      </c>
      <c r="X93" s="304">
        <v>0.35409694515673429</v>
      </c>
      <c r="Y93" s="304"/>
      <c r="Z93" s="304">
        <v>1.4576886189964329</v>
      </c>
      <c r="AA93" s="304">
        <v>1.423074814399939</v>
      </c>
      <c r="AB93" s="304">
        <v>1.4607732867871088</v>
      </c>
      <c r="AC93" s="304"/>
      <c r="AD93" s="304">
        <v>0.74327002335614356</v>
      </c>
      <c r="AE93" s="304">
        <v>0.63065320557496807</v>
      </c>
      <c r="AF93" s="304">
        <v>0.53993560655824313</v>
      </c>
      <c r="AG93" s="304"/>
      <c r="AH93" s="304">
        <v>0.29304501995462534</v>
      </c>
      <c r="AI93" s="304">
        <v>0.23935605283858252</v>
      </c>
      <c r="AJ93" s="304">
        <v>0.17611108174349777</v>
      </c>
      <c r="AK93" s="304"/>
      <c r="AL93" s="304">
        <v>0.14683039531534359</v>
      </c>
      <c r="AM93" s="304">
        <v>0.16263847568621354</v>
      </c>
      <c r="AN93" s="304">
        <v>0.17843816545770819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75.51668900147655</v>
      </c>
      <c r="C94" s="305">
        <f t="shared" ref="C94:C101" si="83">SUM(G94,K94,O94,S94,W94,AA94,AE94,AI94,AM94)</f>
        <v>77.506043398812025</v>
      </c>
      <c r="D94" s="305">
        <f t="shared" ref="D94:D101" si="84">SUM(H94,L94,P94,T94,X94,AB94,AF94,AJ94,AN94)</f>
        <v>86.827992140885982</v>
      </c>
      <c r="E94" s="305"/>
      <c r="F94" s="304">
        <v>5.1385507164273498</v>
      </c>
      <c r="G94" s="304">
        <v>6.3563498481521261</v>
      </c>
      <c r="H94" s="304">
        <v>8.0417424436683795</v>
      </c>
      <c r="I94" s="304"/>
      <c r="J94" s="304">
        <v>25.344045068471484</v>
      </c>
      <c r="K94" s="304">
        <v>30.294883406339036</v>
      </c>
      <c r="L94" s="304">
        <v>37.131952283267331</v>
      </c>
      <c r="M94" s="304"/>
      <c r="N94" s="304">
        <v>27.827458079932079</v>
      </c>
      <c r="O94" s="304">
        <v>25.94137012304639</v>
      </c>
      <c r="P94" s="304">
        <v>28.483329766571384</v>
      </c>
      <c r="Q94" s="304"/>
      <c r="R94" s="304">
        <v>5.206451622764229</v>
      </c>
      <c r="S94" s="304">
        <v>2.7269327004907122</v>
      </c>
      <c r="T94" s="304">
        <v>1.518357011783235</v>
      </c>
      <c r="U94" s="304"/>
      <c r="V94" s="304">
        <v>1.7415484692935144</v>
      </c>
      <c r="W94" s="304">
        <v>1.7214985161369529</v>
      </c>
      <c r="X94" s="304">
        <v>1.9826850728772296</v>
      </c>
      <c r="Y94" s="304"/>
      <c r="Z94" s="304">
        <v>4.5840151097408377</v>
      </c>
      <c r="AA94" s="304">
        <v>4.9348699801864937</v>
      </c>
      <c r="AB94" s="304">
        <v>5.3207419882609326</v>
      </c>
      <c r="AC94" s="304"/>
      <c r="AD94" s="304">
        <v>3.2936480174273344</v>
      </c>
      <c r="AE94" s="304">
        <v>3.2168188082198652</v>
      </c>
      <c r="AF94" s="304">
        <v>2.6557175175883803</v>
      </c>
      <c r="AG94" s="304"/>
      <c r="AH94" s="304">
        <v>2.1368414522296915</v>
      </c>
      <c r="AI94" s="304">
        <v>2.0384006565468509</v>
      </c>
      <c r="AJ94" s="304">
        <v>1.4014477858260044</v>
      </c>
      <c r="AK94" s="304"/>
      <c r="AL94" s="304">
        <v>0.24413046519003737</v>
      </c>
      <c r="AM94" s="304">
        <v>0.27491935969359566</v>
      </c>
      <c r="AN94" s="304">
        <v>0.29201827104308642</v>
      </c>
    </row>
    <row r="95" spans="1:40" x14ac:dyDescent="0.2">
      <c r="A95" s="13" t="str">
        <f t="shared" si="80"/>
        <v>Associate professional occupations</v>
      </c>
      <c r="B95" s="305">
        <f t="shared" si="82"/>
        <v>28.245307243680887</v>
      </c>
      <c r="C95" s="305">
        <f t="shared" si="83"/>
        <v>34.879144305150717</v>
      </c>
      <c r="D95" s="305">
        <f t="shared" si="84"/>
        <v>40.418651930787711</v>
      </c>
      <c r="E95" s="305"/>
      <c r="F95" s="304">
        <v>0.23097242571296742</v>
      </c>
      <c r="G95" s="304">
        <v>0.35888034752511089</v>
      </c>
      <c r="H95" s="304">
        <v>0.56640571011605956</v>
      </c>
      <c r="I95" s="304"/>
      <c r="J95" s="304">
        <v>3.0386456714134926</v>
      </c>
      <c r="K95" s="304">
        <v>4.6366370772589072</v>
      </c>
      <c r="L95" s="304">
        <v>6.6378802873890335</v>
      </c>
      <c r="M95" s="304"/>
      <c r="N95" s="304">
        <v>8.4584688059090851</v>
      </c>
      <c r="O95" s="304">
        <v>11.037353564496112</v>
      </c>
      <c r="P95" s="304">
        <v>14.910593664577114</v>
      </c>
      <c r="Q95" s="304"/>
      <c r="R95" s="304">
        <v>3.5445160733649161</v>
      </c>
      <c r="S95" s="304">
        <v>3.5327573282533504</v>
      </c>
      <c r="T95" s="304">
        <v>2.9028617659582374</v>
      </c>
      <c r="U95" s="304"/>
      <c r="V95" s="304">
        <v>1.6004732461070983</v>
      </c>
      <c r="W95" s="304">
        <v>1.6633125220559819</v>
      </c>
      <c r="X95" s="304">
        <v>2.0247293050254291</v>
      </c>
      <c r="Y95" s="304"/>
      <c r="Z95" s="304">
        <v>5.2275291664527108</v>
      </c>
      <c r="AA95" s="304">
        <v>6.8762203247139011</v>
      </c>
      <c r="AB95" s="304">
        <v>7.7754422742365197</v>
      </c>
      <c r="AC95" s="304"/>
      <c r="AD95" s="304">
        <v>4.043843916606404</v>
      </c>
      <c r="AE95" s="304">
        <v>4.7573855053359662</v>
      </c>
      <c r="AF95" s="304">
        <v>4.1082619344561637</v>
      </c>
      <c r="AG95" s="304"/>
      <c r="AH95" s="304">
        <v>1.8761546342905897</v>
      </c>
      <c r="AI95" s="304">
        <v>1.815738297545781</v>
      </c>
      <c r="AJ95" s="304">
        <v>1.2210165578314667</v>
      </c>
      <c r="AK95" s="304"/>
      <c r="AL95" s="304">
        <v>0.22470330382362408</v>
      </c>
      <c r="AM95" s="304">
        <v>0.20085933796561178</v>
      </c>
      <c r="AN95" s="304">
        <v>0.27146043119768148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24.827359728323987</v>
      </c>
      <c r="C96" s="305">
        <f t="shared" si="83"/>
        <v>24.935870564508093</v>
      </c>
      <c r="D96" s="305">
        <f t="shared" si="84"/>
        <v>20.048153715152598</v>
      </c>
      <c r="E96" s="305"/>
      <c r="F96" s="304">
        <v>0.12565139757659524</v>
      </c>
      <c r="G96" s="304">
        <v>0.18191128299994364</v>
      </c>
      <c r="H96" s="304">
        <v>0.25571827071856112</v>
      </c>
      <c r="I96" s="304"/>
      <c r="J96" s="304">
        <v>1.4391192079101047</v>
      </c>
      <c r="K96" s="304">
        <v>2.0610447932102334</v>
      </c>
      <c r="L96" s="304">
        <v>2.3871160946842789</v>
      </c>
      <c r="M96" s="304"/>
      <c r="N96" s="304">
        <v>4.6793188526197476</v>
      </c>
      <c r="O96" s="304">
        <v>5.2829798243494714</v>
      </c>
      <c r="P96" s="304">
        <v>6.0386700500715964</v>
      </c>
      <c r="Q96" s="304"/>
      <c r="R96" s="304">
        <v>2.9143775913701067</v>
      </c>
      <c r="S96" s="304">
        <v>3.2087232544445956</v>
      </c>
      <c r="T96" s="304">
        <v>3.6097518933578487</v>
      </c>
      <c r="U96" s="304"/>
      <c r="V96" s="304">
        <v>1.7695474308920465</v>
      </c>
      <c r="W96" s="304">
        <v>1.7361159102335233</v>
      </c>
      <c r="X96" s="304">
        <v>1.6158967429974589</v>
      </c>
      <c r="Y96" s="304"/>
      <c r="Z96" s="304">
        <v>5.2723997703092689</v>
      </c>
      <c r="AA96" s="304">
        <v>6.078618693471185</v>
      </c>
      <c r="AB96" s="304">
        <v>4.8284990052389603</v>
      </c>
      <c r="AC96" s="304"/>
      <c r="AD96" s="304">
        <v>5.2522486996947331</v>
      </c>
      <c r="AE96" s="304">
        <v>4.4464466764106385</v>
      </c>
      <c r="AF96" s="304">
        <v>1.1438406040709257</v>
      </c>
      <c r="AG96" s="304"/>
      <c r="AH96" s="304">
        <v>3.0770065147243431</v>
      </c>
      <c r="AI96" s="304">
        <v>1.7568890762290312</v>
      </c>
      <c r="AJ96" s="304">
        <v>0.12675843771075881</v>
      </c>
      <c r="AK96" s="304"/>
      <c r="AL96" s="304">
        <v>0.29769026322704217</v>
      </c>
      <c r="AM96" s="304">
        <v>0.1831410531594754</v>
      </c>
      <c r="AN96" s="304">
        <v>4.1902616302210087E-2</v>
      </c>
    </row>
    <row r="97" spans="1:40" x14ac:dyDescent="0.2">
      <c r="A97" s="13" t="str">
        <f t="shared" si="80"/>
        <v>Skilled trades occupations</v>
      </c>
      <c r="B97" s="305">
        <f t="shared" si="82"/>
        <v>2.2757352911196822</v>
      </c>
      <c r="C97" s="305">
        <f t="shared" si="83"/>
        <v>2.2312872550056944</v>
      </c>
      <c r="D97" s="305">
        <f t="shared" si="84"/>
        <v>1.9676557992792161</v>
      </c>
      <c r="E97" s="304"/>
      <c r="F97" s="304">
        <v>2.1801482452417986E-2</v>
      </c>
      <c r="G97" s="304">
        <v>3.3026226845220365E-2</v>
      </c>
      <c r="H97" s="304">
        <v>4.9557881219735186E-2</v>
      </c>
      <c r="I97" s="304"/>
      <c r="J97" s="304">
        <v>4.6406131613357222E-2</v>
      </c>
      <c r="K97" s="304">
        <v>6.8649904507791876E-2</v>
      </c>
      <c r="L97" s="304">
        <v>9.4784365388347946E-2</v>
      </c>
      <c r="M97" s="304"/>
      <c r="N97" s="304">
        <v>0.2535887173914772</v>
      </c>
      <c r="O97" s="304">
        <v>0.30530160525823197</v>
      </c>
      <c r="P97" s="304">
        <v>0.38262483379826667</v>
      </c>
      <c r="Q97" s="304"/>
      <c r="R97" s="304">
        <v>0.12272765758343911</v>
      </c>
      <c r="S97" s="304">
        <v>0.12330879926843701</v>
      </c>
      <c r="T97" s="304">
        <v>0.13693404951029459</v>
      </c>
      <c r="U97" s="304"/>
      <c r="V97" s="304">
        <v>0.11433537997427359</v>
      </c>
      <c r="W97" s="304">
        <v>0.1206813227217215</v>
      </c>
      <c r="X97" s="304">
        <v>0.15613322591382434</v>
      </c>
      <c r="Y97" s="304"/>
      <c r="Z97" s="304">
        <v>0.51023264717815453</v>
      </c>
      <c r="AA97" s="304">
        <v>0.52122792325757661</v>
      </c>
      <c r="AB97" s="304">
        <v>0.48016147497979</v>
      </c>
      <c r="AC97" s="304"/>
      <c r="AD97" s="304">
        <v>0.77334393621375441</v>
      </c>
      <c r="AE97" s="304">
        <v>0.68288335807678979</v>
      </c>
      <c r="AF97" s="304">
        <v>0.3560065535353345</v>
      </c>
      <c r="AG97" s="304"/>
      <c r="AH97" s="304">
        <v>0.34592518650962273</v>
      </c>
      <c r="AI97" s="304">
        <v>0.30377076330192343</v>
      </c>
      <c r="AJ97" s="304">
        <v>0.26435359919758616</v>
      </c>
      <c r="AK97" s="304"/>
      <c r="AL97" s="304">
        <v>8.7374152203185312E-2</v>
      </c>
      <c r="AM97" s="304">
        <v>7.2437351768001576E-2</v>
      </c>
      <c r="AN97" s="304">
        <v>4.7099815736036416E-2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55.35335643419495</v>
      </c>
      <c r="C98" s="305">
        <f t="shared" si="83"/>
        <v>57.716236737980068</v>
      </c>
      <c r="D98" s="305">
        <f t="shared" si="84"/>
        <v>64.080818521264973</v>
      </c>
      <c r="E98" s="304"/>
      <c r="F98" s="304">
        <v>3.2751406008098755E-2</v>
      </c>
      <c r="G98" s="304">
        <v>4.9974877359546789E-2</v>
      </c>
      <c r="H98" s="304">
        <v>7.3363481079614462E-2</v>
      </c>
      <c r="I98" s="304"/>
      <c r="J98" s="304">
        <v>1.7315646812709875</v>
      </c>
      <c r="K98" s="304">
        <v>2.5743962878119402</v>
      </c>
      <c r="L98" s="304">
        <v>3.8463961309891332</v>
      </c>
      <c r="M98" s="304"/>
      <c r="N98" s="304">
        <v>6.66861987190509</v>
      </c>
      <c r="O98" s="304">
        <v>7.4285995695634925</v>
      </c>
      <c r="P98" s="304">
        <v>9.8186677033103571</v>
      </c>
      <c r="Q98" s="304"/>
      <c r="R98" s="304">
        <v>5.7700711899732084</v>
      </c>
      <c r="S98" s="304">
        <v>5.24813184267314</v>
      </c>
      <c r="T98" s="304">
        <v>5.6768169447154531</v>
      </c>
      <c r="U98" s="304"/>
      <c r="V98" s="304">
        <v>3.6894948974495536</v>
      </c>
      <c r="W98" s="304">
        <v>3.5768290254821622</v>
      </c>
      <c r="X98" s="304">
        <v>4.2846485169679003</v>
      </c>
      <c r="Y98" s="304"/>
      <c r="Z98" s="304">
        <v>20.302365474162631</v>
      </c>
      <c r="AA98" s="304">
        <v>22.350179133255956</v>
      </c>
      <c r="AB98" s="304">
        <v>25.96935680878509</v>
      </c>
      <c r="AC98" s="304"/>
      <c r="AD98" s="304">
        <v>15.091604973779374</v>
      </c>
      <c r="AE98" s="304">
        <v>15.326121023791055</v>
      </c>
      <c r="AF98" s="304">
        <v>13.707444196627113</v>
      </c>
      <c r="AG98" s="304"/>
      <c r="AH98" s="304">
        <v>1.8165226485763126</v>
      </c>
      <c r="AI98" s="304">
        <v>0.9612953796927276</v>
      </c>
      <c r="AJ98" s="304">
        <v>0.56376222551112076</v>
      </c>
      <c r="AK98" s="304"/>
      <c r="AL98" s="304">
        <v>0.25036129106969213</v>
      </c>
      <c r="AM98" s="304">
        <v>0.20070959835005492</v>
      </c>
      <c r="AN98" s="304">
        <v>0.14036251327918753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2.6649273568560461</v>
      </c>
      <c r="C99" s="305">
        <f t="shared" si="83"/>
        <v>2.9654269887118216</v>
      </c>
      <c r="D99" s="305">
        <f>SUM(H99,L99,P99,T99,X99,AB99,AF99,AJ99,AN99)</f>
        <v>3.0869311952723351</v>
      </c>
      <c r="E99" s="304"/>
      <c r="F99" s="304">
        <v>1.1774741738100732E-2</v>
      </c>
      <c r="G99" s="304">
        <v>1.772324695299465E-2</v>
      </c>
      <c r="H99" s="304">
        <v>2.3355351987488043E-2</v>
      </c>
      <c r="I99" s="304"/>
      <c r="J99" s="304">
        <v>0.21107774676267457</v>
      </c>
      <c r="K99" s="304">
        <v>0.29834761257112447</v>
      </c>
      <c r="L99" s="304">
        <v>0.38254996422096044</v>
      </c>
      <c r="M99" s="304"/>
      <c r="N99" s="304">
        <v>0.65861096887388271</v>
      </c>
      <c r="O99" s="304">
        <v>0.74087645353020792</v>
      </c>
      <c r="P99" s="304">
        <v>0.87333450529577428</v>
      </c>
      <c r="Q99" s="304"/>
      <c r="R99" s="304">
        <v>0.35732731164374787</v>
      </c>
      <c r="S99" s="304">
        <v>0.31441254727894563</v>
      </c>
      <c r="T99" s="304">
        <v>0.32743504030561987</v>
      </c>
      <c r="U99" s="304"/>
      <c r="V99" s="304">
        <v>0.24746429116350407</v>
      </c>
      <c r="W99" s="304">
        <v>0.27734708938057956</v>
      </c>
      <c r="X99" s="304">
        <v>0.33009985293274069</v>
      </c>
      <c r="Y99" s="304"/>
      <c r="Z99" s="304">
        <v>0.51073075416416736</v>
      </c>
      <c r="AA99" s="304">
        <v>0.5981011785805761</v>
      </c>
      <c r="AB99" s="304">
        <v>0.62836003713640443</v>
      </c>
      <c r="AC99" s="304"/>
      <c r="AD99" s="304">
        <v>0.46543610974857375</v>
      </c>
      <c r="AE99" s="304">
        <v>0.501527353833644</v>
      </c>
      <c r="AF99" s="304">
        <v>0.34998704585624857</v>
      </c>
      <c r="AG99" s="304"/>
      <c r="AH99" s="304">
        <v>0.15417311406886308</v>
      </c>
      <c r="AI99" s="304">
        <v>0.15528189439709209</v>
      </c>
      <c r="AJ99" s="304">
        <v>9.5376095101243258E-2</v>
      </c>
      <c r="AK99" s="304"/>
      <c r="AL99" s="304">
        <v>4.8332318692532114E-2</v>
      </c>
      <c r="AM99" s="304">
        <v>6.1809612186657398E-2</v>
      </c>
      <c r="AN99" s="304">
        <v>7.643330243585518E-2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1.4492120505597819</v>
      </c>
      <c r="C100" s="305">
        <f t="shared" si="83"/>
        <v>1.6035287040727688</v>
      </c>
      <c r="D100" s="305">
        <f t="shared" si="84"/>
        <v>1.3971035121131203</v>
      </c>
      <c r="E100" s="304"/>
      <c r="F100" s="304">
        <v>1.141799625755708E-2</v>
      </c>
      <c r="G100" s="304">
        <v>1.7348098722517948E-2</v>
      </c>
      <c r="H100" s="304">
        <v>2.1935483644980026E-2</v>
      </c>
      <c r="I100" s="304"/>
      <c r="J100" s="304">
        <v>3.0262662911398727E-2</v>
      </c>
      <c r="K100" s="304">
        <v>5.1858566393928031E-2</v>
      </c>
      <c r="L100" s="304">
        <v>6.0999151001317246E-2</v>
      </c>
      <c r="M100" s="304"/>
      <c r="N100" s="304">
        <v>0.12036551982318221</v>
      </c>
      <c r="O100" s="304">
        <v>0.14883793161877784</v>
      </c>
      <c r="P100" s="304">
        <v>0.17853951723568912</v>
      </c>
      <c r="Q100" s="304"/>
      <c r="R100" s="304">
        <v>5.4057878641688997E-2</v>
      </c>
      <c r="S100" s="304">
        <v>7.0447004438702804E-2</v>
      </c>
      <c r="T100" s="304">
        <v>8.1798278176921202E-2</v>
      </c>
      <c r="U100" s="304"/>
      <c r="V100" s="304">
        <v>0.1358544099372303</v>
      </c>
      <c r="W100" s="304">
        <v>0.16194328165264157</v>
      </c>
      <c r="X100" s="304">
        <v>0.20692083921614352</v>
      </c>
      <c r="Y100" s="304"/>
      <c r="Z100" s="304">
        <v>0.30169149181796978</v>
      </c>
      <c r="AA100" s="304">
        <v>0.36241962425903562</v>
      </c>
      <c r="AB100" s="304">
        <v>0.37448810258753229</v>
      </c>
      <c r="AC100" s="304"/>
      <c r="AD100" s="304">
        <v>0.35944102193376037</v>
      </c>
      <c r="AE100" s="304">
        <v>0.38405513766392568</v>
      </c>
      <c r="AF100" s="304">
        <v>0.23401627427764168</v>
      </c>
      <c r="AG100" s="304"/>
      <c r="AH100" s="304">
        <v>0.36498010565240413</v>
      </c>
      <c r="AI100" s="304">
        <v>0.33845830059017262</v>
      </c>
      <c r="AJ100" s="304">
        <v>0.16682187920717326</v>
      </c>
      <c r="AK100" s="304"/>
      <c r="AL100" s="304">
        <v>7.1140963584590142E-2</v>
      </c>
      <c r="AM100" s="304">
        <v>6.8160758733066512E-2</v>
      </c>
      <c r="AN100" s="304">
        <v>7.1583986765722141E-2</v>
      </c>
    </row>
    <row r="101" spans="1:40" x14ac:dyDescent="0.2">
      <c r="A101" s="39" t="str">
        <f t="shared" si="80"/>
        <v>Elementary occupations</v>
      </c>
      <c r="B101" s="307">
        <f t="shared" si="82"/>
        <v>8.2912349367465215</v>
      </c>
      <c r="C101" s="307">
        <f t="shared" si="83"/>
        <v>6.7086303917252623</v>
      </c>
      <c r="D101" s="307">
        <f t="shared" si="84"/>
        <v>4.9832976151083646</v>
      </c>
      <c r="E101" s="307"/>
      <c r="F101" s="307">
        <v>4.5068890114223978E-3</v>
      </c>
      <c r="G101" s="307">
        <v>4.8934525706237865E-3</v>
      </c>
      <c r="H101" s="307">
        <v>4.5568098836104168E-3</v>
      </c>
      <c r="I101" s="307"/>
      <c r="J101" s="307">
        <v>9.2279891116616455E-2</v>
      </c>
      <c r="K101" s="307">
        <v>0.10694674606430658</v>
      </c>
      <c r="L101" s="307">
        <v>0.13474394583036592</v>
      </c>
      <c r="M101" s="307"/>
      <c r="N101" s="307">
        <v>0.3700386088806818</v>
      </c>
      <c r="O101" s="307">
        <v>0.35751155461354267</v>
      </c>
      <c r="P101" s="307">
        <v>0.4657081849894914</v>
      </c>
      <c r="Q101" s="307"/>
      <c r="R101" s="307">
        <v>0.33541362664255042</v>
      </c>
      <c r="S101" s="307">
        <v>0.37371791823034745</v>
      </c>
      <c r="T101" s="307">
        <v>0.50141516928168073</v>
      </c>
      <c r="U101" s="307"/>
      <c r="V101" s="307">
        <v>0.21957037208640309</v>
      </c>
      <c r="W101" s="307">
        <v>0.20809976841809244</v>
      </c>
      <c r="X101" s="307">
        <v>0.22939178438964825</v>
      </c>
      <c r="Y101" s="307"/>
      <c r="Z101" s="307">
        <v>1.6338473826186986</v>
      </c>
      <c r="AA101" s="307">
        <v>1.398956534121931</v>
      </c>
      <c r="AB101" s="307">
        <v>1.1985396118817977</v>
      </c>
      <c r="AC101" s="307"/>
      <c r="AD101" s="307">
        <v>2.8258991553765145</v>
      </c>
      <c r="AE101" s="307">
        <v>2.4183308444035547</v>
      </c>
      <c r="AF101" s="307">
        <v>1.8188951008657663</v>
      </c>
      <c r="AG101" s="307"/>
      <c r="AH101" s="307">
        <v>2.243420255049744</v>
      </c>
      <c r="AI101" s="307">
        <v>1.5642587471331839</v>
      </c>
      <c r="AJ101" s="307">
        <v>0.40996520653503532</v>
      </c>
      <c r="AK101" s="307"/>
      <c r="AL101" s="307">
        <v>0.56625875596389008</v>
      </c>
      <c r="AM101" s="307">
        <v>0.27591482616967916</v>
      </c>
      <c r="AN101" s="307">
        <v>0.22008180145096912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Essex Southend-on-Sea and Thurrock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Essex Southend-on-Sea and Thurrock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Essex Southend-on-Sea and Thurrock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Essex Southend-on-Sea and Thurrock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Essex Southend-on-Sea and Thurrock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Essex Southend-on-Sea and Thurrock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Essex Southend-on-Sea and Thurrock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Essex Southend-on-Sea and Thurrock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Essex Southend-on-Sea and Thurrock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0.6946979086993994</v>
      </c>
      <c r="C8" s="69">
        <v>0.92395406305044148</v>
      </c>
      <c r="D8" s="69">
        <v>0.94200668342437477</v>
      </c>
      <c r="E8" s="69">
        <v>1.0759724796061849</v>
      </c>
      <c r="F8" s="69">
        <v>1.4230005977729605</v>
      </c>
      <c r="G8" s="10"/>
      <c r="H8" s="69">
        <f>F8-D8</f>
        <v>0.48099391434858574</v>
      </c>
      <c r="I8" s="69">
        <f>'RD T1'!E36</f>
        <v>0.63993758695735115</v>
      </c>
      <c r="J8" s="69">
        <f>SUM(H8:I8)</f>
        <v>1.1209315013059369</v>
      </c>
      <c r="L8" t="str">
        <f>A8</f>
        <v>11 Corporate managers and directors</v>
      </c>
      <c r="M8" s="69">
        <v>5.5433746812139848</v>
      </c>
      <c r="N8" s="69">
        <v>7.6042094640265887</v>
      </c>
      <c r="O8" s="69">
        <v>7.4471512514917118</v>
      </c>
      <c r="P8" s="69">
        <v>8.4969633323988241</v>
      </c>
      <c r="Q8" s="69">
        <v>11.196030759296608</v>
      </c>
      <c r="R8" s="10"/>
      <c r="S8" s="69">
        <f>Q8-O8</f>
        <v>3.7488795078048964</v>
      </c>
      <c r="T8" s="69">
        <f>'RD T1'!E65</f>
        <v>5.0575620411789854</v>
      </c>
      <c r="U8" s="69">
        <f>SUM(S8:T8)</f>
        <v>8.8064415489838819</v>
      </c>
      <c r="W8" t="str">
        <f>A8</f>
        <v>11 Corporate managers and directors</v>
      </c>
      <c r="X8" s="69">
        <v>14.799069763139874</v>
      </c>
      <c r="Y8" s="69">
        <v>17.815056832509768</v>
      </c>
      <c r="Z8" s="69">
        <v>19.27998856534461</v>
      </c>
      <c r="AA8" s="69">
        <v>17.890046334297118</v>
      </c>
      <c r="AB8" s="69">
        <v>21.492989466845909</v>
      </c>
      <c r="AC8" s="69"/>
      <c r="AD8" s="69">
        <f>AB8-Z8</f>
        <v>2.2130009015012995</v>
      </c>
      <c r="AE8" s="69">
        <f>'RD T1'!E94</f>
        <v>11.101560722299331</v>
      </c>
      <c r="AF8" s="69">
        <f>SUM(AD8:AE8)</f>
        <v>13.31456162380063</v>
      </c>
      <c r="AH8" t="str">
        <f>L8</f>
        <v>11 Corporate managers and directors</v>
      </c>
      <c r="AI8" s="69">
        <v>2.9821969973267115</v>
      </c>
      <c r="AJ8" s="69">
        <v>3.3226896146112734</v>
      </c>
      <c r="AK8" s="69">
        <v>3.7935874388250777</v>
      </c>
      <c r="AL8" s="69">
        <v>3.3611813270180022</v>
      </c>
      <c r="AM8" s="69">
        <v>3.9022814191164414</v>
      </c>
      <c r="AN8" s="69"/>
      <c r="AO8" s="69">
        <f>AM8-AK8</f>
        <v>0.10869398029136379</v>
      </c>
      <c r="AP8" s="69">
        <f>'RD T1'!E123</f>
        <v>1.9071476210852629</v>
      </c>
      <c r="AQ8" s="69">
        <f>SUM(AO8:AP8)</f>
        <v>2.0158416013766267</v>
      </c>
      <c r="AS8" t="str">
        <f>W8</f>
        <v>11 Corporate managers and directors</v>
      </c>
      <c r="AT8" s="69">
        <v>4.4140376407557902</v>
      </c>
      <c r="AU8" s="69">
        <v>4.9458985339017891</v>
      </c>
      <c r="AV8" s="69">
        <v>5.7326909940593698</v>
      </c>
      <c r="AW8" s="69">
        <v>5.0748748465200091</v>
      </c>
      <c r="AX8" s="69">
        <v>5.9874755486396323</v>
      </c>
      <c r="AY8" s="69"/>
      <c r="AZ8" s="69">
        <f>AX8-AV8</f>
        <v>0.2547845545802625</v>
      </c>
      <c r="BA8" s="69">
        <f>'RD T1'!E152</f>
        <v>2.903400652568275</v>
      </c>
      <c r="BB8" s="69">
        <f>SUM(AZ8:BA8)</f>
        <v>3.1581852071485375</v>
      </c>
      <c r="BD8" t="str">
        <f>AH8</f>
        <v>11 Corporate managers and directors</v>
      </c>
      <c r="BE8" s="69">
        <v>11.165481803349852</v>
      </c>
      <c r="BF8" s="69">
        <v>13.09888327040046</v>
      </c>
      <c r="BG8" s="69">
        <v>12.956225073748028</v>
      </c>
      <c r="BH8" s="69">
        <v>12.265983089873412</v>
      </c>
      <c r="BI8" s="69">
        <v>13.975351525681349</v>
      </c>
      <c r="BJ8" s="69"/>
      <c r="BK8" s="69">
        <f>BI8-BG8</f>
        <v>1.019126451933321</v>
      </c>
      <c r="BL8" s="69">
        <f>'RD T1'!E181</f>
        <v>5.74848418651312</v>
      </c>
      <c r="BM8" s="69">
        <f>SUM(BK8:BL8)</f>
        <v>6.767610638446441</v>
      </c>
      <c r="BO8" t="str">
        <f>AS8</f>
        <v>11 Corporate managers and directors</v>
      </c>
      <c r="BP8" s="69">
        <v>9.8870928096164636</v>
      </c>
      <c r="BQ8" s="69">
        <v>10.424705679396396</v>
      </c>
      <c r="BR8" s="69">
        <v>11.08628090081462</v>
      </c>
      <c r="BS8" s="69">
        <v>8.8974251053819167</v>
      </c>
      <c r="BT8" s="69">
        <v>7.6005474471885135</v>
      </c>
      <c r="BU8" s="69"/>
      <c r="BV8" s="69">
        <f>BT8-BR8</f>
        <v>-3.4857334536261062</v>
      </c>
      <c r="BW8" s="69">
        <f>'RD T1'!E210</f>
        <v>4.0495044287995157</v>
      </c>
      <c r="BX8" s="69">
        <f>SUM(BV8:BW8)</f>
        <v>0.56377097517340946</v>
      </c>
      <c r="BZ8" t="str">
        <f>BD8</f>
        <v>11 Corporate managers and directors</v>
      </c>
      <c r="CA8" s="69">
        <v>7.2536685063148845</v>
      </c>
      <c r="CB8" s="69">
        <v>7.8795265986806067</v>
      </c>
      <c r="CC8" s="69">
        <v>7.6786365199521649</v>
      </c>
      <c r="CD8" s="69">
        <v>6.5432839990209066</v>
      </c>
      <c r="CE8" s="69">
        <v>5.2881541853769498</v>
      </c>
      <c r="CF8" s="69"/>
      <c r="CG8" s="69">
        <f>CE8-CC8</f>
        <v>-2.3904823345752151</v>
      </c>
      <c r="CH8" s="69">
        <f>'RD T1'!E239</f>
        <v>2.7835679554627406</v>
      </c>
      <c r="CI8" s="69">
        <f>SUM(CG8:CH8)</f>
        <v>0.39308562088752552</v>
      </c>
      <c r="CK8" t="str">
        <f>BO8</f>
        <v>11 Corporate managers and directors</v>
      </c>
      <c r="CL8" s="69">
        <v>1.3042020337303692</v>
      </c>
      <c r="CM8" s="69">
        <v>1.6201868041837511</v>
      </c>
      <c r="CN8" s="69">
        <v>1.3031565381582986</v>
      </c>
      <c r="CO8" s="69">
        <v>1.1498628908320441</v>
      </c>
      <c r="CP8" s="69">
        <v>1.0358913295480492</v>
      </c>
      <c r="CQ8" s="69"/>
      <c r="CR8" s="69">
        <f>CP8-CN8</f>
        <v>-0.26726520861024938</v>
      </c>
      <c r="CS8" s="69">
        <f>'RD T1'!E268</f>
        <v>0.33759189996269429</v>
      </c>
      <c r="CT8" s="69">
        <f>SUM(CR8:CS8)</f>
        <v>7.0326691352444903E-2</v>
      </c>
    </row>
    <row r="9" spans="1:98" x14ac:dyDescent="0.2">
      <c r="A9" s="10" t="str">
        <f>name!D5</f>
        <v>12 Other managers and proprietors</v>
      </c>
      <c r="B9" s="69">
        <v>0.28377941998315248</v>
      </c>
      <c r="C9" s="69">
        <v>0.34229748877052957</v>
      </c>
      <c r="D9" s="69">
        <v>0.33341058961581205</v>
      </c>
      <c r="E9" s="69">
        <v>0.44525699378547867</v>
      </c>
      <c r="F9" s="69">
        <v>0.61842228137672528</v>
      </c>
      <c r="H9" s="69">
        <f t="shared" ref="H9:H32" si="26">F9-D9</f>
        <v>0.28501169176091323</v>
      </c>
      <c r="I9" s="69">
        <f>'RD T1'!E37</f>
        <v>0.30241150613542528</v>
      </c>
      <c r="J9" s="69">
        <f t="shared" ref="J9:J32" si="27">SUM(H9:I9)</f>
        <v>0.58742319789633846</v>
      </c>
      <c r="L9" t="str">
        <f t="shared" ref="L9:L32" si="28">A9</f>
        <v>12 Other managers and proprietors</v>
      </c>
      <c r="M9" s="69">
        <v>2.1824256638428485</v>
      </c>
      <c r="N9" s="69">
        <v>2.8273481666859492</v>
      </c>
      <c r="O9" s="69">
        <v>2.7701786414392005</v>
      </c>
      <c r="P9" s="69">
        <v>3.5406314060418254</v>
      </c>
      <c r="Q9" s="69">
        <v>4.9263195831854754</v>
      </c>
      <c r="S9" s="69">
        <f t="shared" ref="S9:S35" si="29">Q9-O9</f>
        <v>2.1561409417462749</v>
      </c>
      <c r="T9" s="69">
        <f>'RD T1'!E66</f>
        <v>2.3826167725881904</v>
      </c>
      <c r="U9" s="69">
        <f t="shared" ref="U9:U32" si="30">SUM(S9:T9)</f>
        <v>4.5387577143344657</v>
      </c>
      <c r="W9" t="str">
        <f t="shared" ref="W9:W32" si="31">A9</f>
        <v>12 Other managers and proprietors</v>
      </c>
      <c r="X9" s="69">
        <v>5.4965956394640187</v>
      </c>
      <c r="Y9" s="69">
        <v>5.8927506108518903</v>
      </c>
      <c r="Z9" s="69">
        <v>6.6226723353828776</v>
      </c>
      <c r="AA9" s="69">
        <v>6.9297489701035975</v>
      </c>
      <c r="AB9" s="69">
        <v>8.6883379995639451</v>
      </c>
      <c r="AC9" s="69"/>
      <c r="AD9" s="69">
        <f t="shared" ref="AD9:AD32" si="32">AB9-Z9</f>
        <v>2.0656656641810676</v>
      </c>
      <c r="AE9" s="69">
        <f>'RD T1'!E95</f>
        <v>4.7154640763984839</v>
      </c>
      <c r="AF9" s="69">
        <f t="shared" ref="AF9:AF32" si="33">SUM(AD9:AE9)</f>
        <v>6.7811297405795514</v>
      </c>
      <c r="AH9" t="str">
        <f t="shared" ref="AH9:AH32" si="34">L9</f>
        <v>12 Other managers and proprietors</v>
      </c>
      <c r="AI9" s="69">
        <v>1.6280862766539792</v>
      </c>
      <c r="AJ9" s="69">
        <v>1.7919821871670587</v>
      </c>
      <c r="AK9" s="69">
        <v>2.1633550357162519</v>
      </c>
      <c r="AL9" s="69">
        <v>2.1377356599663271</v>
      </c>
      <c r="AM9" s="69">
        <v>2.7257800090909705</v>
      </c>
      <c r="AN9" s="69"/>
      <c r="AO9" s="69">
        <f t="shared" ref="AO9:AO32" si="35">AM9-AK9</f>
        <v>0.56242497337471864</v>
      </c>
      <c r="AP9" s="69">
        <f>'RD T1'!E124</f>
        <v>1.5066358952791381</v>
      </c>
      <c r="AQ9" s="69">
        <f t="shared" ref="AQ9:AQ32" si="36">SUM(AO9:AP9)</f>
        <v>2.0690608686538567</v>
      </c>
      <c r="AS9" t="str">
        <f t="shared" ref="AS9:AS32" si="37">W9</f>
        <v>12 Other managers and proprietors</v>
      </c>
      <c r="AT9" s="69">
        <v>1.7518579688312417</v>
      </c>
      <c r="AU9" s="69">
        <v>1.858731674569269</v>
      </c>
      <c r="AV9" s="69">
        <v>2.1174777928900816</v>
      </c>
      <c r="AW9" s="69">
        <v>2.2730122301024327</v>
      </c>
      <c r="AX9" s="69">
        <v>2.828507581824105</v>
      </c>
      <c r="AY9" s="69"/>
      <c r="AZ9" s="69">
        <f t="shared" ref="AZ9:AZ32" si="38">AX9-AV9</f>
        <v>0.71102978893402335</v>
      </c>
      <c r="BA9" s="69">
        <f>'RD T1'!E153</f>
        <v>1.4540374132675398</v>
      </c>
      <c r="BB9" s="69">
        <f t="shared" ref="BB9:BB32" si="39">SUM(AZ9:BA9)</f>
        <v>2.1650672022015631</v>
      </c>
      <c r="BD9" t="str">
        <f t="shared" ref="BD9:BD32" si="40">AH9</f>
        <v>12 Other managers and proprietors</v>
      </c>
      <c r="BE9" s="69">
        <v>5.4561005320298825</v>
      </c>
      <c r="BF9" s="69">
        <v>5.4255510613360061</v>
      </c>
      <c r="BG9" s="69">
        <v>5.1662789627201704</v>
      </c>
      <c r="BH9" s="69">
        <v>5.5093516317878359</v>
      </c>
      <c r="BI9" s="69">
        <v>6.0763691494962542</v>
      </c>
      <c r="BJ9" s="69"/>
      <c r="BK9" s="69">
        <f t="shared" ref="BK9:BK32" si="41">BI9-BG9</f>
        <v>0.91009018677608378</v>
      </c>
      <c r="BL9" s="69">
        <f>'RD T1'!E182</f>
        <v>2.7163757700674256</v>
      </c>
      <c r="BM9" s="69">
        <f t="shared" ref="BM9:BM32" si="42">SUM(BK9:BL9)</f>
        <v>3.6264659568435094</v>
      </c>
      <c r="BO9" t="str">
        <f t="shared" ref="BO9:BO32" si="43">AS9</f>
        <v>12 Other managers and proprietors</v>
      </c>
      <c r="BP9" s="69">
        <v>5.6672982983461182</v>
      </c>
      <c r="BQ9" s="69">
        <v>5.7676416568829278</v>
      </c>
      <c r="BR9" s="69">
        <v>5.759900906402537</v>
      </c>
      <c r="BS9" s="69">
        <v>5.6270648862929917</v>
      </c>
      <c r="BT9" s="69">
        <v>5.3874002202065423</v>
      </c>
      <c r="BU9" s="69"/>
      <c r="BV9" s="69">
        <f t="shared" ref="BV9:BV32" si="44">BT9-BR9</f>
        <v>-0.37250068619599475</v>
      </c>
      <c r="BW9" s="69">
        <f>'RD T1'!E211</f>
        <v>3.0325496866985771</v>
      </c>
      <c r="BX9" s="69">
        <f t="shared" ref="BX9:BX32" si="45">SUM(BV9:BW9)</f>
        <v>2.6600490005025823</v>
      </c>
      <c r="BZ9" t="str">
        <f t="shared" ref="BZ9:BZ32" si="46">BD9</f>
        <v>12 Other managers and proprietors</v>
      </c>
      <c r="CA9" s="69">
        <v>3.6958303317009817</v>
      </c>
      <c r="CB9" s="69">
        <v>3.5110407859749153</v>
      </c>
      <c r="CC9" s="69">
        <v>3.3585396511799601</v>
      </c>
      <c r="CD9" s="69">
        <v>3.1795421272663194</v>
      </c>
      <c r="CE9" s="69">
        <v>2.6418431398760212</v>
      </c>
      <c r="CF9" s="69"/>
      <c r="CG9" s="69">
        <f t="shared" ref="CG9:CG32" si="47">CE9-CC9</f>
        <v>-0.71669651130393897</v>
      </c>
      <c r="CH9" s="69">
        <f>'RD T1'!E240</f>
        <v>1.3942854810482752</v>
      </c>
      <c r="CI9" s="69">
        <f t="shared" ref="CI9:CI32" si="48">SUM(CG9:CH9)</f>
        <v>0.67758896974433624</v>
      </c>
      <c r="CK9" t="str">
        <f t="shared" ref="CK9:CK32" si="49">BO9</f>
        <v>12 Other managers and proprietors</v>
      </c>
      <c r="CL9" s="69">
        <v>1.2512644391706189</v>
      </c>
      <c r="CM9" s="69">
        <v>1.3153180820889823</v>
      </c>
      <c r="CN9" s="69">
        <v>1.0435037164179108</v>
      </c>
      <c r="CO9" s="69">
        <v>1.0809728483351466</v>
      </c>
      <c r="CP9" s="69">
        <v>0.93033559690077938</v>
      </c>
      <c r="CQ9" s="69"/>
      <c r="CR9" s="69">
        <f t="shared" ref="CR9:CR32" si="50">CP9-CN9</f>
        <v>-0.11316811951713146</v>
      </c>
      <c r="CS9" s="69">
        <f>'RD T1'!E269</f>
        <v>0.34295602354145222</v>
      </c>
      <c r="CT9" s="69">
        <f t="shared" ref="CT9:CT32" si="51">SUM(CR9:CS9)</f>
        <v>0.22978790402432075</v>
      </c>
    </row>
    <row r="10" spans="1:98" x14ac:dyDescent="0.2">
      <c r="A10" s="10" t="str">
        <f>name!D6</f>
        <v>21 Science, research, engineering and technology professionals</v>
      </c>
      <c r="B10" s="69">
        <v>2.1482056129096101</v>
      </c>
      <c r="C10" s="69">
        <v>2.656834305643426</v>
      </c>
      <c r="D10" s="69">
        <v>2.6168968724430641</v>
      </c>
      <c r="E10" s="69">
        <v>3.6419871689530869</v>
      </c>
      <c r="F10" s="69">
        <v>4.659761974991472</v>
      </c>
      <c r="G10" s="11"/>
      <c r="H10" s="69">
        <f t="shared" si="26"/>
        <v>2.0428651025484079</v>
      </c>
      <c r="I10" s="69">
        <f>'RD T1'!E38</f>
        <v>1.5108355694323108</v>
      </c>
      <c r="J10" s="69">
        <f t="shared" si="27"/>
        <v>3.5537006719807187</v>
      </c>
      <c r="L10" t="str">
        <f t="shared" si="28"/>
        <v>21 Science, research, engineering and technology professionals</v>
      </c>
      <c r="M10" s="69">
        <v>7.7381086165694315</v>
      </c>
      <c r="N10" s="69">
        <v>9.855881841001791</v>
      </c>
      <c r="O10" s="69">
        <v>10.270459433815404</v>
      </c>
      <c r="P10" s="69">
        <v>15.406375199536869</v>
      </c>
      <c r="Q10" s="69">
        <v>20.666719207251553</v>
      </c>
      <c r="R10" s="11"/>
      <c r="S10" s="69">
        <f t="shared" si="29"/>
        <v>10.396259773436149</v>
      </c>
      <c r="T10" s="69">
        <f>'RD T1'!E67</f>
        <v>6.7831288729512078</v>
      </c>
      <c r="U10" s="69">
        <f t="shared" si="30"/>
        <v>17.179388646387359</v>
      </c>
      <c r="W10" t="str">
        <f t="shared" si="31"/>
        <v>21 Science, research, engineering and technology professionals</v>
      </c>
      <c r="X10" s="69">
        <v>15.863990487997414</v>
      </c>
      <c r="Y10" s="69">
        <v>17.473169119115333</v>
      </c>
      <c r="Z10" s="69">
        <v>19.152231875097723</v>
      </c>
      <c r="AA10" s="69">
        <v>22.63167567690753</v>
      </c>
      <c r="AB10" s="69">
        <v>26.338231226263854</v>
      </c>
      <c r="AC10" s="69"/>
      <c r="AD10" s="69">
        <f t="shared" si="32"/>
        <v>7.1859993511661315</v>
      </c>
      <c r="AE10" s="69">
        <f>'RD T1'!E96</f>
        <v>9.3006075140145157</v>
      </c>
      <c r="AF10" s="69">
        <f t="shared" si="33"/>
        <v>16.486606865180647</v>
      </c>
      <c r="AH10" t="str">
        <f t="shared" si="34"/>
        <v>21 Science, research, engineering and technology professionals</v>
      </c>
      <c r="AI10" s="69">
        <v>1.6628251146745385</v>
      </c>
      <c r="AJ10" s="69">
        <v>1.711449588260306</v>
      </c>
      <c r="AK10" s="69">
        <v>1.9914335888706005</v>
      </c>
      <c r="AL10" s="69">
        <v>2.319087032573818</v>
      </c>
      <c r="AM10" s="69">
        <v>2.8238297560183576</v>
      </c>
      <c r="AN10" s="69"/>
      <c r="AO10" s="69">
        <f t="shared" si="35"/>
        <v>0.8323961671477571</v>
      </c>
      <c r="AP10" s="69">
        <f>'RD T1'!E125</f>
        <v>0.946604297764293</v>
      </c>
      <c r="AQ10" s="69">
        <f t="shared" si="36"/>
        <v>1.7790004649120501</v>
      </c>
      <c r="AS10" t="str">
        <f t="shared" si="37"/>
        <v>21 Science, research, engineering and technology professionals</v>
      </c>
      <c r="AT10" s="69">
        <v>4.2162935670270487</v>
      </c>
      <c r="AU10" s="69">
        <v>4.4939590205554207</v>
      </c>
      <c r="AV10" s="69">
        <v>4.7667431310206538</v>
      </c>
      <c r="AW10" s="69">
        <v>5.0056420767255689</v>
      </c>
      <c r="AX10" s="69">
        <v>5.4626661613448073</v>
      </c>
      <c r="AY10" s="69"/>
      <c r="AZ10" s="69">
        <f t="shared" si="38"/>
        <v>0.69592303032415348</v>
      </c>
      <c r="BA10" s="69">
        <f>'RD T1'!E154</f>
        <v>1.8518466624248424</v>
      </c>
      <c r="BB10" s="69">
        <f t="shared" si="39"/>
        <v>2.5477696927489957</v>
      </c>
      <c r="BD10" t="str">
        <f t="shared" si="40"/>
        <v>21 Science, research, engineering and technology professionals</v>
      </c>
      <c r="BE10" s="69">
        <v>6.7877562847557753</v>
      </c>
      <c r="BF10" s="69">
        <v>7.4465067316117235</v>
      </c>
      <c r="BG10" s="69">
        <v>7.3124078594805662</v>
      </c>
      <c r="BH10" s="69">
        <v>9.0231591879437385</v>
      </c>
      <c r="BI10" s="69">
        <v>10.007231189791566</v>
      </c>
      <c r="BJ10" s="69"/>
      <c r="BK10" s="69">
        <f t="shared" si="41"/>
        <v>2.6948233303110003</v>
      </c>
      <c r="BL10" s="69">
        <f>'RD T1'!E183</f>
        <v>2.6648350714389606</v>
      </c>
      <c r="BM10" s="69">
        <f t="shared" si="42"/>
        <v>5.3596584017499609</v>
      </c>
      <c r="BO10" t="str">
        <f t="shared" si="43"/>
        <v>21 Science, research, engineering and technology professionals</v>
      </c>
      <c r="BP10" s="69">
        <v>5.4769244573328875</v>
      </c>
      <c r="BQ10" s="69">
        <v>5.9059820067342947</v>
      </c>
      <c r="BR10" s="69">
        <v>6.5577181951768573</v>
      </c>
      <c r="BS10" s="69">
        <v>7.3160769111260135</v>
      </c>
      <c r="BT10" s="69">
        <v>7.3162836388816483</v>
      </c>
      <c r="BU10" s="69"/>
      <c r="BV10" s="69">
        <f t="shared" si="44"/>
        <v>0.75856544370479106</v>
      </c>
      <c r="BW10" s="69">
        <f>'RD T1'!E212</f>
        <v>2.4690404043986058</v>
      </c>
      <c r="BX10" s="69">
        <f t="shared" si="45"/>
        <v>3.2276058481033969</v>
      </c>
      <c r="BZ10" t="str">
        <f t="shared" si="46"/>
        <v>21 Science, research, engineering and technology professionals</v>
      </c>
      <c r="CA10" s="69">
        <v>3.341084099845208</v>
      </c>
      <c r="CB10" s="69">
        <v>3.4885933816211847</v>
      </c>
      <c r="CC10" s="69">
        <v>3.3077473648136078</v>
      </c>
      <c r="CD10" s="69">
        <v>3.6698185627106641</v>
      </c>
      <c r="CE10" s="69">
        <v>2.562964071482305</v>
      </c>
      <c r="CF10" s="69"/>
      <c r="CG10" s="69">
        <f t="shared" si="47"/>
        <v>-0.74478329333130278</v>
      </c>
      <c r="CH10" s="69">
        <f>'RD T1'!E241</f>
        <v>1.0293543669866709</v>
      </c>
      <c r="CI10" s="69">
        <f t="shared" si="48"/>
        <v>0.28457107365536816</v>
      </c>
      <c r="CK10" t="str">
        <f t="shared" si="49"/>
        <v>21 Science, research, engineering and technology professionals</v>
      </c>
      <c r="CL10" s="69">
        <v>0.64361176368337591</v>
      </c>
      <c r="CM10" s="69">
        <v>0.83313069054179545</v>
      </c>
      <c r="CN10" s="69">
        <v>0.69396178669242592</v>
      </c>
      <c r="CO10" s="69">
        <v>0.92596962566559959</v>
      </c>
      <c r="CP10" s="69">
        <v>0.83087484807320044</v>
      </c>
      <c r="CQ10" s="69"/>
      <c r="CR10" s="69">
        <f t="shared" si="50"/>
        <v>0.13691306138077453</v>
      </c>
      <c r="CS10" s="69">
        <f>'RD T1'!E270</f>
        <v>0.23382676907063693</v>
      </c>
      <c r="CT10" s="69">
        <f t="shared" si="51"/>
        <v>0.37073983045141146</v>
      </c>
    </row>
    <row r="11" spans="1:98" x14ac:dyDescent="0.2">
      <c r="A11" s="10" t="str">
        <f>name!D7</f>
        <v>22 Health professionals</v>
      </c>
      <c r="B11" s="69">
        <v>1.540725975635997</v>
      </c>
      <c r="C11" s="69">
        <v>2.1429695097585637</v>
      </c>
      <c r="D11" s="69">
        <v>1.854459409958241</v>
      </c>
      <c r="E11" s="69">
        <v>2.4617882690110484</v>
      </c>
      <c r="F11" s="69">
        <v>3.30800793279256</v>
      </c>
      <c r="G11" s="11"/>
      <c r="H11" s="69">
        <f t="shared" si="26"/>
        <v>1.453548522834319</v>
      </c>
      <c r="I11" s="69">
        <f>'RD T1'!E39</f>
        <v>1.3515548033586438</v>
      </c>
      <c r="J11" s="69">
        <f t="shared" si="27"/>
        <v>2.8051033261929628</v>
      </c>
      <c r="L11" t="str">
        <f t="shared" si="28"/>
        <v>22 Health professionals</v>
      </c>
      <c r="M11" s="69">
        <v>4.3683481849922492</v>
      </c>
      <c r="N11" s="69">
        <v>6.3525275538501669</v>
      </c>
      <c r="O11" s="69">
        <v>5.6195950019952008</v>
      </c>
      <c r="P11" s="69">
        <v>7.0009092063916905</v>
      </c>
      <c r="Q11" s="69">
        <v>9.1789737287639923</v>
      </c>
      <c r="R11" s="11"/>
      <c r="S11" s="69">
        <f t="shared" si="29"/>
        <v>3.5593787267687915</v>
      </c>
      <c r="T11" s="69">
        <f>'RD T1'!E68</f>
        <v>4.0113556797326995</v>
      </c>
      <c r="U11" s="69">
        <f t="shared" si="30"/>
        <v>7.570734406501491</v>
      </c>
      <c r="W11" t="str">
        <f t="shared" si="31"/>
        <v>22 Health professionals</v>
      </c>
      <c r="X11" s="69">
        <v>9.9886123476046986</v>
      </c>
      <c r="Y11" s="69">
        <v>12.36146002843924</v>
      </c>
      <c r="Z11" s="69">
        <v>13.105030623928977</v>
      </c>
      <c r="AA11" s="69">
        <v>13.005002038619335</v>
      </c>
      <c r="AB11" s="69">
        <v>15.226736926316745</v>
      </c>
      <c r="AC11" s="69"/>
      <c r="AD11" s="69">
        <f t="shared" si="32"/>
        <v>2.1217063023877678</v>
      </c>
      <c r="AE11" s="69">
        <f>'RD T1'!E97</f>
        <v>7.8681368995792207</v>
      </c>
      <c r="AF11" s="69">
        <f t="shared" si="33"/>
        <v>9.9898432019669876</v>
      </c>
      <c r="AH11" t="str">
        <f t="shared" si="34"/>
        <v>22 Health professionals</v>
      </c>
      <c r="AI11" s="69">
        <v>5.1360916895864612</v>
      </c>
      <c r="AJ11" s="69">
        <v>4.3671679009755273</v>
      </c>
      <c r="AK11" s="69">
        <v>4.1959595750562269</v>
      </c>
      <c r="AL11" s="69">
        <v>2.2438595648696076</v>
      </c>
      <c r="AM11" s="69">
        <v>1.110732388640197</v>
      </c>
      <c r="AN11" s="69"/>
      <c r="AO11" s="69">
        <f t="shared" si="35"/>
        <v>-3.0852271864160299</v>
      </c>
      <c r="AP11" s="69">
        <f>'RD T1'!E126</f>
        <v>0.80909420674795962</v>
      </c>
      <c r="AQ11" s="69">
        <f t="shared" si="36"/>
        <v>-2.2761329796680703</v>
      </c>
      <c r="AS11" t="str">
        <f t="shared" si="37"/>
        <v>22 Health professionals</v>
      </c>
      <c r="AT11" s="69">
        <v>0.70309287055740899</v>
      </c>
      <c r="AU11" s="69">
        <v>0.85787207832675572</v>
      </c>
      <c r="AV11" s="69">
        <v>1.0772055826776581</v>
      </c>
      <c r="AW11" s="69">
        <v>1.0904163877969619</v>
      </c>
      <c r="AX11" s="69">
        <v>1.300162870494872</v>
      </c>
      <c r="AY11" s="69"/>
      <c r="AZ11" s="69">
        <f t="shared" si="38"/>
        <v>0.22295728781721391</v>
      </c>
      <c r="BA11" s="69">
        <f>'RD T1'!E155</f>
        <v>0.60404321312255993</v>
      </c>
      <c r="BB11" s="69">
        <f t="shared" si="39"/>
        <v>0.82700050093977384</v>
      </c>
      <c r="BD11" t="str">
        <f t="shared" si="40"/>
        <v>22 Health professionals</v>
      </c>
      <c r="BE11" s="69">
        <v>2.9749133976029301</v>
      </c>
      <c r="BF11" s="69">
        <v>3.4097209600634653</v>
      </c>
      <c r="BG11" s="69">
        <v>3.3731568668581975</v>
      </c>
      <c r="BH11" s="69">
        <v>3.7236315986653343</v>
      </c>
      <c r="BI11" s="69">
        <v>4.0359659917544706</v>
      </c>
      <c r="BJ11" s="69"/>
      <c r="BK11" s="69">
        <f t="shared" si="41"/>
        <v>0.66280912489627308</v>
      </c>
      <c r="BL11" s="69">
        <f>'RD T1'!E184</f>
        <v>2.1928602490359159</v>
      </c>
      <c r="BM11" s="69">
        <f t="shared" si="42"/>
        <v>2.855669373932189</v>
      </c>
      <c r="BO11" t="str">
        <f t="shared" si="43"/>
        <v>22 Health professionals</v>
      </c>
      <c r="BP11" s="69">
        <v>2.3811002403806083</v>
      </c>
      <c r="BQ11" s="69">
        <v>2.873411744346535</v>
      </c>
      <c r="BR11" s="69">
        <v>2.7052635229237572</v>
      </c>
      <c r="BS11" s="69">
        <v>2.7483053302136518</v>
      </c>
      <c r="BT11" s="69">
        <v>2.4323513530967524</v>
      </c>
      <c r="BU11" s="69"/>
      <c r="BV11" s="69">
        <f t="shared" si="44"/>
        <v>-0.27291216982700472</v>
      </c>
      <c r="BW11" s="69">
        <f>'RD T1'!E213</f>
        <v>1.281469032766331</v>
      </c>
      <c r="BX11" s="69">
        <f t="shared" si="45"/>
        <v>1.0085568629393262</v>
      </c>
      <c r="BZ11" t="str">
        <f t="shared" si="46"/>
        <v>22 Health professionals</v>
      </c>
      <c r="CA11" s="69">
        <v>1.4901982633307629</v>
      </c>
      <c r="CB11" s="69">
        <v>2.0182189094727376</v>
      </c>
      <c r="CC11" s="69">
        <v>1.5741853994783317</v>
      </c>
      <c r="CD11" s="69">
        <v>1.4960747249297479</v>
      </c>
      <c r="CE11" s="69">
        <v>1.0210836646587325</v>
      </c>
      <c r="CF11" s="69"/>
      <c r="CG11" s="69">
        <f t="shared" si="47"/>
        <v>-0.55310173481959923</v>
      </c>
      <c r="CH11" s="69">
        <f>'RD T1'!E242</f>
        <v>0.58545904733709775</v>
      </c>
      <c r="CI11" s="69">
        <f t="shared" si="48"/>
        <v>3.2357312517498515E-2</v>
      </c>
      <c r="CK11" t="str">
        <f t="shared" si="49"/>
        <v>22 Health professionals</v>
      </c>
      <c r="CL11" s="69">
        <v>0.17440037938129757</v>
      </c>
      <c r="CM11" s="69">
        <v>0.25211133512108114</v>
      </c>
      <c r="CN11" s="69">
        <v>0.19267830635999908</v>
      </c>
      <c r="CO11" s="69">
        <v>0.18716014596736616</v>
      </c>
      <c r="CP11" s="69">
        <v>0.18001002458413248</v>
      </c>
      <c r="CQ11" s="69"/>
      <c r="CR11" s="69">
        <f t="shared" si="50"/>
        <v>-1.2668281775866597E-2</v>
      </c>
      <c r="CS11" s="69">
        <f>'RD T1'!E271</f>
        <v>6.4576267913000363E-2</v>
      </c>
      <c r="CT11" s="69">
        <f t="shared" si="51"/>
        <v>5.1907986137133766E-2</v>
      </c>
    </row>
    <row r="12" spans="1:98" x14ac:dyDescent="0.2">
      <c r="A12" s="10" t="str">
        <f>name!D8</f>
        <v>23 Teaching and other educational professionals</v>
      </c>
      <c r="B12" s="69">
        <v>2.6659235320080708</v>
      </c>
      <c r="C12" s="69">
        <v>3.2096123676718862</v>
      </c>
      <c r="D12" s="69">
        <v>3.2814665082432435</v>
      </c>
      <c r="E12" s="69">
        <v>3.6580985657193161</v>
      </c>
      <c r="F12" s="69">
        <v>4.2972408510361388</v>
      </c>
      <c r="G12" s="11"/>
      <c r="H12" s="69">
        <f t="shared" si="26"/>
        <v>1.0157743427928954</v>
      </c>
      <c r="I12" s="69">
        <f>'RD T1'!E40</f>
        <v>1.9164423301081246</v>
      </c>
      <c r="J12" s="69">
        <f t="shared" si="27"/>
        <v>2.9322166729010197</v>
      </c>
      <c r="L12" t="str">
        <f t="shared" si="28"/>
        <v>23 Teaching and other educational professionals</v>
      </c>
      <c r="M12" s="69">
        <v>14.648064285911325</v>
      </c>
      <c r="N12" s="69">
        <v>18.775586321085761</v>
      </c>
      <c r="O12" s="69">
        <v>18.773938898947041</v>
      </c>
      <c r="P12" s="69">
        <v>21.106780351150242</v>
      </c>
      <c r="Q12" s="69">
        <v>24.882406610233495</v>
      </c>
      <c r="R12" s="11"/>
      <c r="S12" s="69">
        <f t="shared" si="29"/>
        <v>6.1084677112864547</v>
      </c>
      <c r="T12" s="69">
        <f>'RD T1'!E69</f>
        <v>11.527197335900553</v>
      </c>
      <c r="U12" s="69">
        <f t="shared" si="30"/>
        <v>17.635665047187008</v>
      </c>
      <c r="W12" t="str">
        <f t="shared" si="31"/>
        <v>23 Teaching and other educational professionals</v>
      </c>
      <c r="X12" s="69">
        <v>10.723759542645697</v>
      </c>
      <c r="Y12" s="69">
        <v>10.723998229054425</v>
      </c>
      <c r="Z12" s="69">
        <v>12.395260218007694</v>
      </c>
      <c r="AA12" s="69">
        <v>9.228291133113748</v>
      </c>
      <c r="AB12" s="69">
        <v>7.7741527859519888</v>
      </c>
      <c r="AC12" s="69"/>
      <c r="AD12" s="69">
        <f t="shared" si="32"/>
        <v>-4.6211074320557053</v>
      </c>
      <c r="AE12" s="69">
        <f>'RD T1'!E98</f>
        <v>4.7669583563906288</v>
      </c>
      <c r="AF12" s="69">
        <f t="shared" si="33"/>
        <v>0.14585092433492353</v>
      </c>
      <c r="AH12" t="str">
        <f t="shared" si="34"/>
        <v>23 Teaching and other educational professionals</v>
      </c>
      <c r="AI12" s="69">
        <v>1.5590702397571226</v>
      </c>
      <c r="AJ12" s="69">
        <v>0.95254597690226095</v>
      </c>
      <c r="AK12" s="69">
        <v>0.91541695369796361</v>
      </c>
      <c r="AL12" s="69">
        <v>0.47162597358344149</v>
      </c>
      <c r="AM12" s="69">
        <v>0.48563827890565642</v>
      </c>
      <c r="AN12" s="69"/>
      <c r="AO12" s="69">
        <f t="shared" si="35"/>
        <v>-0.42977867479230719</v>
      </c>
      <c r="AP12" s="69">
        <f>'RD T1'!E127</f>
        <v>0.16022488774831772</v>
      </c>
      <c r="AQ12" s="69">
        <f t="shared" si="36"/>
        <v>-0.26955378704398947</v>
      </c>
      <c r="AS12" t="str">
        <f t="shared" si="37"/>
        <v>23 Teaching and other educational professionals</v>
      </c>
      <c r="AT12" s="69">
        <v>0.38117814110453307</v>
      </c>
      <c r="AU12" s="69">
        <v>0.39641324858949312</v>
      </c>
      <c r="AV12" s="69">
        <v>0.42470024920604132</v>
      </c>
      <c r="AW12" s="69">
        <v>0.31992413953423166</v>
      </c>
      <c r="AX12" s="69">
        <v>0.28086992986697257</v>
      </c>
      <c r="AY12" s="69"/>
      <c r="AZ12" s="69">
        <f t="shared" si="38"/>
        <v>-0.14383031933906876</v>
      </c>
      <c r="BA12" s="69">
        <f>'RD T1'!E156</f>
        <v>0.15095561131783286</v>
      </c>
      <c r="BB12" s="69">
        <f t="shared" si="39"/>
        <v>7.1252919787641034E-3</v>
      </c>
      <c r="BD12" t="str">
        <f t="shared" si="40"/>
        <v>23 Teaching and other educational professionals</v>
      </c>
      <c r="BE12" s="69">
        <v>1.5477237474503891</v>
      </c>
      <c r="BF12" s="69">
        <v>1.6212243678545415</v>
      </c>
      <c r="BG12" s="69">
        <v>1.6290488388579563</v>
      </c>
      <c r="BH12" s="69">
        <v>1.6041643275052728</v>
      </c>
      <c r="BI12" s="69">
        <v>1.9652248838685378</v>
      </c>
      <c r="BJ12" s="69"/>
      <c r="BK12" s="69">
        <f t="shared" si="41"/>
        <v>0.33617604501058151</v>
      </c>
      <c r="BL12" s="69">
        <f>'RD T1'!E185</f>
        <v>0.71113231743835281</v>
      </c>
      <c r="BM12" s="69">
        <f t="shared" si="42"/>
        <v>1.0473083624489343</v>
      </c>
      <c r="BO12" t="str">
        <f t="shared" si="43"/>
        <v>23 Teaching and other educational professionals</v>
      </c>
      <c r="BP12" s="69">
        <v>1.3646125353194676</v>
      </c>
      <c r="BQ12" s="69">
        <v>1.4839259294206184</v>
      </c>
      <c r="BR12" s="69">
        <v>1.4564104144359384</v>
      </c>
      <c r="BS12" s="69">
        <v>1.3089079099926204</v>
      </c>
      <c r="BT12" s="69">
        <v>1.1926687767622179</v>
      </c>
      <c r="BU12" s="69"/>
      <c r="BV12" s="69">
        <f t="shared" si="44"/>
        <v>-0.2637416376737205</v>
      </c>
      <c r="BW12" s="69">
        <f>'RD T1'!E214</f>
        <v>0.59888481939591365</v>
      </c>
      <c r="BX12" s="69">
        <f t="shared" si="45"/>
        <v>0.33514318172219315</v>
      </c>
      <c r="BZ12" t="str">
        <f t="shared" si="46"/>
        <v>23 Teaching and other educational professionals</v>
      </c>
      <c r="CA12" s="69">
        <v>0.98143672342780108</v>
      </c>
      <c r="CB12" s="69">
        <v>1.1083233068352416</v>
      </c>
      <c r="CC12" s="69">
        <v>1.1138587782239626</v>
      </c>
      <c r="CD12" s="69">
        <v>0.98676633824811422</v>
      </c>
      <c r="CE12" s="69">
        <v>0.80257358339059282</v>
      </c>
      <c r="CF12" s="69"/>
      <c r="CG12" s="69">
        <f t="shared" si="47"/>
        <v>-0.3112851948333698</v>
      </c>
      <c r="CH12" s="69">
        <f>'RD T1'!E243</f>
        <v>0.40903466245857623</v>
      </c>
      <c r="CI12" s="69">
        <f t="shared" si="48"/>
        <v>9.7749467625206421E-2</v>
      </c>
      <c r="CK12" t="str">
        <f t="shared" si="49"/>
        <v>23 Teaching and other educational professionals</v>
      </c>
      <c r="CL12" s="69">
        <v>0.15659792345493515</v>
      </c>
      <c r="CM12" s="69">
        <v>0.206117194193352</v>
      </c>
      <c r="CN12" s="69">
        <v>0.18434476802011138</v>
      </c>
      <c r="CO12" s="69">
        <v>0.17470366769458628</v>
      </c>
      <c r="CP12" s="69">
        <v>0.14684692087197979</v>
      </c>
      <c r="CQ12" s="69"/>
      <c r="CR12" s="69">
        <f t="shared" si="50"/>
        <v>-3.7497847148131591E-2</v>
      </c>
      <c r="CS12" s="69">
        <f>'RD T1'!E272</f>
        <v>5.7195095234171947E-2</v>
      </c>
      <c r="CT12" s="69">
        <f t="shared" si="51"/>
        <v>1.9697248086040356E-2</v>
      </c>
    </row>
    <row r="13" spans="1:98" x14ac:dyDescent="0.2">
      <c r="A13" s="10" t="str">
        <f>name!D9</f>
        <v>24 Business, media and public service professionals</v>
      </c>
      <c r="B13" s="69">
        <v>0.65236649770049371</v>
      </c>
      <c r="C13" s="69">
        <v>0.83947509697465517</v>
      </c>
      <c r="D13" s="69">
        <v>0.89554917178548543</v>
      </c>
      <c r="E13" s="69">
        <v>1.1488705007686266</v>
      </c>
      <c r="F13" s="69">
        <v>1.5116059310909369</v>
      </c>
      <c r="G13" s="11"/>
      <c r="H13" s="69">
        <f t="shared" si="26"/>
        <v>0.61605675930545145</v>
      </c>
      <c r="I13" s="69">
        <f>'RD T1'!E41</f>
        <v>0.62076284123912007</v>
      </c>
      <c r="J13" s="69">
        <f t="shared" si="27"/>
        <v>1.2368196005445715</v>
      </c>
      <c r="L13" t="str">
        <f t="shared" si="28"/>
        <v>24 Business, media and public service professionals</v>
      </c>
      <c r="M13" s="69">
        <v>8.1248179790674424</v>
      </c>
      <c r="N13" s="69">
        <v>10.819091568138651</v>
      </c>
      <c r="O13" s="69">
        <v>11.022863348807254</v>
      </c>
      <c r="P13" s="69">
        <v>13.910038317043458</v>
      </c>
      <c r="Q13" s="69">
        <v>17.819555432635969</v>
      </c>
      <c r="R13" s="11"/>
      <c r="S13" s="69">
        <f t="shared" si="29"/>
        <v>6.7966920838287148</v>
      </c>
      <c r="T13" s="69">
        <f>'RD T1'!E70</f>
        <v>7.4689671131368183</v>
      </c>
      <c r="U13" s="69">
        <f t="shared" si="30"/>
        <v>14.265659196965533</v>
      </c>
      <c r="W13" t="str">
        <f t="shared" si="31"/>
        <v>24 Business, media and public service professionals</v>
      </c>
      <c r="X13" s="69">
        <v>16.039622660439363</v>
      </c>
      <c r="Y13" s="69">
        <v>18.784417103456633</v>
      </c>
      <c r="Z13" s="69">
        <v>21.777325838936541</v>
      </c>
      <c r="AA13" s="69">
        <v>21.824147537993163</v>
      </c>
      <c r="AB13" s="69">
        <v>24.947668795285956</v>
      </c>
      <c r="AC13" s="69"/>
      <c r="AD13" s="69">
        <f t="shared" si="32"/>
        <v>3.1703429563494154</v>
      </c>
      <c r="AE13" s="69">
        <f>'RD T1'!E99</f>
        <v>11.826988430480938</v>
      </c>
      <c r="AF13" s="69">
        <f t="shared" si="33"/>
        <v>14.997331386830353</v>
      </c>
      <c r="AH13" t="str">
        <f t="shared" si="34"/>
        <v>24 Business, media and public service professionals</v>
      </c>
      <c r="AI13" s="69">
        <v>1.8594423484807814</v>
      </c>
      <c r="AJ13" s="69">
        <v>1.7586645858309915</v>
      </c>
      <c r="AK13" s="69">
        <v>2.1168339469221085</v>
      </c>
      <c r="AL13" s="69">
        <v>1.8978611720101686</v>
      </c>
      <c r="AM13" s="69">
        <v>2.1564763980637607</v>
      </c>
      <c r="AN13" s="69"/>
      <c r="AO13" s="69">
        <f t="shared" si="35"/>
        <v>3.9642451141652213E-2</v>
      </c>
      <c r="AP13" s="69">
        <f>'RD T1'!E128</f>
        <v>0.74971562177511686</v>
      </c>
      <c r="AQ13" s="69">
        <f t="shared" si="36"/>
        <v>0.78935807291676907</v>
      </c>
      <c r="AS13" t="str">
        <f t="shared" si="37"/>
        <v>24 Business, media and public service professionals</v>
      </c>
      <c r="AT13" s="69">
        <v>2.6680370218785399</v>
      </c>
      <c r="AU13" s="69">
        <v>3.0207206535341498</v>
      </c>
      <c r="AV13" s="69">
        <v>3.5521448901898061</v>
      </c>
      <c r="AW13" s="69">
        <v>3.5893200644988448</v>
      </c>
      <c r="AX13" s="69">
        <v>4.2023972395597369</v>
      </c>
      <c r="AY13" s="69"/>
      <c r="AZ13" s="69">
        <f t="shared" si="38"/>
        <v>0.65025234936993082</v>
      </c>
      <c r="BA13" s="69">
        <f>'RD T1'!E157</f>
        <v>1.8485966933476055</v>
      </c>
      <c r="BB13" s="69">
        <f t="shared" si="39"/>
        <v>2.4988490427175361</v>
      </c>
      <c r="BD13" t="str">
        <f t="shared" si="40"/>
        <v>24 Business, media and public service professionals</v>
      </c>
      <c r="BE13" s="69">
        <v>6.476147945182591</v>
      </c>
      <c r="BF13" s="69">
        <v>7.5805360404062228</v>
      </c>
      <c r="BG13" s="69">
        <v>7.8645969326485661</v>
      </c>
      <c r="BH13" s="69">
        <v>8.8763841231422482</v>
      </c>
      <c r="BI13" s="69">
        <v>10.269022904131281</v>
      </c>
      <c r="BJ13" s="69"/>
      <c r="BK13" s="69">
        <f t="shared" si="41"/>
        <v>2.4044259714827154</v>
      </c>
      <c r="BL13" s="69">
        <f>'RD T1'!E186</f>
        <v>3.8530743216891552</v>
      </c>
      <c r="BM13" s="69">
        <f t="shared" si="42"/>
        <v>6.2575002931718711</v>
      </c>
      <c r="BO13" t="str">
        <f t="shared" si="43"/>
        <v>24 Business, media and public service professionals</v>
      </c>
      <c r="BP13" s="69">
        <v>5.0908673396879758</v>
      </c>
      <c r="BQ13" s="69">
        <v>5.4433336807454005</v>
      </c>
      <c r="BR13" s="69">
        <v>5.9580983458547268</v>
      </c>
      <c r="BS13" s="69">
        <v>5.5838054208743584</v>
      </c>
      <c r="BT13" s="69">
        <v>5.0132457861704687</v>
      </c>
      <c r="BU13" s="69"/>
      <c r="BV13" s="69">
        <f t="shared" si="44"/>
        <v>-0.94485255968425808</v>
      </c>
      <c r="BW13" s="69">
        <f>'RD T1'!E215</f>
        <v>2.2322046668940203</v>
      </c>
      <c r="BX13" s="69">
        <f t="shared" si="45"/>
        <v>1.2873521072097622</v>
      </c>
      <c r="BZ13" t="str">
        <f t="shared" si="46"/>
        <v>24 Business, media and public service professionals</v>
      </c>
      <c r="CA13" s="69">
        <v>3.3382278834488157</v>
      </c>
      <c r="CB13" s="69">
        <v>3.7777324797589502</v>
      </c>
      <c r="CC13" s="69">
        <v>3.7535772196109756</v>
      </c>
      <c r="CD13" s="69">
        <v>3.5843535100130834</v>
      </c>
      <c r="CE13" s="69">
        <v>2.6819930871492952</v>
      </c>
      <c r="CF13" s="69"/>
      <c r="CG13" s="69">
        <f t="shared" si="47"/>
        <v>-1.0715841324616804</v>
      </c>
      <c r="CH13" s="69">
        <f>'RD T1'!E244</f>
        <v>1.3011251019822865</v>
      </c>
      <c r="CI13" s="69">
        <f t="shared" si="48"/>
        <v>0.2295409695206061</v>
      </c>
      <c r="CK13" t="str">
        <f t="shared" si="49"/>
        <v>24 Business, media and public service professionals</v>
      </c>
      <c r="CL13" s="69">
        <v>0.67313492210365777</v>
      </c>
      <c r="CM13" s="69">
        <v>0.88669284509242208</v>
      </c>
      <c r="CN13" s="69">
        <v>0.75066786127968366</v>
      </c>
      <c r="CO13" s="69">
        <v>0.77397113952978647</v>
      </c>
      <c r="CP13" s="69">
        <v>0.72895172823491683</v>
      </c>
      <c r="CQ13" s="69"/>
      <c r="CR13" s="69">
        <f t="shared" si="50"/>
        <v>-2.1716133044766828E-2</v>
      </c>
      <c r="CS13" s="69">
        <f>'RD T1'!E273</f>
        <v>0.24142239202944146</v>
      </c>
      <c r="CT13" s="69">
        <f t="shared" si="51"/>
        <v>0.21970625898467463</v>
      </c>
    </row>
    <row r="14" spans="1:98" x14ac:dyDescent="0.2">
      <c r="A14" s="10" t="str">
        <f>name!D10</f>
        <v>31 Science, engineering and technology associate professionals</v>
      </c>
      <c r="B14" s="69">
        <v>0.23783186729617814</v>
      </c>
      <c r="C14" s="69">
        <v>0.32992363951818121</v>
      </c>
      <c r="D14" s="69">
        <v>0.34770249998181557</v>
      </c>
      <c r="E14" s="69">
        <v>0.42765971328870894</v>
      </c>
      <c r="F14" s="69">
        <v>0.62991079658396254</v>
      </c>
      <c r="G14" s="11"/>
      <c r="H14" s="69">
        <f t="shared" si="26"/>
        <v>0.28220829660214697</v>
      </c>
      <c r="I14" s="69">
        <f>'RD T1'!E42</f>
        <v>0.23039656658873267</v>
      </c>
      <c r="J14" s="69">
        <f t="shared" si="27"/>
        <v>0.51260486319087961</v>
      </c>
      <c r="L14" t="str">
        <f t="shared" si="28"/>
        <v>31 Science, engineering and technology associate professionals</v>
      </c>
      <c r="M14" s="69">
        <v>1.2710433792271558</v>
      </c>
      <c r="N14" s="69">
        <v>1.6763986834957485</v>
      </c>
      <c r="O14" s="69">
        <v>1.8468898437848598</v>
      </c>
      <c r="P14" s="69">
        <v>2.1402772702807327</v>
      </c>
      <c r="Q14" s="69">
        <v>2.8507913923624044</v>
      </c>
      <c r="R14" s="11"/>
      <c r="S14" s="69">
        <f t="shared" si="29"/>
        <v>1.0039015485775447</v>
      </c>
      <c r="T14" s="69">
        <f>'RD T1'!E71</f>
        <v>1.0499486059744261</v>
      </c>
      <c r="U14" s="69">
        <f t="shared" si="30"/>
        <v>2.053850154551971</v>
      </c>
      <c r="W14" t="str">
        <f t="shared" si="31"/>
        <v>31 Science, engineering and technology associate professionals</v>
      </c>
      <c r="X14" s="69">
        <v>3.1676832903614982</v>
      </c>
      <c r="Y14" s="69">
        <v>3.8297473626053091</v>
      </c>
      <c r="Z14" s="69">
        <v>4.3923517092182101</v>
      </c>
      <c r="AA14" s="69">
        <v>4.2113121318560713</v>
      </c>
      <c r="AB14" s="69">
        <v>4.9452954772668676</v>
      </c>
      <c r="AC14" s="69"/>
      <c r="AD14" s="69">
        <f t="shared" si="32"/>
        <v>0.55294376804865752</v>
      </c>
      <c r="AE14" s="69">
        <f>'RD T1'!E100</f>
        <v>1.9996340238618333</v>
      </c>
      <c r="AF14" s="69">
        <f t="shared" si="33"/>
        <v>2.5525777919104908</v>
      </c>
      <c r="AH14" t="str">
        <f t="shared" si="34"/>
        <v>31 Science, engineering and technology associate professionals</v>
      </c>
      <c r="AI14" s="69">
        <v>0.5579431321928926</v>
      </c>
      <c r="AJ14" s="69">
        <v>0.70575646536531356</v>
      </c>
      <c r="AK14" s="69">
        <v>0.84264083289861491</v>
      </c>
      <c r="AL14" s="69">
        <v>0.87548217187929844</v>
      </c>
      <c r="AM14" s="69">
        <v>1.1772318730140952</v>
      </c>
      <c r="AN14" s="69"/>
      <c r="AO14" s="69">
        <f t="shared" si="35"/>
        <v>0.33459104011548024</v>
      </c>
      <c r="AP14" s="69">
        <f>'RD T1'!E129</f>
        <v>0.45376406824992105</v>
      </c>
      <c r="AQ14" s="69">
        <f t="shared" si="36"/>
        <v>0.78835510836540124</v>
      </c>
      <c r="AS14" t="str">
        <f t="shared" si="37"/>
        <v>31 Science, engineering and technology associate professionals</v>
      </c>
      <c r="AT14" s="69">
        <v>1.5609718019561687</v>
      </c>
      <c r="AU14" s="69">
        <v>1.7762863436938023</v>
      </c>
      <c r="AV14" s="69">
        <v>2.0303408435161434</v>
      </c>
      <c r="AW14" s="69">
        <v>1.8107088124334567</v>
      </c>
      <c r="AX14" s="69">
        <v>1.9314358036703756</v>
      </c>
      <c r="AY14" s="69"/>
      <c r="AZ14" s="69">
        <f t="shared" si="38"/>
        <v>-9.8905039845767817E-2</v>
      </c>
      <c r="BA14" s="69">
        <f>'RD T1'!E158</f>
        <v>0.72229119194524471</v>
      </c>
      <c r="BB14" s="69">
        <f t="shared" si="39"/>
        <v>0.6233861520994769</v>
      </c>
      <c r="BD14" t="str">
        <f t="shared" si="40"/>
        <v>31 Science, engineering and technology associate professionals</v>
      </c>
      <c r="BE14" s="69">
        <v>2.5271398231832842</v>
      </c>
      <c r="BF14" s="69">
        <v>2.695834920192469</v>
      </c>
      <c r="BG14" s="69">
        <v>2.7957356751007438</v>
      </c>
      <c r="BH14" s="69">
        <v>2.3388242770969079</v>
      </c>
      <c r="BI14" s="69">
        <v>1.9175367366312488</v>
      </c>
      <c r="BJ14" s="69"/>
      <c r="BK14" s="69">
        <f t="shared" si="41"/>
        <v>-0.87819893846949504</v>
      </c>
      <c r="BL14" s="69">
        <f>'RD T1'!E187</f>
        <v>0.80187790759800548</v>
      </c>
      <c r="BM14" s="69">
        <f t="shared" si="42"/>
        <v>-7.6321030871489559E-2</v>
      </c>
      <c r="BO14" t="str">
        <f t="shared" si="43"/>
        <v>31 Science, engineering and technology associate professionals</v>
      </c>
      <c r="BP14" s="69">
        <v>2.06722083888685</v>
      </c>
      <c r="BQ14" s="69">
        <v>2.304159911063524</v>
      </c>
      <c r="BR14" s="69">
        <v>2.6328473490961226</v>
      </c>
      <c r="BS14" s="69">
        <v>2.3702502373893632</v>
      </c>
      <c r="BT14" s="69">
        <v>2.5071356046747635</v>
      </c>
      <c r="BU14" s="69"/>
      <c r="BV14" s="69">
        <f t="shared" si="44"/>
        <v>-0.12571174442135913</v>
      </c>
      <c r="BW14" s="69">
        <f>'RD T1'!E216</f>
        <v>0.93241989684593607</v>
      </c>
      <c r="BX14" s="69">
        <f t="shared" si="45"/>
        <v>0.80670815242457694</v>
      </c>
      <c r="BZ14" t="str">
        <f t="shared" si="46"/>
        <v>31 Science, engineering and technology associate professionals</v>
      </c>
      <c r="CA14" s="69">
        <v>1.7276577745028148</v>
      </c>
      <c r="CB14" s="69">
        <v>1.9737687727115767</v>
      </c>
      <c r="CC14" s="69">
        <v>2.0973286657266916</v>
      </c>
      <c r="CD14" s="69">
        <v>1.9459004439272893</v>
      </c>
      <c r="CE14" s="69">
        <v>1.8215284780509309</v>
      </c>
      <c r="CF14" s="69"/>
      <c r="CG14" s="69">
        <f t="shared" si="47"/>
        <v>-0.27580018767576076</v>
      </c>
      <c r="CH14" s="69">
        <f>'RD T1'!E245</f>
        <v>0.69918942472522438</v>
      </c>
      <c r="CI14" s="69">
        <f t="shared" si="48"/>
        <v>0.42338923704946363</v>
      </c>
      <c r="CK14" t="str">
        <f t="shared" si="49"/>
        <v>31 Science, engineering and technology associate professionals</v>
      </c>
      <c r="CL14" s="69">
        <v>0.28599674662799057</v>
      </c>
      <c r="CM14" s="69">
        <v>0.39379083908597617</v>
      </c>
      <c r="CN14" s="69">
        <v>0.37038588645065856</v>
      </c>
      <c r="CO14" s="69">
        <v>0.38170899050326873</v>
      </c>
      <c r="CP14" s="69">
        <v>0.50183080101252187</v>
      </c>
      <c r="CQ14" s="69"/>
      <c r="CR14" s="69">
        <f t="shared" si="50"/>
        <v>0.1314449145618633</v>
      </c>
      <c r="CS14" s="69">
        <f>'RD T1'!E274</f>
        <v>0.14654748272713936</v>
      </c>
      <c r="CT14" s="69">
        <f t="shared" si="51"/>
        <v>0.27799239728900266</v>
      </c>
    </row>
    <row r="15" spans="1:98" x14ac:dyDescent="0.2">
      <c r="A15" s="10" t="str">
        <f>name!D11</f>
        <v>32 Health and social care associate professionals</v>
      </c>
      <c r="B15" s="69">
        <v>4.8500894141041112E-2</v>
      </c>
      <c r="C15" s="69">
        <v>7.7449043261504633E-2</v>
      </c>
      <c r="D15" s="69">
        <v>6.2579678054152682E-2</v>
      </c>
      <c r="E15" s="69">
        <v>0.12369500455162455</v>
      </c>
      <c r="F15" s="69">
        <v>0.20051106754056308</v>
      </c>
      <c r="G15" s="11"/>
      <c r="H15" s="69">
        <f t="shared" si="26"/>
        <v>0.1379313894864104</v>
      </c>
      <c r="I15" s="69">
        <f>'RD T1'!E43</f>
        <v>8.6054119417958444E-2</v>
      </c>
      <c r="J15" s="69">
        <f t="shared" si="27"/>
        <v>0.22398550890436886</v>
      </c>
      <c r="L15" t="str">
        <f t="shared" si="28"/>
        <v>32 Health and social care associate professionals</v>
      </c>
      <c r="M15" s="69">
        <v>0.97741081496427307</v>
      </c>
      <c r="N15" s="69">
        <v>1.4753005854540855</v>
      </c>
      <c r="O15" s="69">
        <v>1.3559852622223234</v>
      </c>
      <c r="P15" s="69">
        <v>2.8364003531672628</v>
      </c>
      <c r="Q15" s="69">
        <v>4.5176054803221026</v>
      </c>
      <c r="R15" s="11"/>
      <c r="S15" s="69">
        <f t="shared" si="29"/>
        <v>3.1616202180997792</v>
      </c>
      <c r="T15" s="69">
        <f>'RD T1'!E72</f>
        <v>1.8929756535729105</v>
      </c>
      <c r="U15" s="69">
        <f t="shared" si="30"/>
        <v>5.0545958716726895</v>
      </c>
      <c r="W15" t="str">
        <f t="shared" si="31"/>
        <v>32 Health and social care associate professionals</v>
      </c>
      <c r="X15" s="69">
        <v>3.2782653398536432</v>
      </c>
      <c r="Y15" s="69">
        <v>4.1846944480303447</v>
      </c>
      <c r="Z15" s="69">
        <v>4.5829396193294309</v>
      </c>
      <c r="AA15" s="69">
        <v>7.621569686257291</v>
      </c>
      <c r="AB15" s="69">
        <v>10.690901192736771</v>
      </c>
      <c r="AC15" s="69"/>
      <c r="AD15" s="69">
        <f t="shared" si="32"/>
        <v>6.1079615734073398</v>
      </c>
      <c r="AE15" s="69">
        <f>'RD T1'!E101</f>
        <v>5.4135152306832834</v>
      </c>
      <c r="AF15" s="69">
        <f t="shared" si="33"/>
        <v>11.521476804090623</v>
      </c>
      <c r="AH15" t="str">
        <f t="shared" si="34"/>
        <v>32 Health and social care associate professionals</v>
      </c>
      <c r="AI15" s="69">
        <v>2.2785399910644708</v>
      </c>
      <c r="AJ15" s="69">
        <v>2.1168683321822352</v>
      </c>
      <c r="AK15" s="69">
        <v>2.1889324577487468</v>
      </c>
      <c r="AL15" s="69">
        <v>2.3402606535595747</v>
      </c>
      <c r="AM15" s="69">
        <v>1.5190484396624884</v>
      </c>
      <c r="AN15" s="69"/>
      <c r="AO15" s="69">
        <f t="shared" si="35"/>
        <v>-0.66988401808625841</v>
      </c>
      <c r="AP15" s="69">
        <f>'RD T1'!E130</f>
        <v>0.91231631749626318</v>
      </c>
      <c r="AQ15" s="69">
        <f t="shared" si="36"/>
        <v>0.24243229941000477</v>
      </c>
      <c r="AS15" t="str">
        <f t="shared" si="37"/>
        <v>32 Health and social care associate professionals</v>
      </c>
      <c r="AT15" s="69">
        <v>0.51644673797908658</v>
      </c>
      <c r="AU15" s="69">
        <v>0.61759041598544595</v>
      </c>
      <c r="AV15" s="69">
        <v>0.77516812674928948</v>
      </c>
      <c r="AW15" s="69">
        <v>1.084063842222353</v>
      </c>
      <c r="AX15" s="69">
        <v>1.3739873813186902</v>
      </c>
      <c r="AY15" s="69"/>
      <c r="AZ15" s="69">
        <f t="shared" si="38"/>
        <v>0.59881925456940077</v>
      </c>
      <c r="BA15" s="69">
        <f>'RD T1'!E159</f>
        <v>0.68090157831316778</v>
      </c>
      <c r="BB15" s="69">
        <f t="shared" si="39"/>
        <v>1.2797208328825684</v>
      </c>
      <c r="BD15" t="str">
        <f t="shared" si="40"/>
        <v>32 Health and social care associate professionals</v>
      </c>
      <c r="BE15" s="69">
        <v>2.2650826673666065</v>
      </c>
      <c r="BF15" s="69">
        <v>2.6525221239324228</v>
      </c>
      <c r="BG15" s="69">
        <v>2.691089018779238</v>
      </c>
      <c r="BH15" s="69">
        <v>4.7197993960390887</v>
      </c>
      <c r="BI15" s="69">
        <v>5.9145937600908161</v>
      </c>
      <c r="BJ15" s="69"/>
      <c r="BK15" s="69">
        <f t="shared" si="41"/>
        <v>3.223504741311578</v>
      </c>
      <c r="BL15" s="69">
        <f>'RD T1'!E188</f>
        <v>3.1183074787401175</v>
      </c>
      <c r="BM15" s="69">
        <f t="shared" si="42"/>
        <v>6.3418122200516951</v>
      </c>
      <c r="BO15" t="str">
        <f t="shared" si="43"/>
        <v>32 Health and social care associate professionals</v>
      </c>
      <c r="BP15" s="69">
        <v>1.9770415749883676</v>
      </c>
      <c r="BQ15" s="69">
        <v>2.3869574501593016</v>
      </c>
      <c r="BR15" s="69">
        <v>2.158332188331523</v>
      </c>
      <c r="BS15" s="69">
        <v>3.4764547665679641</v>
      </c>
      <c r="BT15" s="69">
        <v>3.3373073166023994</v>
      </c>
      <c r="BU15" s="69"/>
      <c r="BV15" s="69">
        <f t="shared" si="44"/>
        <v>1.1789751282708765</v>
      </c>
      <c r="BW15" s="69">
        <f>'RD T1'!E217</f>
        <v>1.8049385128686866</v>
      </c>
      <c r="BX15" s="69">
        <f t="shared" si="45"/>
        <v>2.983913641139563</v>
      </c>
      <c r="BZ15" t="str">
        <f t="shared" si="46"/>
        <v>32 Health and social care associate professionals</v>
      </c>
      <c r="CA15" s="69">
        <v>0.83787120209663346</v>
      </c>
      <c r="CB15" s="69">
        <v>0.89982936380288514</v>
      </c>
      <c r="CC15" s="69">
        <v>0.71429753800696738</v>
      </c>
      <c r="CD15" s="69">
        <v>0.94874979308196805</v>
      </c>
      <c r="CE15" s="69">
        <v>0.67286444388582412</v>
      </c>
      <c r="CF15" s="69"/>
      <c r="CG15" s="69">
        <f t="shared" si="47"/>
        <v>-4.1433094121143266E-2</v>
      </c>
      <c r="CH15" s="69">
        <f>'RD T1'!E246</f>
        <v>0.3811284827800468</v>
      </c>
      <c r="CI15" s="69">
        <f t="shared" si="48"/>
        <v>0.33969538865890353</v>
      </c>
      <c r="CK15" t="str">
        <f t="shared" si="49"/>
        <v>32 Health and social care associate professionals</v>
      </c>
      <c r="CL15" s="69">
        <v>0.11529463258868161</v>
      </c>
      <c r="CM15" s="69">
        <v>0.14145883566531675</v>
      </c>
      <c r="CN15" s="69">
        <v>0.10771561949987252</v>
      </c>
      <c r="CO15" s="69">
        <v>0.1522289200089269</v>
      </c>
      <c r="CP15" s="69">
        <v>0.16266914600118643</v>
      </c>
      <c r="CQ15" s="69"/>
      <c r="CR15" s="69">
        <f t="shared" si="50"/>
        <v>5.495352650131391E-2</v>
      </c>
      <c r="CS15" s="69">
        <f>'RD T1'!E275</f>
        <v>5.8767838865945068E-2</v>
      </c>
      <c r="CT15" s="69">
        <f t="shared" si="51"/>
        <v>0.11372136536725898</v>
      </c>
    </row>
    <row r="16" spans="1:98" x14ac:dyDescent="0.2">
      <c r="A16" s="10" t="str">
        <f>name!D12</f>
        <v>33 Protective service occupations</v>
      </c>
      <c r="B16" s="69">
        <v>3.1024597418893025E-2</v>
      </c>
      <c r="C16" s="69">
        <v>3.2370922000380428E-2</v>
      </c>
      <c r="D16" s="69">
        <v>3.6771780171128178E-2</v>
      </c>
      <c r="E16" s="69">
        <v>4.4294705043849608E-2</v>
      </c>
      <c r="F16" s="69">
        <v>6.5070005084301663E-2</v>
      </c>
      <c r="G16" s="11"/>
      <c r="H16" s="69">
        <f t="shared" si="26"/>
        <v>2.8298224913173485E-2</v>
      </c>
      <c r="I16" s="69">
        <f>'RD T1'!E44</f>
        <v>2.0116660358713959E-2</v>
      </c>
      <c r="J16" s="69">
        <f t="shared" si="27"/>
        <v>4.8414885271887448E-2</v>
      </c>
      <c r="L16" t="str">
        <f t="shared" si="28"/>
        <v>33 Protective service occupations</v>
      </c>
      <c r="M16" s="69">
        <v>0.38893501154818805</v>
      </c>
      <c r="N16" s="69">
        <v>0.42640359233048403</v>
      </c>
      <c r="O16" s="69">
        <v>0.47146040763272601</v>
      </c>
      <c r="P16" s="69">
        <v>0.51246170559344528</v>
      </c>
      <c r="Q16" s="69">
        <v>0.73079865286246848</v>
      </c>
      <c r="R16" s="11"/>
      <c r="S16" s="69">
        <f t="shared" si="29"/>
        <v>0.25933824522974247</v>
      </c>
      <c r="T16" s="69">
        <f>'RD T1'!E73</f>
        <v>0.20283870447133834</v>
      </c>
      <c r="U16" s="69">
        <f t="shared" si="30"/>
        <v>0.46217694970108081</v>
      </c>
      <c r="W16" t="str">
        <f t="shared" si="31"/>
        <v>33 Protective service occupations</v>
      </c>
      <c r="X16" s="69">
        <v>1.7457916790325008</v>
      </c>
      <c r="Y16" s="69">
        <v>1.8535697927361636</v>
      </c>
      <c r="Z16" s="69">
        <v>2.2568490604031584</v>
      </c>
      <c r="AA16" s="69">
        <v>2.1131568045402616</v>
      </c>
      <c r="AB16" s="69">
        <v>3.0199479547759105</v>
      </c>
      <c r="AC16" s="69"/>
      <c r="AD16" s="69">
        <f t="shared" si="32"/>
        <v>0.76309889437275213</v>
      </c>
      <c r="AE16" s="69">
        <f>'RD T1'!E102</f>
        <v>1.0583426025874871</v>
      </c>
      <c r="AF16" s="69">
        <f t="shared" si="33"/>
        <v>1.8214414969602393</v>
      </c>
      <c r="AH16" t="str">
        <f t="shared" si="34"/>
        <v>33 Protective service occupations</v>
      </c>
      <c r="AI16" s="69">
        <v>0.45829142512248622</v>
      </c>
      <c r="AJ16" s="69">
        <v>0.4713858750974817</v>
      </c>
      <c r="AK16" s="69">
        <v>0.56451119599658539</v>
      </c>
      <c r="AL16" s="69">
        <v>0.53118182689871818</v>
      </c>
      <c r="AM16" s="69">
        <v>0.72924656385067832</v>
      </c>
      <c r="AN16" s="69"/>
      <c r="AO16" s="69">
        <f t="shared" si="35"/>
        <v>0.16473536785409293</v>
      </c>
      <c r="AP16" s="69">
        <f>'RD T1'!E131</f>
        <v>0.22957700256580249</v>
      </c>
      <c r="AQ16" s="69">
        <f t="shared" si="36"/>
        <v>0.39431237041989542</v>
      </c>
      <c r="AS16" t="str">
        <f t="shared" si="37"/>
        <v>33 Protective service occupations</v>
      </c>
      <c r="AT16" s="69">
        <v>0.44750495381844657</v>
      </c>
      <c r="AU16" s="69">
        <v>0.39158708827756006</v>
      </c>
      <c r="AV16" s="69">
        <v>0.47258554638838002</v>
      </c>
      <c r="AW16" s="69">
        <v>0.389707762898511</v>
      </c>
      <c r="AX16" s="69">
        <v>0.48256238758304854</v>
      </c>
      <c r="AY16" s="69"/>
      <c r="AZ16" s="69">
        <f t="shared" si="38"/>
        <v>9.9768411946685176E-3</v>
      </c>
      <c r="BA16" s="69">
        <f>'RD T1'!E160</f>
        <v>0.16069200898440728</v>
      </c>
      <c r="BB16" s="69">
        <f t="shared" si="39"/>
        <v>0.17066885017907579</v>
      </c>
      <c r="BD16" t="str">
        <f t="shared" si="40"/>
        <v>33 Protective service occupations</v>
      </c>
      <c r="BE16" s="69">
        <v>1.7473185092668844</v>
      </c>
      <c r="BF16" s="69">
        <v>1.6366830213871431</v>
      </c>
      <c r="BG16" s="69">
        <v>1.5961310202946668</v>
      </c>
      <c r="BH16" s="69">
        <v>1.4514129482279101</v>
      </c>
      <c r="BI16" s="69">
        <v>1.3578956398639295</v>
      </c>
      <c r="BJ16" s="69"/>
      <c r="BK16" s="69">
        <f t="shared" si="41"/>
        <v>-0.23823538043073733</v>
      </c>
      <c r="BL16" s="69">
        <f>'RD T1'!E189</f>
        <v>0.36567360605218197</v>
      </c>
      <c r="BM16" s="69">
        <f t="shared" si="42"/>
        <v>0.12743822562144463</v>
      </c>
      <c r="BO16" t="str">
        <f t="shared" si="43"/>
        <v>33 Protective service occupations</v>
      </c>
      <c r="BP16" s="69">
        <v>2.1684773256174696</v>
      </c>
      <c r="BQ16" s="69">
        <v>2.0236344183519157</v>
      </c>
      <c r="BR16" s="69">
        <v>2.1906279392338881</v>
      </c>
      <c r="BS16" s="69">
        <v>1.713872229646733</v>
      </c>
      <c r="BT16" s="69">
        <v>1.4518241263024518</v>
      </c>
      <c r="BU16" s="69"/>
      <c r="BV16" s="69">
        <f t="shared" si="44"/>
        <v>-0.73880381293143627</v>
      </c>
      <c r="BW16" s="69">
        <f>'RD T1'!E218</f>
        <v>0.51717561040341231</v>
      </c>
      <c r="BX16" s="69">
        <f t="shared" si="45"/>
        <v>-0.22162820252802395</v>
      </c>
      <c r="BZ16" t="str">
        <f t="shared" si="46"/>
        <v>33 Protective service occupations</v>
      </c>
      <c r="CA16" s="69">
        <v>1.312487358806687</v>
      </c>
      <c r="CB16" s="69">
        <v>1.2707475344320081</v>
      </c>
      <c r="CC16" s="69">
        <v>1.2383152355062974</v>
      </c>
      <c r="CD16" s="69">
        <v>1.0726586170379457</v>
      </c>
      <c r="CE16" s="69">
        <v>0.91435034137750015</v>
      </c>
      <c r="CF16" s="69"/>
      <c r="CG16" s="69">
        <f t="shared" si="47"/>
        <v>-0.32396489412879725</v>
      </c>
      <c r="CH16" s="69">
        <f>'RD T1'!E247</f>
        <v>0.36665712160081199</v>
      </c>
      <c r="CI16" s="69">
        <f t="shared" si="48"/>
        <v>4.2692227472014732E-2</v>
      </c>
      <c r="CK16" t="str">
        <f t="shared" si="49"/>
        <v>33 Protective service occupations</v>
      </c>
      <c r="CL16" s="69">
        <v>0.20650294632615543</v>
      </c>
      <c r="CM16" s="69">
        <v>0.17903643897236066</v>
      </c>
      <c r="CN16" s="69">
        <v>0.14402949584077962</v>
      </c>
      <c r="CO16" s="69">
        <v>8.88379041299793E-2</v>
      </c>
      <c r="CP16" s="69">
        <v>8.0558981609697045E-2</v>
      </c>
      <c r="CQ16" s="69"/>
      <c r="CR16" s="69">
        <f t="shared" si="50"/>
        <v>-6.3470514231082575E-2</v>
      </c>
      <c r="CS16" s="69">
        <f>'RD T1'!E276</f>
        <v>1.9670305285496466E-2</v>
      </c>
      <c r="CT16" s="69">
        <f t="shared" si="51"/>
        <v>-4.380020894558611E-2</v>
      </c>
    </row>
    <row r="17" spans="1:98" x14ac:dyDescent="0.2">
      <c r="A17" s="10" t="str">
        <f>name!D13</f>
        <v>34 Culture, media and sports occupations</v>
      </c>
      <c r="B17" s="69">
        <v>0.16498843471365829</v>
      </c>
      <c r="C17" s="69">
        <v>0.2074454658445517</v>
      </c>
      <c r="D17" s="69">
        <v>0.24278665599523544</v>
      </c>
      <c r="E17" s="69">
        <v>0.29916514016232043</v>
      </c>
      <c r="F17" s="69">
        <v>0.39896669219740166</v>
      </c>
      <c r="G17" s="11"/>
      <c r="H17" s="69">
        <f t="shared" si="26"/>
        <v>0.15618003620216622</v>
      </c>
      <c r="I17" s="69">
        <f>'RD T1'!E45</f>
        <v>0.17756757184233934</v>
      </c>
      <c r="J17" s="69">
        <f t="shared" si="27"/>
        <v>0.33374760804450554</v>
      </c>
      <c r="L17" t="str">
        <f t="shared" si="28"/>
        <v>34 Culture, media and sports occupations</v>
      </c>
      <c r="M17" s="69">
        <v>2.3602512854727289</v>
      </c>
      <c r="N17" s="69">
        <v>2.4785692320145523</v>
      </c>
      <c r="O17" s="69">
        <v>3.428181456494551</v>
      </c>
      <c r="P17" s="69">
        <v>3.7125901916254245</v>
      </c>
      <c r="Q17" s="69">
        <v>4.8215665425566812</v>
      </c>
      <c r="R17" s="11"/>
      <c r="S17" s="69">
        <f t="shared" si="29"/>
        <v>1.3933850860621302</v>
      </c>
      <c r="T17" s="69">
        <f>'RD T1'!E74</f>
        <v>2.0774903273989778</v>
      </c>
      <c r="U17" s="69">
        <f t="shared" si="30"/>
        <v>3.470875413461108</v>
      </c>
      <c r="W17" t="str">
        <f t="shared" si="31"/>
        <v>34 Culture, media and sports occupations</v>
      </c>
      <c r="X17" s="69">
        <v>5.7677025969512599</v>
      </c>
      <c r="Y17" s="69">
        <v>5.5306792612627786</v>
      </c>
      <c r="Z17" s="69">
        <v>7.5080459742132062</v>
      </c>
      <c r="AA17" s="69">
        <v>6.3010454949230841</v>
      </c>
      <c r="AB17" s="69">
        <v>6.9088737577904125</v>
      </c>
      <c r="AC17" s="69"/>
      <c r="AD17" s="69">
        <f t="shared" si="32"/>
        <v>-0.59917221642279372</v>
      </c>
      <c r="AE17" s="69">
        <f>'RD T1'!E103</f>
        <v>3.2464232871700855</v>
      </c>
      <c r="AF17" s="69">
        <f t="shared" si="33"/>
        <v>2.6472510707472918</v>
      </c>
      <c r="AH17" t="str">
        <f t="shared" si="34"/>
        <v>34 Culture, media and sports occupations</v>
      </c>
      <c r="AI17" s="69">
        <v>0.72774530706258567</v>
      </c>
      <c r="AJ17" s="69">
        <v>0.71718863989440573</v>
      </c>
      <c r="AK17" s="69">
        <v>0.92614931793449828</v>
      </c>
      <c r="AL17" s="69">
        <v>0.79246129577375124</v>
      </c>
      <c r="AM17" s="69">
        <v>1.0169764716258083</v>
      </c>
      <c r="AN17" s="69"/>
      <c r="AO17" s="69">
        <f t="shared" si="35"/>
        <v>9.0827153691310003E-2</v>
      </c>
      <c r="AP17" s="69">
        <f>'RD T1'!E132</f>
        <v>0.40569489490292976</v>
      </c>
      <c r="AQ17" s="69">
        <f t="shared" si="36"/>
        <v>0.49652204859423976</v>
      </c>
      <c r="AS17" t="str">
        <f t="shared" si="37"/>
        <v>34 Culture, media and sports occupations</v>
      </c>
      <c r="AT17" s="69">
        <v>0.91946858496394812</v>
      </c>
      <c r="AU17" s="69">
        <v>0.82804003478449772</v>
      </c>
      <c r="AV17" s="69">
        <v>1.0513187639936177</v>
      </c>
      <c r="AW17" s="69">
        <v>0.81006127164601061</v>
      </c>
      <c r="AX17" s="69">
        <v>0.82093306626657558</v>
      </c>
      <c r="AY17" s="69"/>
      <c r="AZ17" s="69">
        <f t="shared" si="38"/>
        <v>-0.23038569772704209</v>
      </c>
      <c r="BA17" s="69">
        <f>'RD T1'!E161</f>
        <v>0.37422579263746691</v>
      </c>
      <c r="BB17" s="69">
        <f t="shared" si="39"/>
        <v>0.14384009491042482</v>
      </c>
      <c r="BD17" t="str">
        <f t="shared" si="40"/>
        <v>34 Culture, media and sports occupations</v>
      </c>
      <c r="BE17" s="69">
        <v>2.5579072695685023</v>
      </c>
      <c r="BF17" s="69">
        <v>2.4929578087047375</v>
      </c>
      <c r="BG17" s="69">
        <v>2.7372444861406295</v>
      </c>
      <c r="BH17" s="69">
        <v>2.3194976810171881</v>
      </c>
      <c r="BI17" s="69">
        <v>2.4187395444007151</v>
      </c>
      <c r="BJ17" s="69"/>
      <c r="BK17" s="69">
        <f t="shared" si="41"/>
        <v>-0.31850494173991439</v>
      </c>
      <c r="BL17" s="69">
        <f>'RD T1'!E190</f>
        <v>0.88695053459406081</v>
      </c>
      <c r="BM17" s="69">
        <f t="shared" si="42"/>
        <v>0.56844559285414642</v>
      </c>
      <c r="BO17" t="str">
        <f t="shared" si="43"/>
        <v>34 Culture, media and sports occupations</v>
      </c>
      <c r="BP17" s="69">
        <v>1.6345806093723525</v>
      </c>
      <c r="BQ17" s="69">
        <v>1.3169285840385523</v>
      </c>
      <c r="BR17" s="69">
        <v>1.5176254764750925</v>
      </c>
      <c r="BS17" s="69">
        <v>1.0293589081317893</v>
      </c>
      <c r="BT17" s="69">
        <v>0.61766216508658656</v>
      </c>
      <c r="BU17" s="69"/>
      <c r="BV17" s="69">
        <f t="shared" si="44"/>
        <v>-0.89996331138850594</v>
      </c>
      <c r="BW17" s="69">
        <f>'RD T1'!E219</f>
        <v>0.35732881624009744</v>
      </c>
      <c r="BX17" s="69">
        <f t="shared" si="45"/>
        <v>-0.54263449514840856</v>
      </c>
      <c r="BZ17" t="str">
        <f t="shared" si="46"/>
        <v>34 Culture, media and sports occupations</v>
      </c>
      <c r="CA17" s="69">
        <v>1.3550334134110371</v>
      </c>
      <c r="CB17" s="69">
        <v>1.2597746214074057</v>
      </c>
      <c r="CC17" s="69">
        <v>1.1309797148786964</v>
      </c>
      <c r="CD17" s="69">
        <v>0.7458588335772548</v>
      </c>
      <c r="CE17" s="69">
        <v>0.42130659224321854</v>
      </c>
      <c r="CF17" s="69"/>
      <c r="CG17" s="69">
        <f t="shared" si="47"/>
        <v>-0.70967312263547788</v>
      </c>
      <c r="CH17" s="69">
        <f>'RD T1'!E248</f>
        <v>0.24505993917173033</v>
      </c>
      <c r="CI17" s="69">
        <f t="shared" si="48"/>
        <v>-0.46461318346374758</v>
      </c>
      <c r="CK17" t="str">
        <f t="shared" si="49"/>
        <v>34 Culture, media and sports occupations</v>
      </c>
      <c r="CL17" s="69">
        <v>0.35494071482060441</v>
      </c>
      <c r="CM17" s="69">
        <v>0.42773631106250215</v>
      </c>
      <c r="CN17" s="69">
        <v>0.38484479628219503</v>
      </c>
      <c r="CO17" s="69">
        <v>0.3329413560472459</v>
      </c>
      <c r="CP17" s="69">
        <v>0.23196300867973524</v>
      </c>
      <c r="CQ17" s="69"/>
      <c r="CR17" s="69">
        <f t="shared" si="50"/>
        <v>-0.1528817876024598</v>
      </c>
      <c r="CS17" s="69">
        <f>'RD T1'!E277</f>
        <v>9.4016835050727068E-2</v>
      </c>
      <c r="CT17" s="69">
        <f t="shared" si="51"/>
        <v>-5.8864952551732727E-2</v>
      </c>
    </row>
    <row r="18" spans="1:98" x14ac:dyDescent="0.2">
      <c r="A18" s="10" t="str">
        <f>name!D14</f>
        <v>35 Business and public service associate professionals</v>
      </c>
      <c r="B18" s="69">
        <v>0.48590986296639932</v>
      </c>
      <c r="C18" s="69">
        <v>0.59027160636244191</v>
      </c>
      <c r="D18" s="69">
        <v>0.60196365861237766</v>
      </c>
      <c r="E18" s="69">
        <v>0.77945834341590858</v>
      </c>
      <c r="F18" s="69">
        <v>1.0530215363658215</v>
      </c>
      <c r="G18" s="11"/>
      <c r="H18" s="69">
        <f t="shared" si="26"/>
        <v>0.45105787775344386</v>
      </c>
      <c r="I18" s="69">
        <f>'RD T1'!E46</f>
        <v>0.41415999698364075</v>
      </c>
      <c r="J18" s="69">
        <f t="shared" si="27"/>
        <v>0.86521787473708467</v>
      </c>
      <c r="L18" t="str">
        <f t="shared" si="28"/>
        <v>35 Business and public service associate professionals</v>
      </c>
      <c r="M18" s="69">
        <v>4.9382804609136004</v>
      </c>
      <c r="N18" s="69">
        <v>6.291253972066734</v>
      </c>
      <c r="O18" s="69">
        <v>6.22491725845516</v>
      </c>
      <c r="P18" s="69">
        <v>8.0477567959736742</v>
      </c>
      <c r="Q18" s="69">
        <v>10.575284147464521</v>
      </c>
      <c r="R18" s="11"/>
      <c r="S18" s="69">
        <f t="shared" si="29"/>
        <v>4.3503668890093605</v>
      </c>
      <c r="T18" s="69">
        <f>'RD T1'!E75</f>
        <v>4.3231189816263278</v>
      </c>
      <c r="U18" s="69">
        <f t="shared" si="30"/>
        <v>8.6734858706356874</v>
      </c>
      <c r="W18" t="str">
        <f t="shared" si="31"/>
        <v>35 Business and public service associate professionals</v>
      </c>
      <c r="X18" s="69">
        <v>12.131926314450066</v>
      </c>
      <c r="Y18" s="69">
        <v>13.065308048079974</v>
      </c>
      <c r="Z18" s="69">
        <v>14.488424911847982</v>
      </c>
      <c r="AA18" s="69">
        <v>14.553170001519421</v>
      </c>
      <c r="AB18" s="69">
        <v>16.503603707127525</v>
      </c>
      <c r="AC18" s="69"/>
      <c r="AD18" s="69">
        <f t="shared" si="32"/>
        <v>2.0151787952795424</v>
      </c>
      <c r="AE18" s="69">
        <f>'RD T1'!E104</f>
        <v>7.7071263723770675</v>
      </c>
      <c r="AF18" s="69">
        <f t="shared" si="33"/>
        <v>9.7223051676566108</v>
      </c>
      <c r="AH18" t="str">
        <f t="shared" si="34"/>
        <v>35 Business and public service associate professionals</v>
      </c>
      <c r="AI18" s="69">
        <v>3.1949361923266948</v>
      </c>
      <c r="AJ18" s="69">
        <v>3.4581813834091646</v>
      </c>
      <c r="AK18" s="69">
        <v>4.0354958149108553</v>
      </c>
      <c r="AL18" s="69">
        <v>4.1503658577435312</v>
      </c>
      <c r="AM18" s="69">
        <v>5.0113947312012739</v>
      </c>
      <c r="AN18" s="69"/>
      <c r="AO18" s="69">
        <f t="shared" si="35"/>
        <v>0.97589891629041858</v>
      </c>
      <c r="AP18" s="69">
        <f>'RD T1'!E133</f>
        <v>2.147953939986126</v>
      </c>
      <c r="AQ18" s="69">
        <f t="shared" si="36"/>
        <v>3.1238528562765446</v>
      </c>
      <c r="AS18" t="str">
        <f t="shared" si="37"/>
        <v>35 Business and public service associate professionals</v>
      </c>
      <c r="AT18" s="69">
        <v>2.9627100432110898</v>
      </c>
      <c r="AU18" s="69">
        <v>3.1433043677294186</v>
      </c>
      <c r="AV18" s="69">
        <v>3.5731123525652335</v>
      </c>
      <c r="AW18" s="69">
        <v>3.6153070632416386</v>
      </c>
      <c r="AX18" s="69">
        <v>4.2555744307567327</v>
      </c>
      <c r="AY18" s="69"/>
      <c r="AZ18" s="69">
        <f t="shared" si="38"/>
        <v>0.68246207819149918</v>
      </c>
      <c r="BA18" s="69">
        <f>'RD T1'!E162</f>
        <v>1.8282365770024112</v>
      </c>
      <c r="BB18" s="69">
        <f t="shared" si="39"/>
        <v>2.5106986551939103</v>
      </c>
      <c r="BD18" t="str">
        <f t="shared" si="40"/>
        <v>35 Business and public service associate professionals</v>
      </c>
      <c r="BE18" s="69">
        <v>9.573256195744511</v>
      </c>
      <c r="BF18" s="69">
        <v>9.6622763767512296</v>
      </c>
      <c r="BG18" s="69">
        <v>9.6987884808915048</v>
      </c>
      <c r="BH18" s="69">
        <v>10.056540410667674</v>
      </c>
      <c r="BI18" s="69">
        <v>10.208510476738798</v>
      </c>
      <c r="BJ18" s="69"/>
      <c r="BK18" s="69">
        <f t="shared" si="41"/>
        <v>0.50972199584729339</v>
      </c>
      <c r="BL18" s="69">
        <f>'RD T1'!E191</f>
        <v>4.3587603975095011</v>
      </c>
      <c r="BM18" s="69">
        <f t="shared" si="42"/>
        <v>4.8684823933567944</v>
      </c>
      <c r="BO18" t="str">
        <f t="shared" si="43"/>
        <v>35 Business and public service associate professionals</v>
      </c>
      <c r="BP18" s="69">
        <v>8.8008059504359686</v>
      </c>
      <c r="BQ18" s="69">
        <v>8.8984736688510004</v>
      </c>
      <c r="BR18" s="69">
        <v>9.1592792588209093</v>
      </c>
      <c r="BS18" s="69">
        <v>8.4901382029185104</v>
      </c>
      <c r="BT18" s="69">
        <v>7.4646539948719779</v>
      </c>
      <c r="BU18" s="69"/>
      <c r="BV18" s="69">
        <f t="shared" si="44"/>
        <v>-1.6946252639489314</v>
      </c>
      <c r="BW18" s="69">
        <f>'RD T1'!E220</f>
        <v>3.3012267416888257</v>
      </c>
      <c r="BX18" s="69">
        <f t="shared" si="45"/>
        <v>1.6066014777398943</v>
      </c>
      <c r="BZ18" t="str">
        <f t="shared" si="46"/>
        <v>35 Business and public service associate professionals</v>
      </c>
      <c r="CA18" s="69">
        <v>5.6885345473835951</v>
      </c>
      <c r="CB18" s="69">
        <v>5.7995416011873973</v>
      </c>
      <c r="CC18" s="69">
        <v>5.330407737769173</v>
      </c>
      <c r="CD18" s="69">
        <v>4.7717221014484519</v>
      </c>
      <c r="CE18" s="69">
        <v>3.3772356800320074</v>
      </c>
      <c r="CF18" s="69"/>
      <c r="CG18" s="69">
        <f t="shared" si="47"/>
        <v>-1.9531720577371656</v>
      </c>
      <c r="CH18" s="69">
        <f>'RD T1'!E249</f>
        <v>1.6122083923004074</v>
      </c>
      <c r="CI18" s="69">
        <f t="shared" si="48"/>
        <v>-0.34096366543675827</v>
      </c>
      <c r="CK18" t="str">
        <f t="shared" si="49"/>
        <v>35 Business and public service associate professionals</v>
      </c>
      <c r="CL18" s="69">
        <v>1.1044274395045837</v>
      </c>
      <c r="CM18" s="69">
        <v>1.2158248772863824</v>
      </c>
      <c r="CN18" s="69">
        <v>0.94780169420941218</v>
      </c>
      <c r="CO18" s="69">
        <v>0.76767768105600187</v>
      </c>
      <c r="CP18" s="69">
        <v>0.77713778047278992</v>
      </c>
      <c r="CQ18" s="69"/>
      <c r="CR18" s="69">
        <f t="shared" si="50"/>
        <v>-0.17066391373662226</v>
      </c>
      <c r="CS18" s="69">
        <f>'RD T1'!E278</f>
        <v>0.23926009228486039</v>
      </c>
      <c r="CT18" s="69">
        <f t="shared" si="51"/>
        <v>6.8596178548238129E-2</v>
      </c>
    </row>
    <row r="19" spans="1:98" x14ac:dyDescent="0.2">
      <c r="A19" s="10" t="str">
        <f>name!D15</f>
        <v>41 Administrative occupations</v>
      </c>
      <c r="B19" s="69">
        <v>0.31013023618255514</v>
      </c>
      <c r="C19" s="69">
        <v>0.35202956238983601</v>
      </c>
      <c r="D19" s="69">
        <v>0.35694069266275741</v>
      </c>
      <c r="E19" s="69">
        <v>0.51142497188861147</v>
      </c>
      <c r="F19" s="69">
        <v>0.7765485091986768</v>
      </c>
      <c r="G19" s="11"/>
      <c r="H19" s="69">
        <f t="shared" si="26"/>
        <v>0.41960781653591939</v>
      </c>
      <c r="I19" s="69">
        <f>'RD T1'!E47</f>
        <v>0.31613450168892454</v>
      </c>
      <c r="J19" s="69">
        <f t="shared" si="27"/>
        <v>0.73574231822484393</v>
      </c>
      <c r="L19" t="str">
        <f t="shared" si="28"/>
        <v>41 Administrative occupations</v>
      </c>
      <c r="M19" s="69">
        <v>3.1671721159660775</v>
      </c>
      <c r="N19" s="69">
        <v>4.0238488181009036</v>
      </c>
      <c r="O19" s="69">
        <v>4.0793626958538365</v>
      </c>
      <c r="P19" s="69">
        <v>5.7883435061998041</v>
      </c>
      <c r="Q19" s="69">
        <v>8.067312591758359</v>
      </c>
      <c r="R19" s="11"/>
      <c r="S19" s="69">
        <f t="shared" si="29"/>
        <v>3.9879498959045225</v>
      </c>
      <c r="T19" s="69">
        <f>'RD T1'!E76</f>
        <v>3.4227753893494932</v>
      </c>
      <c r="U19" s="69">
        <f t="shared" si="30"/>
        <v>7.4107252852540153</v>
      </c>
      <c r="W19" t="str">
        <f t="shared" si="31"/>
        <v>41 Administrative occupations</v>
      </c>
      <c r="X19" s="69">
        <v>11.459934312752402</v>
      </c>
      <c r="Y19" s="69">
        <v>11.956542440793964</v>
      </c>
      <c r="Z19" s="69">
        <v>14.258940897429028</v>
      </c>
      <c r="AA19" s="69">
        <v>16.083242279441741</v>
      </c>
      <c r="AB19" s="69">
        <v>19.825577718496298</v>
      </c>
      <c r="AC19" s="69"/>
      <c r="AD19" s="69">
        <f t="shared" si="32"/>
        <v>5.5666368210672701</v>
      </c>
      <c r="AE19" s="69">
        <f>'RD T1'!E105</f>
        <v>9.629405454286033</v>
      </c>
      <c r="AF19" s="69">
        <f t="shared" si="33"/>
        <v>15.196042275353303</v>
      </c>
      <c r="AH19" t="str">
        <f t="shared" si="34"/>
        <v>41 Administrative occupations</v>
      </c>
      <c r="AI19" s="69">
        <v>4.410254180749182</v>
      </c>
      <c r="AJ19" s="69">
        <v>4.7491614411617284</v>
      </c>
      <c r="AK19" s="69">
        <v>5.9093951945255601</v>
      </c>
      <c r="AL19" s="69">
        <v>6.4188665301119885</v>
      </c>
      <c r="AM19" s="69">
        <v>7.977404140725632</v>
      </c>
      <c r="AN19" s="69"/>
      <c r="AO19" s="69">
        <f t="shared" si="35"/>
        <v>2.0680089462000719</v>
      </c>
      <c r="AP19" s="69">
        <f>'RD T1'!E134</f>
        <v>4.0563905147373038</v>
      </c>
      <c r="AQ19" s="69">
        <f t="shared" si="36"/>
        <v>6.1243994609373757</v>
      </c>
      <c r="AS19" t="str">
        <f t="shared" si="37"/>
        <v>41 Administrative occupations</v>
      </c>
      <c r="AT19" s="69">
        <v>3.9731876123569472</v>
      </c>
      <c r="AU19" s="69">
        <v>4.1265943414604678</v>
      </c>
      <c r="AV19" s="69">
        <v>4.8832918879930309</v>
      </c>
      <c r="AW19" s="69">
        <v>5.0213669868857256</v>
      </c>
      <c r="AX19" s="69">
        <v>6.0608127589633751</v>
      </c>
      <c r="AY19" s="69"/>
      <c r="AZ19" s="69">
        <f t="shared" si="38"/>
        <v>1.1775208709703442</v>
      </c>
      <c r="BA19" s="69">
        <f>'RD T1'!E163</f>
        <v>3.0025414831026862</v>
      </c>
      <c r="BB19" s="69">
        <f t="shared" si="39"/>
        <v>4.18006235407303</v>
      </c>
      <c r="BD19" t="str">
        <f t="shared" si="40"/>
        <v>41 Administrative occupations</v>
      </c>
      <c r="BE19" s="69">
        <v>14.945735045126188</v>
      </c>
      <c r="BF19" s="69">
        <v>13.689904622884477</v>
      </c>
      <c r="BG19" s="69">
        <v>14.166490561987345</v>
      </c>
      <c r="BH19" s="69">
        <v>15.192206242338269</v>
      </c>
      <c r="BI19" s="69">
        <v>14.075513538618997</v>
      </c>
      <c r="BJ19" s="69"/>
      <c r="BK19" s="69">
        <f t="shared" si="41"/>
        <v>-9.0977023368347787E-2</v>
      </c>
      <c r="BL19" s="69">
        <f>'RD T1'!E192</f>
        <v>7.4262959558046076</v>
      </c>
      <c r="BM19" s="69">
        <f t="shared" si="42"/>
        <v>7.3353189324362598</v>
      </c>
      <c r="BO19" t="str">
        <f t="shared" si="43"/>
        <v>41 Administrative occupations</v>
      </c>
      <c r="BP19" s="69">
        <v>18.952911651924492</v>
      </c>
      <c r="BQ19" s="69">
        <v>17.991367465858215</v>
      </c>
      <c r="BR19" s="69">
        <v>17.29925186370037</v>
      </c>
      <c r="BS19" s="69">
        <v>16.908897430435683</v>
      </c>
      <c r="BT19" s="69">
        <v>11.990292579733262</v>
      </c>
      <c r="BU19" s="69"/>
      <c r="BV19" s="69">
        <f t="shared" si="44"/>
        <v>-5.3089592839671074</v>
      </c>
      <c r="BW19" s="69">
        <f>'RD T1'!E221</f>
        <v>6.7635016291628745</v>
      </c>
      <c r="BX19" s="69">
        <f t="shared" si="45"/>
        <v>1.4545423451957671</v>
      </c>
      <c r="BZ19" t="str">
        <f t="shared" si="46"/>
        <v>41 Administrative occupations</v>
      </c>
      <c r="CA19" s="69">
        <v>11.291695094524126</v>
      </c>
      <c r="CB19" s="69">
        <v>10.537729540237041</v>
      </c>
      <c r="CC19" s="69">
        <v>9.0353267511712403</v>
      </c>
      <c r="CD19" s="69">
        <v>7.4543431007091314</v>
      </c>
      <c r="CE19" s="69">
        <v>3.2201839828736389</v>
      </c>
      <c r="CF19" s="69"/>
      <c r="CG19" s="69">
        <f t="shared" si="47"/>
        <v>-5.8151427682976014</v>
      </c>
      <c r="CH19" s="69">
        <f>'RD T1'!E250</f>
        <v>2.3254135222904693</v>
      </c>
      <c r="CI19" s="69">
        <f t="shared" si="48"/>
        <v>-3.4897292460071321</v>
      </c>
      <c r="CK19" t="str">
        <f t="shared" si="49"/>
        <v>41 Administrative occupations</v>
      </c>
      <c r="CL19" s="69">
        <v>2.4820824715171304</v>
      </c>
      <c r="CM19" s="69">
        <v>2.3534796118526518</v>
      </c>
      <c r="CN19" s="69">
        <v>1.8283505985667747</v>
      </c>
      <c r="CO19" s="69">
        <v>1.4974403228115127</v>
      </c>
      <c r="CP19" s="69">
        <v>1.0824235489078049</v>
      </c>
      <c r="CQ19" s="69"/>
      <c r="CR19" s="69">
        <f t="shared" si="50"/>
        <v>-0.74592704965896983</v>
      </c>
      <c r="CS19" s="69">
        <f>'RD T1'!E279</f>
        <v>0.40613299569850697</v>
      </c>
      <c r="CT19" s="69">
        <f t="shared" si="51"/>
        <v>-0.33979405396046286</v>
      </c>
    </row>
    <row r="20" spans="1:98" x14ac:dyDescent="0.2">
      <c r="A20" s="10" t="str">
        <f>name!D16</f>
        <v>42 Secretarial and related occupations</v>
      </c>
      <c r="B20" s="69">
        <v>3.1501833905320499E-2</v>
      </c>
      <c r="C20" s="69">
        <v>3.9472246077104374E-2</v>
      </c>
      <c r="D20" s="69">
        <v>3.6814090210740176E-2</v>
      </c>
      <c r="E20" s="69">
        <v>6.0200750810642134E-2</v>
      </c>
      <c r="F20" s="69">
        <v>0.10291558914193696</v>
      </c>
      <c r="G20" s="11"/>
      <c r="H20" s="69">
        <f t="shared" si="26"/>
        <v>6.6101498931196795E-2</v>
      </c>
      <c r="I20" s="69">
        <f>'RD T1'!E48</f>
        <v>4.4617010275649849E-2</v>
      </c>
      <c r="J20" s="69">
        <f t="shared" si="27"/>
        <v>0.11071850920684664</v>
      </c>
      <c r="L20" t="str">
        <f t="shared" si="28"/>
        <v>42 Secretarial and related occupations</v>
      </c>
      <c r="M20" s="69">
        <v>0.62921277153911603</v>
      </c>
      <c r="N20" s="69">
        <v>0.76506265505587079</v>
      </c>
      <c r="O20" s="69">
        <v>0.78949457318518601</v>
      </c>
      <c r="P20" s="69">
        <v>1.1465123002534281</v>
      </c>
      <c r="Q20" s="69">
        <v>1.3563031986014054</v>
      </c>
      <c r="R20" s="11"/>
      <c r="S20" s="69">
        <f t="shared" si="29"/>
        <v>0.56680862541621935</v>
      </c>
      <c r="T20" s="69">
        <f>'RD T1'!E77</f>
        <v>0.67205398248855941</v>
      </c>
      <c r="U20" s="69">
        <f t="shared" si="30"/>
        <v>1.2388626079047786</v>
      </c>
      <c r="W20" t="str">
        <f t="shared" si="31"/>
        <v>42 Secretarial and related occupations</v>
      </c>
      <c r="X20" s="69">
        <v>2.2919882312983155</v>
      </c>
      <c r="Y20" s="69">
        <v>2.3476068045962926</v>
      </c>
      <c r="Z20" s="69">
        <v>2.8368548404222214</v>
      </c>
      <c r="AA20" s="69">
        <v>3.314900859390713</v>
      </c>
      <c r="AB20" s="69">
        <v>3.9391758047282384</v>
      </c>
      <c r="AC20" s="69"/>
      <c r="AD20" s="69">
        <f t="shared" si="32"/>
        <v>1.102320964306017</v>
      </c>
      <c r="AE20" s="69">
        <f>'RD T1'!E106</f>
        <v>2.1641916738958336</v>
      </c>
      <c r="AF20" s="69">
        <f t="shared" si="33"/>
        <v>3.2665126382018506</v>
      </c>
      <c r="AH20" t="str">
        <f t="shared" si="34"/>
        <v>42 Secretarial and related occupations</v>
      </c>
      <c r="AI20" s="69">
        <v>1.1628665016735131</v>
      </c>
      <c r="AJ20" s="69">
        <v>1.2117076482747886</v>
      </c>
      <c r="AK20" s="69">
        <v>1.4932242718679418</v>
      </c>
      <c r="AL20" s="69">
        <v>1.589714474207979</v>
      </c>
      <c r="AM20" s="69">
        <v>1.6043376584497353</v>
      </c>
      <c r="AN20" s="69"/>
      <c r="AO20" s="69">
        <f t="shared" si="35"/>
        <v>0.11111338658179348</v>
      </c>
      <c r="AP20" s="69">
        <f>'RD T1'!E135</f>
        <v>0.96677570347903541</v>
      </c>
      <c r="AQ20" s="69">
        <f t="shared" si="36"/>
        <v>1.0778890900608289</v>
      </c>
      <c r="AS20" t="str">
        <f t="shared" si="37"/>
        <v>42 Secretarial and related occupations</v>
      </c>
      <c r="AT20" s="69">
        <v>0.90136955156962495</v>
      </c>
      <c r="AU20" s="69">
        <v>0.89671167460659318</v>
      </c>
      <c r="AV20" s="69">
        <v>1.1297649625619135</v>
      </c>
      <c r="AW20" s="69">
        <v>1.1404485761178482</v>
      </c>
      <c r="AX20" s="69">
        <v>0.92699365704478609</v>
      </c>
      <c r="AY20" s="69"/>
      <c r="AZ20" s="69">
        <f t="shared" si="38"/>
        <v>-0.20277130551712741</v>
      </c>
      <c r="BA20" s="69">
        <f>'RD T1'!E164</f>
        <v>0.62429811977463801</v>
      </c>
      <c r="BB20" s="69">
        <f t="shared" si="39"/>
        <v>0.4215268142575106</v>
      </c>
      <c r="BD20" t="str">
        <f t="shared" si="40"/>
        <v>42 Secretarial and related occupations</v>
      </c>
      <c r="BE20" s="69">
        <v>3.9857840418220736</v>
      </c>
      <c r="BF20" s="69">
        <v>3.3602431020979564</v>
      </c>
      <c r="BG20" s="69">
        <v>3.50371609451788</v>
      </c>
      <c r="BH20" s="69">
        <v>3.8550534440224378</v>
      </c>
      <c r="BI20" s="69">
        <v>2.2715164510174932</v>
      </c>
      <c r="BJ20" s="69"/>
      <c r="BK20" s="69">
        <f t="shared" si="41"/>
        <v>-1.2321996435003868</v>
      </c>
      <c r="BL20" s="69">
        <f>'RD T1'!E193</f>
        <v>1.7852190431101904</v>
      </c>
      <c r="BM20" s="69">
        <f t="shared" si="42"/>
        <v>0.55301939960980362</v>
      </c>
      <c r="BO20" t="str">
        <f t="shared" si="43"/>
        <v>42 Secretarial and related occupations</v>
      </c>
      <c r="BP20" s="69">
        <v>5.6509350339053626</v>
      </c>
      <c r="BQ20" s="69">
        <v>5.0449602527569084</v>
      </c>
      <c r="BR20" s="69">
        <v>4.3800625581844175</v>
      </c>
      <c r="BS20" s="69">
        <v>3.4291448708359549</v>
      </c>
      <c r="BT20" s="69">
        <v>0.80638234148137977</v>
      </c>
      <c r="BU20" s="69"/>
      <c r="BV20" s="69">
        <f t="shared" si="44"/>
        <v>-3.5736802167030377</v>
      </c>
      <c r="BW20" s="69">
        <f>'RD T1'!E222</f>
        <v>1.2053710981533152</v>
      </c>
      <c r="BX20" s="69">
        <f t="shared" si="45"/>
        <v>-2.3683091185497225</v>
      </c>
      <c r="BZ20" t="str">
        <f t="shared" si="46"/>
        <v>42 Secretarial and related occupations</v>
      </c>
      <c r="CA20" s="69">
        <v>4.8052297013373684</v>
      </c>
      <c r="CB20" s="69">
        <v>4.630152108103756</v>
      </c>
      <c r="CC20" s="69">
        <v>3.8013990464592626</v>
      </c>
      <c r="CD20" s="69">
        <v>2.1094900535609544</v>
      </c>
      <c r="CE20" s="69">
        <v>0.39565281621925491</v>
      </c>
      <c r="CF20" s="69"/>
      <c r="CG20" s="69">
        <f t="shared" si="47"/>
        <v>-3.4057462302400077</v>
      </c>
      <c r="CH20" s="69">
        <f>'RD T1'!E251</f>
        <v>0.68498240065788774</v>
      </c>
      <c r="CI20" s="69">
        <f t="shared" si="48"/>
        <v>-2.7207638295821202</v>
      </c>
      <c r="CK20" t="str">
        <f t="shared" si="49"/>
        <v>42 Secretarial and related occupations</v>
      </c>
      <c r="CL20" s="69">
        <v>1.0211281302586868</v>
      </c>
      <c r="CM20" s="69">
        <v>1.1218035053043707</v>
      </c>
      <c r="CN20" s="69">
        <v>0.84309034590608445</v>
      </c>
      <c r="CO20" s="69">
        <v>0.81324365670860632</v>
      </c>
      <c r="CP20" s="69">
        <v>0.87724093900562705</v>
      </c>
      <c r="CQ20" s="69"/>
      <c r="CR20" s="69">
        <f t="shared" si="50"/>
        <v>3.4150593099542603E-2</v>
      </c>
      <c r="CS20" s="69">
        <f>'RD T1'!E280</f>
        <v>0.30045507266560684</v>
      </c>
      <c r="CT20" s="69">
        <f t="shared" si="51"/>
        <v>0.33460566576514944</v>
      </c>
    </row>
    <row r="21" spans="1:98" x14ac:dyDescent="0.2">
      <c r="A21" s="10" t="str">
        <f>name!D17</f>
        <v>51 Skilled agricultural and related trades</v>
      </c>
      <c r="B21" s="69">
        <v>1.8289170341279085E-2</v>
      </c>
      <c r="C21" s="69">
        <v>3.1887311826311535E-2</v>
      </c>
      <c r="D21" s="69">
        <v>2.2952461788771989E-2</v>
      </c>
      <c r="E21" s="69">
        <v>3.1474111775635374E-2</v>
      </c>
      <c r="F21" s="69">
        <v>4.9213415971593129E-2</v>
      </c>
      <c r="G21" s="11"/>
      <c r="H21" s="69">
        <f t="shared" si="26"/>
        <v>2.626095418282114E-2</v>
      </c>
      <c r="I21" s="69">
        <f>'RD T1'!E49</f>
        <v>2.415200089440963E-2</v>
      </c>
      <c r="J21" s="69">
        <f t="shared" si="27"/>
        <v>5.0412955077230773E-2</v>
      </c>
      <c r="L21" t="str">
        <f t="shared" si="28"/>
        <v>51 Skilled agricultural and related trades</v>
      </c>
      <c r="M21" s="69">
        <v>0.1112345444996313</v>
      </c>
      <c r="N21" s="69">
        <v>0.14782334313950682</v>
      </c>
      <c r="O21" s="69">
        <v>9.0710938443836056E-2</v>
      </c>
      <c r="P21" s="69">
        <v>0.11527602983717512</v>
      </c>
      <c r="Q21" s="69">
        <v>0.16083638807192574</v>
      </c>
      <c r="R21" s="11"/>
      <c r="S21" s="69">
        <f t="shared" si="29"/>
        <v>7.0125449628089684E-2</v>
      </c>
      <c r="T21" s="69">
        <f>'RD T1'!E78</f>
        <v>7.4365382417066569E-2</v>
      </c>
      <c r="U21" s="69">
        <f t="shared" si="30"/>
        <v>0.14449083204515625</v>
      </c>
      <c r="W21" t="str">
        <f t="shared" si="31"/>
        <v>51 Skilled agricultural and related trades</v>
      </c>
      <c r="X21" s="69">
        <v>0.97244240118381875</v>
      </c>
      <c r="Y21" s="69">
        <v>1.1841920012680105</v>
      </c>
      <c r="Z21" s="69">
        <v>1.0832490841419959</v>
      </c>
      <c r="AA21" s="69">
        <v>1.1557239932448542</v>
      </c>
      <c r="AB21" s="69">
        <v>1.5891744351431474</v>
      </c>
      <c r="AC21" s="69"/>
      <c r="AD21" s="69">
        <f t="shared" si="32"/>
        <v>0.50592535100115144</v>
      </c>
      <c r="AE21" s="69">
        <f>'RD T1'!E107</f>
        <v>0.87644184481947895</v>
      </c>
      <c r="AF21" s="69">
        <f t="shared" si="33"/>
        <v>1.3823671958206303</v>
      </c>
      <c r="AH21" t="str">
        <f t="shared" si="34"/>
        <v>51 Skilled agricultural and related trades</v>
      </c>
      <c r="AI21" s="69">
        <v>0.43711885876155915</v>
      </c>
      <c r="AJ21" s="69">
        <v>0.56265191217031862</v>
      </c>
      <c r="AK21" s="69">
        <v>0.43638889592995611</v>
      </c>
      <c r="AL21" s="69">
        <v>0.47445493498853297</v>
      </c>
      <c r="AM21" s="69">
        <v>0.61519672724714825</v>
      </c>
      <c r="AN21" s="69"/>
      <c r="AO21" s="69">
        <f t="shared" si="35"/>
        <v>0.17880783131719213</v>
      </c>
      <c r="AP21" s="69">
        <f>'RD T1'!E136</f>
        <v>0.36505214494676347</v>
      </c>
      <c r="AQ21" s="69">
        <f t="shared" si="36"/>
        <v>0.54385997626395555</v>
      </c>
      <c r="AS21" t="str">
        <f t="shared" si="37"/>
        <v>51 Skilled agricultural and related trades</v>
      </c>
      <c r="AT21" s="69">
        <v>0.75364442652477437</v>
      </c>
      <c r="AU21" s="69">
        <v>0.86507584849691888</v>
      </c>
      <c r="AV21" s="69">
        <v>0.71113859044143379</v>
      </c>
      <c r="AW21" s="69">
        <v>0.79203998513463458</v>
      </c>
      <c r="AX21" s="69">
        <v>1.1160807660816543</v>
      </c>
      <c r="AY21" s="69"/>
      <c r="AZ21" s="69">
        <f t="shared" si="38"/>
        <v>0.4049421756402205</v>
      </c>
      <c r="BA21" s="69">
        <f>'RD T1'!E165</f>
        <v>0.57176956274047464</v>
      </c>
      <c r="BB21" s="69">
        <f t="shared" si="39"/>
        <v>0.97671173838069514</v>
      </c>
      <c r="BD21" t="str">
        <f t="shared" si="40"/>
        <v>51 Skilled agricultural and related trades</v>
      </c>
      <c r="BE21" s="69">
        <v>1.4458014913427597</v>
      </c>
      <c r="BF21" s="69">
        <v>1.6531082770575822</v>
      </c>
      <c r="BG21" s="69">
        <v>0.92462359873343214</v>
      </c>
      <c r="BH21" s="69">
        <v>0.95048904818813373</v>
      </c>
      <c r="BI21" s="69">
        <v>1.0525763691377963</v>
      </c>
      <c r="BJ21" s="69"/>
      <c r="BK21" s="69">
        <f t="shared" si="41"/>
        <v>0.12795277040436415</v>
      </c>
      <c r="BL21" s="69">
        <f>'RD T1'!E194</f>
        <v>0.50838995589930647</v>
      </c>
      <c r="BM21" s="69">
        <f t="shared" si="42"/>
        <v>0.63634272630367061</v>
      </c>
      <c r="BO21" t="str">
        <f t="shared" si="43"/>
        <v>51 Skilled agricultural and related trades</v>
      </c>
      <c r="BP21" s="69">
        <v>2.38781925366809</v>
      </c>
      <c r="BQ21" s="69">
        <v>2.6426908678854346</v>
      </c>
      <c r="BR21" s="69">
        <v>1.904178408197023</v>
      </c>
      <c r="BS21" s="69">
        <v>1.8100579379686066</v>
      </c>
      <c r="BT21" s="69">
        <v>1.9136113113769151</v>
      </c>
      <c r="BU21" s="69"/>
      <c r="BV21" s="69">
        <f t="shared" si="44"/>
        <v>9.4329031798920937E-3</v>
      </c>
      <c r="BW21" s="69">
        <f>'RD T1'!E223</f>
        <v>1.0056886871293678</v>
      </c>
      <c r="BX21" s="69">
        <f t="shared" si="45"/>
        <v>1.0151215903092599</v>
      </c>
      <c r="BZ21" t="str">
        <f t="shared" si="46"/>
        <v>51 Skilled agricultural and related trades</v>
      </c>
      <c r="CA21" s="69">
        <v>2.1531738344123017</v>
      </c>
      <c r="CB21" s="69">
        <v>2.1932621930914302</v>
      </c>
      <c r="CC21" s="69">
        <v>1.5546608762365015</v>
      </c>
      <c r="CD21" s="69">
        <v>1.4677189430842459</v>
      </c>
      <c r="CE21" s="69">
        <v>1.9608581102499665</v>
      </c>
      <c r="CF21" s="69"/>
      <c r="CG21" s="69">
        <f t="shared" si="47"/>
        <v>0.40619723401346497</v>
      </c>
      <c r="CH21" s="69">
        <f>'RD T1'!E252</f>
        <v>0.75822432206271628</v>
      </c>
      <c r="CI21" s="69">
        <f t="shared" si="48"/>
        <v>1.1644215560761813</v>
      </c>
      <c r="CK21" t="str">
        <f t="shared" si="49"/>
        <v>51 Skilled agricultural and related trades</v>
      </c>
      <c r="CL21" s="69">
        <v>1.1647152127716704</v>
      </c>
      <c r="CM21" s="69">
        <v>1.3544238708057308</v>
      </c>
      <c r="CN21" s="69">
        <v>0.64835747548177725</v>
      </c>
      <c r="CO21" s="69">
        <v>0.69405715014695846</v>
      </c>
      <c r="CP21" s="69">
        <v>0.38379021108143274</v>
      </c>
      <c r="CQ21" s="69"/>
      <c r="CR21" s="69">
        <f t="shared" si="50"/>
        <v>-0.2645672644003445</v>
      </c>
      <c r="CS21" s="69">
        <f>'RD T1'!E281</f>
        <v>0.18702199051402302</v>
      </c>
      <c r="CT21" s="69">
        <f t="shared" si="51"/>
        <v>-7.7545273886321486E-2</v>
      </c>
    </row>
    <row r="22" spans="1:98" x14ac:dyDescent="0.2">
      <c r="A22" s="10" t="str">
        <f>name!D18</f>
        <v>52 Skilled metal, electrical and electronic trades</v>
      </c>
      <c r="B22" s="69">
        <v>2.2868515659399256E-2</v>
      </c>
      <c r="C22" s="69">
        <v>2.3220986838396736E-2</v>
      </c>
      <c r="D22" s="69">
        <v>2.1651908083234295E-2</v>
      </c>
      <c r="E22" s="69">
        <v>2.8211401434219237E-2</v>
      </c>
      <c r="F22" s="69">
        <v>3.6143836760913213E-2</v>
      </c>
      <c r="G22" s="11"/>
      <c r="H22" s="69">
        <f t="shared" si="26"/>
        <v>1.4491928677678918E-2</v>
      </c>
      <c r="I22" s="69">
        <f>'RD T1'!E50</f>
        <v>1.3613889721284869E-2</v>
      </c>
      <c r="J22" s="69">
        <f t="shared" si="27"/>
        <v>2.8105818398963787E-2</v>
      </c>
      <c r="L22" t="str">
        <f t="shared" si="28"/>
        <v>52 Skilled metal, electrical and electronic trades</v>
      </c>
      <c r="M22" s="69">
        <v>0.4130834633034417</v>
      </c>
      <c r="N22" s="69">
        <v>0.4697152573626297</v>
      </c>
      <c r="O22" s="69">
        <v>0.4174885916219469</v>
      </c>
      <c r="P22" s="69">
        <v>0.63068355173160096</v>
      </c>
      <c r="Q22" s="69">
        <v>0.91716433095674388</v>
      </c>
      <c r="R22" s="11"/>
      <c r="S22" s="69">
        <f t="shared" si="29"/>
        <v>0.49967573933479698</v>
      </c>
      <c r="T22" s="69">
        <f>'RD T1'!E79</f>
        <v>0.34638333696744733</v>
      </c>
      <c r="U22" s="69">
        <f t="shared" si="30"/>
        <v>0.84605907630224431</v>
      </c>
      <c r="W22" t="str">
        <f t="shared" si="31"/>
        <v>52 Skilled metal, electrical and electronic trades</v>
      </c>
      <c r="X22" s="69">
        <v>1.4742595163916405</v>
      </c>
      <c r="Y22" s="69">
        <v>1.5392364155333209</v>
      </c>
      <c r="Z22" s="69">
        <v>1.4368733301876817</v>
      </c>
      <c r="AA22" s="69">
        <v>1.7332022048126441</v>
      </c>
      <c r="AB22" s="69">
        <v>2.1996418704341383</v>
      </c>
      <c r="AC22" s="69"/>
      <c r="AD22" s="69">
        <f t="shared" si="32"/>
        <v>0.76276854024645657</v>
      </c>
      <c r="AE22" s="69">
        <f>'RD T1'!E108</f>
        <v>0.90693048070535698</v>
      </c>
      <c r="AF22" s="69">
        <f t="shared" si="33"/>
        <v>1.6696990209518137</v>
      </c>
      <c r="AH22" t="str">
        <f t="shared" si="34"/>
        <v>52 Skilled metal, electrical and electronic trades</v>
      </c>
      <c r="AI22" s="69">
        <v>0.55209150162735188</v>
      </c>
      <c r="AJ22" s="69">
        <v>0.55418352728748832</v>
      </c>
      <c r="AK22" s="69">
        <v>0.53806464047351976</v>
      </c>
      <c r="AL22" s="69">
        <v>0.6278482427771267</v>
      </c>
      <c r="AM22" s="69">
        <v>0.86095301053991535</v>
      </c>
      <c r="AN22" s="69"/>
      <c r="AO22" s="69">
        <f t="shared" si="35"/>
        <v>0.32288837006639559</v>
      </c>
      <c r="AP22" s="69">
        <f>'RD T1'!E137</f>
        <v>0.31356487221503732</v>
      </c>
      <c r="AQ22" s="69">
        <f t="shared" si="36"/>
        <v>0.63645324228143285</v>
      </c>
      <c r="AS22" t="str">
        <f t="shared" si="37"/>
        <v>52 Skilled metal, electrical and electronic trades</v>
      </c>
      <c r="AT22" s="69">
        <v>2.2292305627936755</v>
      </c>
      <c r="AU22" s="69">
        <v>2.1919637896511341</v>
      </c>
      <c r="AV22" s="69">
        <v>2.2064498818025613</v>
      </c>
      <c r="AW22" s="69">
        <v>2.4765435764687043</v>
      </c>
      <c r="AX22" s="69">
        <v>3.1382547480327583</v>
      </c>
      <c r="AY22" s="69"/>
      <c r="AZ22" s="69">
        <f t="shared" si="38"/>
        <v>0.93180486623019698</v>
      </c>
      <c r="BA22" s="69">
        <f>'RD T1'!E166</f>
        <v>1.1920238203036924</v>
      </c>
      <c r="BB22" s="69">
        <f t="shared" si="39"/>
        <v>2.1238286865338893</v>
      </c>
      <c r="BD22" t="str">
        <f t="shared" si="40"/>
        <v>52 Skilled metal, electrical and electronic trades</v>
      </c>
      <c r="BE22" s="69">
        <v>12.832320584223217</v>
      </c>
      <c r="BF22" s="69">
        <v>13.0296503847474</v>
      </c>
      <c r="BG22" s="69">
        <v>10.972323769404078</v>
      </c>
      <c r="BH22" s="69">
        <v>11.953187351005969</v>
      </c>
      <c r="BI22" s="69">
        <v>12.008493469871377</v>
      </c>
      <c r="BJ22" s="69"/>
      <c r="BK22" s="69">
        <f t="shared" si="41"/>
        <v>1.0361697004672994</v>
      </c>
      <c r="BL22" s="69">
        <f>'RD T1'!E195</f>
        <v>4.0715390891561984</v>
      </c>
      <c r="BM22" s="69">
        <f t="shared" si="42"/>
        <v>5.1077087896234978</v>
      </c>
      <c r="BO22" t="str">
        <f t="shared" si="43"/>
        <v>52 Skilled metal, electrical and electronic trades</v>
      </c>
      <c r="BP22" s="69">
        <v>8.472229957747631</v>
      </c>
      <c r="BQ22" s="69">
        <v>7.6911185395140418</v>
      </c>
      <c r="BR22" s="69">
        <v>7.9183620020203254</v>
      </c>
      <c r="BS22" s="69">
        <v>7.3193744398894705</v>
      </c>
      <c r="BT22" s="69">
        <v>6.8891320218174972</v>
      </c>
      <c r="BU22" s="69"/>
      <c r="BV22" s="69">
        <f t="shared" si="44"/>
        <v>-1.0292299802028282</v>
      </c>
      <c r="BW22" s="69">
        <f>'RD T1'!E224</f>
        <v>2.7211902342024548</v>
      </c>
      <c r="BX22" s="69">
        <f t="shared" si="45"/>
        <v>1.6919602539996266</v>
      </c>
      <c r="BZ22" t="str">
        <f t="shared" si="46"/>
        <v>52 Skilled metal, electrical and electronic trades</v>
      </c>
      <c r="CA22" s="69">
        <v>4.6573937278336555</v>
      </c>
      <c r="CB22" s="69">
        <v>4.133038589381723</v>
      </c>
      <c r="CC22" s="69">
        <v>3.4885542839238619</v>
      </c>
      <c r="CD22" s="69">
        <v>3.3136372137274517</v>
      </c>
      <c r="CE22" s="69">
        <v>1.9961774328573336</v>
      </c>
      <c r="CF22" s="69"/>
      <c r="CG22" s="69">
        <f t="shared" si="47"/>
        <v>-1.4923768510665283</v>
      </c>
      <c r="CH22" s="69">
        <f>'RD T1'!E253</f>
        <v>1.0821454107666817</v>
      </c>
      <c r="CI22" s="69">
        <f t="shared" si="48"/>
        <v>-0.41023144029984659</v>
      </c>
      <c r="CK22" t="str">
        <f t="shared" si="49"/>
        <v>52 Skilled metal, electrical and electronic trades</v>
      </c>
      <c r="CL22" s="69">
        <v>1.4371521472355122</v>
      </c>
      <c r="CM22" s="69">
        <v>1.5099846442488405</v>
      </c>
      <c r="CN22" s="69">
        <v>0.99463142722100373</v>
      </c>
      <c r="CO22" s="69">
        <v>0.94933056082781186</v>
      </c>
      <c r="CP22" s="69">
        <v>0.69464969157783185</v>
      </c>
      <c r="CQ22" s="69"/>
      <c r="CR22" s="69">
        <f t="shared" si="50"/>
        <v>-0.29998173564317188</v>
      </c>
      <c r="CS22" s="69">
        <f>'RD T1'!E282</f>
        <v>0.27883461185622194</v>
      </c>
      <c r="CT22" s="69">
        <f t="shared" si="51"/>
        <v>-2.114712378694994E-2</v>
      </c>
    </row>
    <row r="23" spans="1:98" x14ac:dyDescent="0.2">
      <c r="A23" s="10" t="str">
        <f>name!D19</f>
        <v>53 Skilled construction and building trades</v>
      </c>
      <c r="B23" s="69">
        <v>1.4657840584879026E-2</v>
      </c>
      <c r="C23" s="69">
        <v>9.9284487701991192E-3</v>
      </c>
      <c r="D23" s="69">
        <v>7.8608416299670719E-3</v>
      </c>
      <c r="E23" s="69">
        <v>1.3899522391314466E-2</v>
      </c>
      <c r="F23" s="69">
        <v>1.4337873975549746E-2</v>
      </c>
      <c r="G23" s="11"/>
      <c r="H23" s="69">
        <f t="shared" si="26"/>
        <v>6.4770323455826742E-3</v>
      </c>
      <c r="I23" s="69">
        <f>'RD T1'!E51</f>
        <v>6.2931683408365613E-3</v>
      </c>
      <c r="J23" s="69">
        <f t="shared" si="27"/>
        <v>1.2770200686419236E-2</v>
      </c>
      <c r="L23" t="str">
        <f t="shared" si="28"/>
        <v>53 Skilled construction and building trades</v>
      </c>
      <c r="M23" s="69">
        <v>0.22594753250523969</v>
      </c>
      <c r="N23" s="69">
        <v>0.22223389609488872</v>
      </c>
      <c r="O23" s="69">
        <v>0.23214702908593896</v>
      </c>
      <c r="P23" s="69">
        <v>0.32426809628344339</v>
      </c>
      <c r="Q23" s="69">
        <v>0.37896867175844556</v>
      </c>
      <c r="R23" s="11"/>
      <c r="S23" s="69">
        <f t="shared" si="29"/>
        <v>0.14682164267250661</v>
      </c>
      <c r="T23" s="69">
        <f>'RD T1'!E80</f>
        <v>0.16611912211913057</v>
      </c>
      <c r="U23" s="69">
        <f t="shared" si="30"/>
        <v>0.31294076479163718</v>
      </c>
      <c r="W23" t="str">
        <f t="shared" si="31"/>
        <v>53 Skilled construction and building trades</v>
      </c>
      <c r="X23" s="69">
        <v>0.94654564487766368</v>
      </c>
      <c r="Y23" s="69">
        <v>0.81677986119571078</v>
      </c>
      <c r="Z23" s="69">
        <v>0.8923826558414989</v>
      </c>
      <c r="AA23" s="69">
        <v>1.119422025052371</v>
      </c>
      <c r="AB23" s="69">
        <v>1.2758160510279084</v>
      </c>
      <c r="AC23" s="69"/>
      <c r="AD23" s="69">
        <f t="shared" si="32"/>
        <v>0.38343339518640951</v>
      </c>
      <c r="AE23" s="69">
        <f>'RD T1'!E109</f>
        <v>0.59278850102197689</v>
      </c>
      <c r="AF23" s="69">
        <f t="shared" si="33"/>
        <v>0.9762218962083864</v>
      </c>
      <c r="AH23" t="str">
        <f t="shared" si="34"/>
        <v>53 Skilled construction and building trades</v>
      </c>
      <c r="AI23" s="69">
        <v>0.54079421930041471</v>
      </c>
      <c r="AJ23" s="69">
        <v>0.54294771898547356</v>
      </c>
      <c r="AK23" s="69">
        <v>0.63619154722542615</v>
      </c>
      <c r="AL23" s="69">
        <v>0.79866281002455508</v>
      </c>
      <c r="AM23" s="69">
        <v>0.9481475797370863</v>
      </c>
      <c r="AN23" s="69"/>
      <c r="AO23" s="69">
        <f t="shared" si="35"/>
        <v>0.31195603251166015</v>
      </c>
      <c r="AP23" s="69">
        <f>'RD T1'!E138</f>
        <v>0.4611334226430453</v>
      </c>
      <c r="AQ23" s="69">
        <f t="shared" si="36"/>
        <v>0.7730894551547054</v>
      </c>
      <c r="AS23" t="str">
        <f t="shared" si="37"/>
        <v>53 Skilled construction and building trades</v>
      </c>
      <c r="AT23" s="69">
        <v>0.85722639171485793</v>
      </c>
      <c r="AU23" s="69">
        <v>0.75764782541740172</v>
      </c>
      <c r="AV23" s="69">
        <v>0.92522550829643035</v>
      </c>
      <c r="AW23" s="69">
        <v>1.148541135384888</v>
      </c>
      <c r="AX23" s="69">
        <v>1.2349656758832688</v>
      </c>
      <c r="AY23" s="69"/>
      <c r="AZ23" s="69">
        <f t="shared" si="38"/>
        <v>0.30974016758683842</v>
      </c>
      <c r="BA23" s="69">
        <f>'RD T1'!E167</f>
        <v>0.62162769172946852</v>
      </c>
      <c r="BB23" s="69">
        <f t="shared" si="39"/>
        <v>0.93136785931630695</v>
      </c>
      <c r="BD23" t="str">
        <f t="shared" si="40"/>
        <v>53 Skilled construction and building trades</v>
      </c>
      <c r="BE23" s="69">
        <v>9.4075507625737398</v>
      </c>
      <c r="BF23" s="69">
        <v>8.5899208821333826</v>
      </c>
      <c r="BG23" s="69">
        <v>8.2144645784138977</v>
      </c>
      <c r="BH23" s="69">
        <v>8.9876458414133946</v>
      </c>
      <c r="BI23" s="69">
        <v>7.9503635860699307</v>
      </c>
      <c r="BJ23" s="69"/>
      <c r="BK23" s="69">
        <f t="shared" si="41"/>
        <v>-0.264100992343967</v>
      </c>
      <c r="BL23" s="69">
        <f>'RD T1'!E196</f>
        <v>3.1609359130476347</v>
      </c>
      <c r="BM23" s="69">
        <f t="shared" si="42"/>
        <v>2.8968349207036677</v>
      </c>
      <c r="BO23" t="str">
        <f t="shared" si="43"/>
        <v>53 Skilled construction and building trades</v>
      </c>
      <c r="BP23" s="69">
        <v>8.8860904890461168</v>
      </c>
      <c r="BQ23" s="69">
        <v>8.0893805418619813</v>
      </c>
      <c r="BR23" s="69">
        <v>9.4864183902723092</v>
      </c>
      <c r="BS23" s="69">
        <v>9.516851734967112</v>
      </c>
      <c r="BT23" s="69">
        <v>9.4094440315249308</v>
      </c>
      <c r="BU23" s="69"/>
      <c r="BV23" s="69">
        <f t="shared" si="44"/>
        <v>-7.6974358747378346E-2</v>
      </c>
      <c r="BW23" s="69">
        <f>'RD T1'!E225</f>
        <v>4.2642028892530339</v>
      </c>
      <c r="BX23" s="69">
        <f t="shared" si="45"/>
        <v>4.1872285305056556</v>
      </c>
      <c r="BZ23" t="str">
        <f t="shared" si="46"/>
        <v>53 Skilled construction and building trades</v>
      </c>
      <c r="CA23" s="69">
        <v>5.1747776525141216</v>
      </c>
      <c r="CB23" s="69">
        <v>4.3027880057157279</v>
      </c>
      <c r="CC23" s="69">
        <v>4.4298684583820656</v>
      </c>
      <c r="CD23" s="69">
        <v>4.5816555640383658</v>
      </c>
      <c r="CE23" s="69">
        <v>4.238654153092452</v>
      </c>
      <c r="CF23" s="69"/>
      <c r="CG23" s="69">
        <f t="shared" si="47"/>
        <v>-0.19121430528961358</v>
      </c>
      <c r="CH23" s="69">
        <f>'RD T1'!E254</f>
        <v>1.8232933064346843</v>
      </c>
      <c r="CI23" s="69">
        <f t="shared" si="48"/>
        <v>1.6320790011450708</v>
      </c>
      <c r="CK23" t="str">
        <f t="shared" si="49"/>
        <v>53 Skilled construction and building trades</v>
      </c>
      <c r="CL23" s="69">
        <v>2.4278146466755559</v>
      </c>
      <c r="CM23" s="69">
        <v>2.1270973160073088</v>
      </c>
      <c r="CN23" s="69">
        <v>1.6568051797860479</v>
      </c>
      <c r="CO23" s="69">
        <v>1.2017341134303254</v>
      </c>
      <c r="CP23" s="69">
        <v>0.21409674489361299</v>
      </c>
      <c r="CQ23" s="69"/>
      <c r="CR23" s="69">
        <f t="shared" si="50"/>
        <v>-1.4427084348924348</v>
      </c>
      <c r="CS23" s="69">
        <f>'RD T1'!E283</f>
        <v>0.22420844343197374</v>
      </c>
      <c r="CT23" s="69">
        <f t="shared" si="51"/>
        <v>-1.2184999914604611</v>
      </c>
    </row>
    <row r="24" spans="1:98" x14ac:dyDescent="0.2">
      <c r="A24" s="10" t="str">
        <f>name!D20</f>
        <v>54 Textiles, printing and other skilled trades</v>
      </c>
      <c r="B24" s="69">
        <v>5.3853619936988971E-2</v>
      </c>
      <c r="C24" s="69">
        <v>5.4126196402231E-2</v>
      </c>
      <c r="D24" s="69">
        <v>5.3848676788078725E-2</v>
      </c>
      <c r="E24" s="69">
        <v>8.25175928764144E-2</v>
      </c>
      <c r="F24" s="69">
        <v>0.1230061710967502</v>
      </c>
      <c r="G24" s="11"/>
      <c r="H24" s="69">
        <f t="shared" si="26"/>
        <v>6.9157494308671477E-2</v>
      </c>
      <c r="I24" s="69">
        <f>'RD T1'!E52</f>
        <v>4.9230281444195161E-2</v>
      </c>
      <c r="J24" s="69">
        <f t="shared" si="27"/>
        <v>0.11838777575286663</v>
      </c>
      <c r="L24" t="str">
        <f t="shared" si="28"/>
        <v>54 Textiles, printing and other skilled trades</v>
      </c>
      <c r="M24" s="69">
        <v>0.44938842044906002</v>
      </c>
      <c r="N24" s="69">
        <v>0.51033164839843437</v>
      </c>
      <c r="O24" s="69">
        <v>0.5024433985879847</v>
      </c>
      <c r="P24" s="69">
        <v>0.7122381051808907</v>
      </c>
      <c r="Q24" s="69">
        <v>1.1005118437078718</v>
      </c>
      <c r="R24" s="11"/>
      <c r="S24" s="69">
        <f t="shared" si="29"/>
        <v>0.5980684451198871</v>
      </c>
      <c r="T24" s="69">
        <f>'RD T1'!E81</f>
        <v>0.46795625046682815</v>
      </c>
      <c r="U24" s="69">
        <f t="shared" si="30"/>
        <v>1.0660246955867152</v>
      </c>
      <c r="W24" t="str">
        <f t="shared" si="31"/>
        <v>54 Textiles, printing and other skilled trades</v>
      </c>
      <c r="X24" s="69">
        <v>1.3908231522146364</v>
      </c>
      <c r="Y24" s="69">
        <v>1.3113503505165178</v>
      </c>
      <c r="Z24" s="69">
        <v>1.4233116364101017</v>
      </c>
      <c r="AA24" s="69">
        <v>1.7700315765937567</v>
      </c>
      <c r="AB24" s="69">
        <v>2.443278426102542</v>
      </c>
      <c r="AC24" s="69"/>
      <c r="AD24" s="69">
        <f t="shared" si="32"/>
        <v>1.0199667896924403</v>
      </c>
      <c r="AE24" s="69">
        <f>'RD T1'!E110</f>
        <v>1.088012149120849</v>
      </c>
      <c r="AF24" s="69">
        <f t="shared" si="33"/>
        <v>2.1079789388132895</v>
      </c>
      <c r="AH24" t="str">
        <f t="shared" si="34"/>
        <v>54 Textiles, printing and other skilled trades</v>
      </c>
      <c r="AI24" s="69">
        <v>0.50448720632738209</v>
      </c>
      <c r="AJ24" s="69">
        <v>0.48753926100649397</v>
      </c>
      <c r="AK24" s="69">
        <v>0.59782803771429827</v>
      </c>
      <c r="AL24" s="69">
        <v>0.63494255177453418</v>
      </c>
      <c r="AM24" s="69">
        <v>0.85383740496770233</v>
      </c>
      <c r="AN24" s="69"/>
      <c r="AO24" s="69">
        <f t="shared" si="35"/>
        <v>0.25600936725340406</v>
      </c>
      <c r="AP24" s="69">
        <f>'RD T1'!E139</f>
        <v>0.39829064256399005</v>
      </c>
      <c r="AQ24" s="69">
        <f t="shared" si="36"/>
        <v>0.65430000981739411</v>
      </c>
      <c r="AS24" t="str">
        <f t="shared" si="37"/>
        <v>54 Textiles, printing and other skilled trades</v>
      </c>
      <c r="AT24" s="69">
        <v>0.6271763009872704</v>
      </c>
      <c r="AU24" s="69">
        <v>0.60309449260471815</v>
      </c>
      <c r="AV24" s="69">
        <v>0.66174750884333289</v>
      </c>
      <c r="AW24" s="69">
        <v>0.73118114969304737</v>
      </c>
      <c r="AX24" s="69">
        <v>0.92809022013593501</v>
      </c>
      <c r="AY24" s="69"/>
      <c r="AZ24" s="69">
        <f t="shared" si="38"/>
        <v>0.26634271129260212</v>
      </c>
      <c r="BA24" s="69">
        <f>'RD T1'!E168</f>
        <v>0.42337359516128492</v>
      </c>
      <c r="BB24" s="69">
        <f t="shared" si="39"/>
        <v>0.68971630645388704</v>
      </c>
      <c r="BD24" t="str">
        <f t="shared" si="40"/>
        <v>54 Textiles, printing and other skilled trades</v>
      </c>
      <c r="BE24" s="69">
        <v>4.612219346504121</v>
      </c>
      <c r="BF24" s="69">
        <v>4.1001473732931011</v>
      </c>
      <c r="BG24" s="69">
        <v>3.8674949256481961</v>
      </c>
      <c r="BH24" s="69">
        <v>4.7489947872496616</v>
      </c>
      <c r="BI24" s="69">
        <v>5.3921988802811835</v>
      </c>
      <c r="BJ24" s="69"/>
      <c r="BK24" s="69">
        <f t="shared" si="41"/>
        <v>1.5247039546329875</v>
      </c>
      <c r="BL24" s="69">
        <f>'RD T1'!E197</f>
        <v>2.0594115488767861</v>
      </c>
      <c r="BM24" s="69">
        <f t="shared" si="42"/>
        <v>3.5841155035097736</v>
      </c>
      <c r="BO24" t="str">
        <f t="shared" si="43"/>
        <v>54 Textiles, printing and other skilled trades</v>
      </c>
      <c r="BP24" s="69">
        <v>5.1811672313775095</v>
      </c>
      <c r="BQ24" s="69">
        <v>4.098697980382199</v>
      </c>
      <c r="BR24" s="69">
        <v>4.2728878764429226</v>
      </c>
      <c r="BS24" s="69">
        <v>4.165887738739726</v>
      </c>
      <c r="BT24" s="69">
        <v>3.6624809191946799</v>
      </c>
      <c r="BU24" s="69"/>
      <c r="BV24" s="69">
        <f t="shared" si="44"/>
        <v>-0.61040695724824268</v>
      </c>
      <c r="BW24" s="69">
        <f>'RD T1'!E226</f>
        <v>1.599752799536208</v>
      </c>
      <c r="BX24" s="69">
        <f t="shared" si="45"/>
        <v>0.98934584228796529</v>
      </c>
      <c r="BZ24" t="str">
        <f t="shared" si="46"/>
        <v>54 Textiles, printing and other skilled trades</v>
      </c>
      <c r="CA24" s="69">
        <v>4.6105446942529102</v>
      </c>
      <c r="CB24" s="69">
        <v>3.7820885158169024</v>
      </c>
      <c r="CC24" s="69">
        <v>3.5347480696267208</v>
      </c>
      <c r="CD24" s="69">
        <v>3.6792365147623407</v>
      </c>
      <c r="CE24" s="69">
        <v>3.0191106231946074</v>
      </c>
      <c r="CF24" s="69"/>
      <c r="CG24" s="69">
        <f t="shared" si="47"/>
        <v>-0.5156374464321134</v>
      </c>
      <c r="CH24" s="69">
        <f>'RD T1'!E255</f>
        <v>1.3096526339291332</v>
      </c>
      <c r="CI24" s="69">
        <f t="shared" si="48"/>
        <v>0.79401518749701983</v>
      </c>
      <c r="CK24" t="str">
        <f t="shared" si="49"/>
        <v>54 Textiles, printing and other skilled trades</v>
      </c>
      <c r="CL24" s="69">
        <v>1.7862310244617976</v>
      </c>
      <c r="CM24" s="69">
        <v>1.4795012922847823</v>
      </c>
      <c r="CN24" s="69">
        <v>1.1649475946356405</v>
      </c>
      <c r="CO24" s="69">
        <v>0.82542513383580307</v>
      </c>
      <c r="CP24" s="69">
        <v>0.57819667671472263</v>
      </c>
      <c r="CQ24" s="69"/>
      <c r="CR24" s="69">
        <f t="shared" si="50"/>
        <v>-0.58675091792091782</v>
      </c>
      <c r="CS24" s="69">
        <f>'RD T1'!E284</f>
        <v>0.21669349549459355</v>
      </c>
      <c r="CT24" s="69">
        <f t="shared" si="51"/>
        <v>-0.37005742242632428</v>
      </c>
    </row>
    <row r="25" spans="1:98" x14ac:dyDescent="0.2">
      <c r="A25" s="10" t="str">
        <f>name!D21</f>
        <v>61 Caring personal service occupations</v>
      </c>
      <c r="B25" s="69">
        <v>3.7399356621202785E-2</v>
      </c>
      <c r="C25" s="69">
        <v>4.5479997801398643E-2</v>
      </c>
      <c r="D25" s="69">
        <v>4.2203356965292288E-2</v>
      </c>
      <c r="E25" s="69">
        <v>6.2971729554532535E-2</v>
      </c>
      <c r="F25" s="69">
        <v>9.2644158841703031E-2</v>
      </c>
      <c r="G25" s="11"/>
      <c r="H25" s="69">
        <f t="shared" si="26"/>
        <v>5.0440801876410743E-2</v>
      </c>
      <c r="I25" s="69">
        <f>'RD T1'!E53</f>
        <v>4.0003047055035663E-2</v>
      </c>
      <c r="J25" s="69">
        <f t="shared" si="27"/>
        <v>9.0443848931446413E-2</v>
      </c>
      <c r="L25" t="str">
        <f t="shared" si="28"/>
        <v>61 Caring personal service occupations</v>
      </c>
      <c r="M25" s="69">
        <v>1.6538588232794924</v>
      </c>
      <c r="N25" s="69">
        <v>2.4375964432365902</v>
      </c>
      <c r="O25" s="69">
        <v>2.1984488160772773</v>
      </c>
      <c r="P25" s="69">
        <v>3.2641135544699864</v>
      </c>
      <c r="Q25" s="69">
        <v>4.8536765838409313</v>
      </c>
      <c r="R25" s="11"/>
      <c r="S25" s="69">
        <f t="shared" si="29"/>
        <v>2.655227767763654</v>
      </c>
      <c r="T25" s="69">
        <f>'RD T1'!E82</f>
        <v>2.1752091443896808</v>
      </c>
      <c r="U25" s="69">
        <f t="shared" si="30"/>
        <v>4.8304369121533348</v>
      </c>
      <c r="W25" t="str">
        <f t="shared" si="31"/>
        <v>61 Caring personal service occupations</v>
      </c>
      <c r="X25" s="69">
        <v>5.802912268159373</v>
      </c>
      <c r="Y25" s="69">
        <v>7.1809223791685897</v>
      </c>
      <c r="Z25" s="69">
        <v>7.997496185916436</v>
      </c>
      <c r="AA25" s="69">
        <v>8.8545561911215334</v>
      </c>
      <c r="AB25" s="69">
        <v>11.596785476820447</v>
      </c>
      <c r="AC25" s="69"/>
      <c r="AD25" s="69">
        <f t="shared" si="32"/>
        <v>3.5992892909040108</v>
      </c>
      <c r="AE25" s="69">
        <f>'RD T1'!E111</f>
        <v>6.2666845130590829</v>
      </c>
      <c r="AF25" s="69">
        <f t="shared" si="33"/>
        <v>9.8659738039630938</v>
      </c>
      <c r="AH25" t="str">
        <f t="shared" si="34"/>
        <v>61 Caring personal service occupations</v>
      </c>
      <c r="AI25" s="69">
        <v>5.3512234275267456</v>
      </c>
      <c r="AJ25" s="69">
        <v>5.9683011777505763</v>
      </c>
      <c r="AK25" s="69">
        <v>6.7718065509442251</v>
      </c>
      <c r="AL25" s="69">
        <v>6.3509265503285839</v>
      </c>
      <c r="AM25" s="69">
        <v>7.1846424833171563</v>
      </c>
      <c r="AN25" s="69"/>
      <c r="AO25" s="69">
        <f t="shared" si="35"/>
        <v>0.41283593237293115</v>
      </c>
      <c r="AP25" s="69">
        <f>'RD T1'!E140</f>
        <v>3.9152689872152826</v>
      </c>
      <c r="AQ25" s="69">
        <f t="shared" si="36"/>
        <v>4.3281049195882133</v>
      </c>
      <c r="AS25" t="str">
        <f t="shared" si="37"/>
        <v>61 Caring personal service occupations</v>
      </c>
      <c r="AT25" s="69">
        <v>2.8742888800076192</v>
      </c>
      <c r="AU25" s="69">
        <v>3.4971734322977848</v>
      </c>
      <c r="AV25" s="69">
        <v>3.9578504420202796</v>
      </c>
      <c r="AW25" s="69">
        <v>3.8588101886256019</v>
      </c>
      <c r="AX25" s="69">
        <v>4.6401765068124128</v>
      </c>
      <c r="AY25" s="69"/>
      <c r="AZ25" s="69">
        <f t="shared" si="38"/>
        <v>0.6823260647921332</v>
      </c>
      <c r="BA25" s="69">
        <f>'RD T1'!E169</f>
        <v>2.4707425373611667</v>
      </c>
      <c r="BB25" s="69">
        <f t="shared" si="39"/>
        <v>3.1530686021532999</v>
      </c>
      <c r="BD25" t="str">
        <f t="shared" si="40"/>
        <v>61 Caring personal service occupations</v>
      </c>
      <c r="BE25" s="69">
        <v>19.776018387982894</v>
      </c>
      <c r="BF25" s="69">
        <v>21.906215642631921</v>
      </c>
      <c r="BG25" s="69">
        <v>21.414084501863808</v>
      </c>
      <c r="BH25" s="69">
        <v>23.687966705612773</v>
      </c>
      <c r="BI25" s="69">
        <v>27.65614839084715</v>
      </c>
      <c r="BJ25" s="69"/>
      <c r="BK25" s="69">
        <f t="shared" si="41"/>
        <v>6.242063888983342</v>
      </c>
      <c r="BL25" s="69">
        <f>'RD T1'!E198</f>
        <v>14.866113636825842</v>
      </c>
      <c r="BM25" s="69">
        <f t="shared" si="42"/>
        <v>21.108177525809182</v>
      </c>
      <c r="BO25" t="str">
        <f t="shared" si="43"/>
        <v>61 Caring personal service occupations</v>
      </c>
      <c r="BP25" s="69">
        <v>17.295218026641447</v>
      </c>
      <c r="BQ25" s="69">
        <v>18.819092363284977</v>
      </c>
      <c r="BR25" s="69">
        <v>16.13702000100961</v>
      </c>
      <c r="BS25" s="69">
        <v>16.473214022108422</v>
      </c>
      <c r="BT25" s="69">
        <v>14.803291700329458</v>
      </c>
      <c r="BU25" s="69"/>
      <c r="BV25" s="69">
        <f t="shared" si="44"/>
        <v>-1.3337283006801517</v>
      </c>
      <c r="BW25" s="69">
        <f>'RD T1'!E227</f>
        <v>7.9193861038193001</v>
      </c>
      <c r="BX25" s="69">
        <f t="shared" si="45"/>
        <v>6.5856578031391484</v>
      </c>
      <c r="BZ25" t="str">
        <f t="shared" si="46"/>
        <v>61 Caring personal service occupations</v>
      </c>
      <c r="CA25" s="69">
        <v>5.329602488101024</v>
      </c>
      <c r="CB25" s="69">
        <v>3.5138417564622006</v>
      </c>
      <c r="CC25" s="69">
        <v>2.7149776480128405</v>
      </c>
      <c r="CD25" s="69">
        <v>2.0232361960288614</v>
      </c>
      <c r="CE25" s="69">
        <v>1.6671423647126653</v>
      </c>
      <c r="CF25" s="69"/>
      <c r="CG25" s="69">
        <f t="shared" si="47"/>
        <v>-1.0478352833001752</v>
      </c>
      <c r="CH25" s="69">
        <f>'RD T1'!E256</f>
        <v>0.66577956351699263</v>
      </c>
      <c r="CI25" s="69">
        <f t="shared" si="48"/>
        <v>-0.38205571978318253</v>
      </c>
      <c r="CK25" t="str">
        <f t="shared" si="49"/>
        <v>61 Caring personal service occupations</v>
      </c>
      <c r="CL25" s="69">
        <v>0.79123500263160484</v>
      </c>
      <c r="CM25" s="69">
        <v>0.73523752677716492</v>
      </c>
      <c r="CN25" s="69">
        <v>0.48815646370443494</v>
      </c>
      <c r="CO25" s="69">
        <v>0.4961515419759826</v>
      </c>
      <c r="CP25" s="69">
        <v>0.42715796054726446</v>
      </c>
      <c r="CQ25" s="69"/>
      <c r="CR25" s="69">
        <f t="shared" si="50"/>
        <v>-6.0998503157170481E-2</v>
      </c>
      <c r="CS25" s="69">
        <f>'RD T1'!E285</f>
        <v>0.12291151792063705</v>
      </c>
      <c r="CT25" s="69">
        <f t="shared" si="51"/>
        <v>6.191301476346657E-2</v>
      </c>
    </row>
    <row r="26" spans="1:98" x14ac:dyDescent="0.2">
      <c r="A26" s="10" t="str">
        <f>name!D22</f>
        <v>62 Leisure, travel and related personal service occupations</v>
      </c>
      <c r="B26" s="69">
        <v>1.7768744781198404E-2</v>
      </c>
      <c r="C26" s="69">
        <v>2.0417489800026913E-2</v>
      </c>
      <c r="D26" s="69">
        <v>1.8651377395958242E-2</v>
      </c>
      <c r="E26" s="69">
        <v>2.5173625652987384E-2</v>
      </c>
      <c r="F26" s="69">
        <v>3.8249569543584959E-2</v>
      </c>
      <c r="G26" s="11"/>
      <c r="H26" s="69">
        <f t="shared" si="26"/>
        <v>1.9598192147626717E-2</v>
      </c>
      <c r="I26" s="69">
        <f>'RD T1'!E54</f>
        <v>1.5790626878238203E-2</v>
      </c>
      <c r="J26" s="69">
        <f t="shared" si="27"/>
        <v>3.5388819025864923E-2</v>
      </c>
      <c r="L26" t="str">
        <f t="shared" si="28"/>
        <v>62 Leisure, travel and related personal service occupations</v>
      </c>
      <c r="M26" s="69">
        <v>0.31596566180316732</v>
      </c>
      <c r="N26" s="69">
        <v>0.43328025561332678</v>
      </c>
      <c r="O26" s="69">
        <v>0.38379316537880287</v>
      </c>
      <c r="P26" s="69">
        <v>0.47289198630022394</v>
      </c>
      <c r="Q26" s="69">
        <v>0.60197608318843243</v>
      </c>
      <c r="R26" s="11"/>
      <c r="S26" s="69">
        <f t="shared" si="29"/>
        <v>0.21818291780962956</v>
      </c>
      <c r="T26" s="69">
        <f>'RD T1'!E83</f>
        <v>0.26938274902426207</v>
      </c>
      <c r="U26" s="69">
        <f t="shared" si="30"/>
        <v>0.48756566683389163</v>
      </c>
      <c r="W26" t="str">
        <f t="shared" si="31"/>
        <v>62 Leisure, travel and related personal service occupations</v>
      </c>
      <c r="X26" s="69">
        <v>1.5771706392905824</v>
      </c>
      <c r="Y26" s="69">
        <v>2.0108657811169492</v>
      </c>
      <c r="Z26" s="69">
        <v>2.3502898286683731</v>
      </c>
      <c r="AA26" s="69">
        <v>2.6672542938740449</v>
      </c>
      <c r="AB26" s="69">
        <v>3.7109571265902312</v>
      </c>
      <c r="AC26" s="69"/>
      <c r="AD26" s="69">
        <f t="shared" si="32"/>
        <v>1.3606672979218581</v>
      </c>
      <c r="AE26" s="69">
        <f>'RD T1'!E112</f>
        <v>1.8014262807863421</v>
      </c>
      <c r="AF26" s="69">
        <f t="shared" si="33"/>
        <v>3.1620935787082001</v>
      </c>
      <c r="AH26" t="str">
        <f t="shared" si="34"/>
        <v>62 Leisure, travel and related personal service occupations</v>
      </c>
      <c r="AI26" s="69">
        <v>0.90610821011624554</v>
      </c>
      <c r="AJ26" s="69">
        <v>1.175585947834342</v>
      </c>
      <c r="AK26" s="69">
        <v>1.3639065953560954</v>
      </c>
      <c r="AL26" s="69">
        <v>1.361136770341919</v>
      </c>
      <c r="AM26" s="69">
        <v>1.8116586478348478</v>
      </c>
      <c r="AN26" s="69"/>
      <c r="AO26" s="69">
        <f t="shared" si="35"/>
        <v>0.44775205247875238</v>
      </c>
      <c r="AP26" s="69">
        <f>'RD T1'!E141</f>
        <v>0.91494430075433331</v>
      </c>
      <c r="AQ26" s="69">
        <f t="shared" si="36"/>
        <v>1.3626963532330856</v>
      </c>
      <c r="AS26" t="str">
        <f t="shared" si="37"/>
        <v>62 Leisure, travel and related personal service occupations</v>
      </c>
      <c r="AT26" s="69">
        <v>1.0372200414918182</v>
      </c>
      <c r="AU26" s="69">
        <v>1.3218024882774901</v>
      </c>
      <c r="AV26" s="69">
        <v>1.7425783707143556</v>
      </c>
      <c r="AW26" s="69">
        <v>1.8275503523583545</v>
      </c>
      <c r="AX26" s="69">
        <v>2.5723325872973732</v>
      </c>
      <c r="AY26" s="69"/>
      <c r="AZ26" s="69">
        <f t="shared" si="38"/>
        <v>0.82975421658301762</v>
      </c>
      <c r="BA26" s="69">
        <f>'RD T1'!E170</f>
        <v>1.2771548607335748</v>
      </c>
      <c r="BB26" s="69">
        <f t="shared" si="39"/>
        <v>2.1069090773165922</v>
      </c>
      <c r="BD26" t="str">
        <f t="shared" si="40"/>
        <v>62 Leisure, travel and related personal service occupations</v>
      </c>
      <c r="BE26" s="69">
        <v>4.6479813513919144</v>
      </c>
      <c r="BF26" s="69">
        <v>4.7362220135150093</v>
      </c>
      <c r="BG26" s="69">
        <v>4.8949433791837</v>
      </c>
      <c r="BH26" s="69">
        <v>4.7531545989871402</v>
      </c>
      <c r="BI26" s="69">
        <v>4.4962302963590028</v>
      </c>
      <c r="BJ26" s="69"/>
      <c r="BK26" s="69">
        <f t="shared" si="41"/>
        <v>-0.3987130828246972</v>
      </c>
      <c r="BL26" s="69">
        <f>'RD T1'!E199</f>
        <v>2.2340681186091329</v>
      </c>
      <c r="BM26" s="69">
        <f t="shared" si="42"/>
        <v>1.8353550357844357</v>
      </c>
      <c r="BO26" t="str">
        <f t="shared" si="43"/>
        <v>62 Leisure, travel and related personal service occupations</v>
      </c>
      <c r="BP26" s="69">
        <v>4.9063207790169718</v>
      </c>
      <c r="BQ26" s="69">
        <v>5.3018697003041835</v>
      </c>
      <c r="BR26" s="69">
        <v>5.018198380654507</v>
      </c>
      <c r="BS26" s="69">
        <v>4.4272654215735532</v>
      </c>
      <c r="BT26" s="69">
        <v>3.4071747959072667</v>
      </c>
      <c r="BU26" s="69"/>
      <c r="BV26" s="69">
        <f t="shared" si="44"/>
        <v>-1.6110235847472403</v>
      </c>
      <c r="BW26" s="69">
        <f>'RD T1'!E228</f>
        <v>1.9363853837064398</v>
      </c>
      <c r="BX26" s="69">
        <f t="shared" si="45"/>
        <v>0.32536179895919948</v>
      </c>
      <c r="BZ26" t="str">
        <f t="shared" si="46"/>
        <v>62 Leisure, travel and related personal service occupations</v>
      </c>
      <c r="CA26" s="69">
        <v>3.1050194321246702</v>
      </c>
      <c r="CB26" s="69">
        <v>3.5085623705285962</v>
      </c>
      <c r="CC26" s="69">
        <v>3.2298317622613104</v>
      </c>
      <c r="CD26" s="69">
        <v>2.916510520343286</v>
      </c>
      <c r="CE26" s="69">
        <v>2.0723321629322959</v>
      </c>
      <c r="CF26" s="69"/>
      <c r="CG26" s="69">
        <f t="shared" si="47"/>
        <v>-1.1574995993290145</v>
      </c>
      <c r="CH26" s="69">
        <f>'RD T1'!E257</f>
        <v>1.1209980038229366</v>
      </c>
      <c r="CI26" s="69">
        <f t="shared" si="48"/>
        <v>-3.65015955060779E-2</v>
      </c>
      <c r="CK26" t="str">
        <f t="shared" si="49"/>
        <v>62 Leisure, travel and related personal service occupations</v>
      </c>
      <c r="CL26" s="69">
        <v>1.2400114233008721</v>
      </c>
      <c r="CM26" s="69">
        <v>1.2332051878518895</v>
      </c>
      <c r="CN26" s="69">
        <v>0.8599259107862206</v>
      </c>
      <c r="CO26" s="69">
        <v>0.59607972693284872</v>
      </c>
      <c r="CP26" s="69">
        <v>0.348501632475406</v>
      </c>
      <c r="CQ26" s="69"/>
      <c r="CR26" s="69">
        <f t="shared" si="50"/>
        <v>-0.51142427831081461</v>
      </c>
      <c r="CS26" s="69">
        <f>'RD T1'!E286</f>
        <v>0.15760334281529062</v>
      </c>
      <c r="CT26" s="69">
        <f t="shared" si="51"/>
        <v>-0.35382093549552396</v>
      </c>
    </row>
    <row r="27" spans="1:98" x14ac:dyDescent="0.2">
      <c r="A27" s="10" t="str">
        <f>name!D23</f>
        <v>63 Community and civil enforcement occupations</v>
      </c>
      <c r="B27" s="69">
        <v>2.1437330579865228E-3</v>
      </c>
      <c r="C27" s="69">
        <v>2.1613780079147975E-3</v>
      </c>
      <c r="D27" s="69">
        <v>2.091587819578777E-3</v>
      </c>
      <c r="E27" s="69">
        <v>2.9679413664300902E-3</v>
      </c>
      <c r="F27" s="69">
        <v>3.907616204819225E-3</v>
      </c>
      <c r="G27" s="11"/>
      <c r="H27" s="69">
        <f t="shared" si="26"/>
        <v>1.816028385240448E-3</v>
      </c>
      <c r="I27" s="69">
        <f>'RD T1'!E55</f>
        <v>1.8563998446415801E-3</v>
      </c>
      <c r="J27" s="69">
        <f t="shared" si="27"/>
        <v>3.6724282298820281E-3</v>
      </c>
      <c r="L27" t="str">
        <f t="shared" si="28"/>
        <v>63 Community and civil enforcement occupations</v>
      </c>
      <c r="M27" s="69">
        <v>2.6922088026388107E-2</v>
      </c>
      <c r="N27" s="69">
        <v>2.522892972783421E-2</v>
      </c>
      <c r="O27" s="69">
        <v>3.131472366261398E-2</v>
      </c>
      <c r="P27" s="69">
        <v>3.1352389047337725E-2</v>
      </c>
      <c r="Q27" s="69">
        <v>4.3842832531661186E-2</v>
      </c>
      <c r="R27" s="11"/>
      <c r="S27" s="69">
        <f t="shared" si="29"/>
        <v>1.2528108869047205E-2</v>
      </c>
      <c r="T27" s="69">
        <f>'RD T1'!E84</f>
        <v>1.9755774397831626E-2</v>
      </c>
      <c r="U27" s="69">
        <f t="shared" si="30"/>
        <v>3.2283883266878831E-2</v>
      </c>
      <c r="W27" t="str">
        <f t="shared" si="31"/>
        <v>63 Community and civil enforcement occupations</v>
      </c>
      <c r="X27" s="69">
        <v>0.12423055032046283</v>
      </c>
      <c r="Y27" s="69">
        <v>0.12301280459961421</v>
      </c>
      <c r="Z27" s="69">
        <v>0.14519915938525932</v>
      </c>
      <c r="AA27" s="69">
        <v>0.15635121371835606</v>
      </c>
      <c r="AB27" s="69">
        <v>0.20162847865221165</v>
      </c>
      <c r="AC27" s="69"/>
      <c r="AD27" s="69">
        <f t="shared" si="32"/>
        <v>5.6429319266952327E-2</v>
      </c>
      <c r="AE27" s="69">
        <f>'RD T1'!E113</f>
        <v>0.11143082429786708</v>
      </c>
      <c r="AF27" s="69">
        <f t="shared" si="33"/>
        <v>0.1678601435648194</v>
      </c>
      <c r="AH27" t="str">
        <f t="shared" si="34"/>
        <v>63 Community and civil enforcement occupations</v>
      </c>
      <c r="AI27" s="69">
        <v>3.4025873837281229E-2</v>
      </c>
      <c r="AJ27" s="69">
        <v>3.0816293156280743E-2</v>
      </c>
      <c r="AK27" s="69">
        <v>4.3408515823036654E-2</v>
      </c>
      <c r="AL27" s="69">
        <v>3.4161498843628076E-2</v>
      </c>
      <c r="AM27" s="69">
        <v>4.3390940691736934E-2</v>
      </c>
      <c r="AN27" s="69"/>
      <c r="AO27" s="69">
        <f t="shared" si="35"/>
        <v>-1.7575131299719937E-5</v>
      </c>
      <c r="AP27" s="69">
        <f>'RD T1'!E142</f>
        <v>2.2859822059593009E-2</v>
      </c>
      <c r="AQ27" s="69">
        <f t="shared" si="36"/>
        <v>2.284224692829329E-2</v>
      </c>
      <c r="AS27" t="str">
        <f t="shared" si="37"/>
        <v>63 Community and civil enforcement occupations</v>
      </c>
      <c r="AT27" s="69">
        <v>3.5938026476450856E-2</v>
      </c>
      <c r="AU27" s="69">
        <v>2.9326664507953883E-2</v>
      </c>
      <c r="AV27" s="69">
        <v>3.9804295947570033E-2</v>
      </c>
      <c r="AW27" s="69">
        <v>3.0541464159192282E-2</v>
      </c>
      <c r="AX27" s="69">
        <v>3.4942567959213015E-2</v>
      </c>
      <c r="AY27" s="69"/>
      <c r="AZ27" s="69">
        <f t="shared" si="38"/>
        <v>-4.8617279883570175E-3</v>
      </c>
      <c r="BA27" s="69">
        <f>'RD T1'!E171</f>
        <v>2.0366359789285512E-2</v>
      </c>
      <c r="BB27" s="69">
        <f t="shared" si="39"/>
        <v>1.5504631800928495E-2</v>
      </c>
      <c r="BD27" t="str">
        <f t="shared" si="40"/>
        <v>63 Community and civil enforcement occupations</v>
      </c>
      <c r="BE27" s="69">
        <v>0.15118391435878437</v>
      </c>
      <c r="BF27" s="69">
        <v>0.1049731649627571</v>
      </c>
      <c r="BG27" s="69">
        <v>0.13985885954851196</v>
      </c>
      <c r="BH27" s="69">
        <v>9.5185420302434653E-2</v>
      </c>
      <c r="BI27" s="69">
        <v>0.11152603296057303</v>
      </c>
      <c r="BJ27" s="69"/>
      <c r="BK27" s="69">
        <f t="shared" si="41"/>
        <v>-2.8332826587938925E-2</v>
      </c>
      <c r="BL27" s="69">
        <f>'RD T1'!E200</f>
        <v>4.0481685524841153E-2</v>
      </c>
      <c r="BM27" s="69">
        <f t="shared" si="42"/>
        <v>1.2148858936902228E-2</v>
      </c>
      <c r="BO27" t="str">
        <f t="shared" si="43"/>
        <v>63 Community and civil enforcement occupations</v>
      </c>
      <c r="BP27" s="69">
        <v>0.2284476541032866</v>
      </c>
      <c r="BQ27" s="69">
        <v>0.18261487658408734</v>
      </c>
      <c r="BR27" s="69">
        <v>0.24410121796646622</v>
      </c>
      <c r="BS27" s="69">
        <v>0.16492024505218733</v>
      </c>
      <c r="BT27" s="69">
        <v>0.16602495543668186</v>
      </c>
      <c r="BU27" s="69"/>
      <c r="BV27" s="69">
        <f t="shared" si="44"/>
        <v>-7.8076262529784363E-2</v>
      </c>
      <c r="BW27" s="69">
        <f>'RD T1'!E229</f>
        <v>7.6802892397515948E-2</v>
      </c>
      <c r="BX27" s="69">
        <f t="shared" si="45"/>
        <v>-1.2733701322684143E-3</v>
      </c>
      <c r="BZ27" t="str">
        <f t="shared" si="46"/>
        <v>63 Community and civil enforcement occupations</v>
      </c>
      <c r="CA27" s="69">
        <v>0.20305091525583013</v>
      </c>
      <c r="CB27" s="69">
        <v>0.17776125160126222</v>
      </c>
      <c r="CC27" s="69">
        <v>0.21008260443589155</v>
      </c>
      <c r="CD27" s="69">
        <v>0.14982464955793118</v>
      </c>
      <c r="CE27" s="69">
        <v>0.13008681181814236</v>
      </c>
      <c r="CF27" s="69"/>
      <c r="CG27" s="69">
        <f t="shared" si="47"/>
        <v>-7.9995792617749195E-2</v>
      </c>
      <c r="CH27" s="69">
        <f>'RD T1'!E258</f>
        <v>6.2079207748814036E-2</v>
      </c>
      <c r="CI27" s="69">
        <f t="shared" si="48"/>
        <v>-1.7916584868935159E-2</v>
      </c>
      <c r="CK27" t="str">
        <f t="shared" si="49"/>
        <v>63 Community and civil enforcement occupations</v>
      </c>
      <c r="CL27" s="69">
        <v>5.9799214611435135E-2</v>
      </c>
      <c r="CM27" s="69">
        <v>4.2057417764620145E-2</v>
      </c>
      <c r="CN27" s="69">
        <v>4.6128470639059595E-2</v>
      </c>
      <c r="CO27" s="69">
        <v>1.9380687248471737E-2</v>
      </c>
      <c r="CP27" s="69">
        <v>1.2542354148783887E-2</v>
      </c>
      <c r="CQ27" s="69"/>
      <c r="CR27" s="69">
        <f t="shared" si="50"/>
        <v>-3.3586116490275708E-2</v>
      </c>
      <c r="CS27" s="69">
        <f>'RD T1'!E287</f>
        <v>4.6788936270010517E-3</v>
      </c>
      <c r="CT27" s="69">
        <f t="shared" si="51"/>
        <v>-2.8907222863274656E-2</v>
      </c>
    </row>
    <row r="28" spans="1:98" x14ac:dyDescent="0.2">
      <c r="A28" s="10" t="str">
        <f>name!D24</f>
        <v>71 Sales occupations</v>
      </c>
      <c r="B28" s="69">
        <v>0.12263135033220213</v>
      </c>
      <c r="C28" s="69">
        <v>0.13207951214651473</v>
      </c>
      <c r="D28" s="69">
        <v>0.11748348320703424</v>
      </c>
      <c r="E28" s="69">
        <v>0.15389990958063315</v>
      </c>
      <c r="F28" s="69">
        <v>0.20369668546440789</v>
      </c>
      <c r="G28" s="11"/>
      <c r="H28" s="69">
        <f t="shared" si="26"/>
        <v>8.6213202257373653E-2</v>
      </c>
      <c r="I28" s="69">
        <f>'RD T1'!E56</f>
        <v>8.0624642173008659E-2</v>
      </c>
      <c r="J28" s="69">
        <f t="shared" si="27"/>
        <v>0.1668378444303823</v>
      </c>
      <c r="L28" t="str">
        <f t="shared" si="28"/>
        <v>71 Sales occupations</v>
      </c>
      <c r="M28" s="69">
        <v>1.3938973029748924</v>
      </c>
      <c r="N28" s="69">
        <v>1.5821164734272868</v>
      </c>
      <c r="O28" s="69">
        <v>1.6154722512357718</v>
      </c>
      <c r="P28" s="69">
        <v>2.1841632940467228</v>
      </c>
      <c r="Q28" s="69">
        <v>3.1578794276783344</v>
      </c>
      <c r="R28" s="11"/>
      <c r="S28" s="69">
        <f t="shared" si="29"/>
        <v>1.5424071764425626</v>
      </c>
      <c r="T28" s="69">
        <f>'RD T1'!E85</f>
        <v>1.1893398481032811</v>
      </c>
      <c r="U28" s="69">
        <f t="shared" si="30"/>
        <v>2.7317470245458439</v>
      </c>
      <c r="W28" t="str">
        <f t="shared" si="31"/>
        <v>71 Sales occupations</v>
      </c>
      <c r="X28" s="69">
        <v>6.1702704028030784</v>
      </c>
      <c r="Y28" s="69">
        <v>6.1085024863101873</v>
      </c>
      <c r="Z28" s="69">
        <v>7.2906780101893407</v>
      </c>
      <c r="AA28" s="69">
        <v>7.851640504602261</v>
      </c>
      <c r="AB28" s="69">
        <v>10.414205071405048</v>
      </c>
      <c r="AC28" s="69"/>
      <c r="AD28" s="69">
        <f t="shared" si="32"/>
        <v>3.1235270612157073</v>
      </c>
      <c r="AE28" s="69">
        <f>'RD T1'!E114</f>
        <v>4.6856663866942236</v>
      </c>
      <c r="AF28" s="69">
        <f t="shared" si="33"/>
        <v>7.809193447909931</v>
      </c>
      <c r="AH28" t="str">
        <f t="shared" si="34"/>
        <v>71 Sales occupations</v>
      </c>
      <c r="AI28" s="69">
        <v>2.0676948738052356</v>
      </c>
      <c r="AJ28" s="69">
        <v>1.9348090113844851</v>
      </c>
      <c r="AK28" s="69">
        <v>2.3291949858648522</v>
      </c>
      <c r="AL28" s="69">
        <v>2.2601950072459793</v>
      </c>
      <c r="AM28" s="69">
        <v>2.8368254775915642</v>
      </c>
      <c r="AN28" s="69"/>
      <c r="AO28" s="69">
        <f t="shared" si="35"/>
        <v>0.50763049172671204</v>
      </c>
      <c r="AP28" s="69">
        <f>'RD T1'!E143</f>
        <v>1.3392299966219225</v>
      </c>
      <c r="AQ28" s="69">
        <f t="shared" si="36"/>
        <v>1.8468604883486346</v>
      </c>
      <c r="AS28" t="str">
        <f t="shared" si="37"/>
        <v>71 Sales occupations</v>
      </c>
      <c r="AT28" s="69">
        <v>1.7756321234754531</v>
      </c>
      <c r="AU28" s="69">
        <v>1.6268135385393292</v>
      </c>
      <c r="AV28" s="69">
        <v>1.9099043087117862</v>
      </c>
      <c r="AW28" s="69">
        <v>1.8462444049712889</v>
      </c>
      <c r="AX28" s="69">
        <v>2.2520080556332882</v>
      </c>
      <c r="AY28" s="69"/>
      <c r="AZ28" s="69">
        <f t="shared" si="38"/>
        <v>0.34210374692150203</v>
      </c>
      <c r="BA28" s="69">
        <f>'RD T1'!E172</f>
        <v>0.92742394168585529</v>
      </c>
      <c r="BB28" s="69">
        <f t="shared" si="39"/>
        <v>1.2695276886073574</v>
      </c>
      <c r="BD28" t="str">
        <f t="shared" si="40"/>
        <v>71 Sales occupations</v>
      </c>
      <c r="BE28" s="69">
        <v>15.273760889275835</v>
      </c>
      <c r="BF28" s="69">
        <v>13.388134953415236</v>
      </c>
      <c r="BG28" s="69">
        <v>13.691384005560712</v>
      </c>
      <c r="BH28" s="69">
        <v>14.698813045888159</v>
      </c>
      <c r="BI28" s="69">
        <v>15.833561563465704</v>
      </c>
      <c r="BJ28" s="69"/>
      <c r="BK28" s="69">
        <f t="shared" si="41"/>
        <v>2.1421775579049918</v>
      </c>
      <c r="BL28" s="69">
        <f>'RD T1'!E201</f>
        <v>6.8892305636540971</v>
      </c>
      <c r="BM28" s="69">
        <f t="shared" si="42"/>
        <v>9.0314081215590889</v>
      </c>
      <c r="BO28" t="str">
        <f t="shared" si="43"/>
        <v>71 Sales occupations</v>
      </c>
      <c r="BP28" s="69">
        <v>17.323189645140417</v>
      </c>
      <c r="BQ28" s="69">
        <v>14.705200554954061</v>
      </c>
      <c r="BR28" s="69">
        <v>14.229255550170601</v>
      </c>
      <c r="BS28" s="69">
        <v>13.841936707617352</v>
      </c>
      <c r="BT28" s="69">
        <v>11.550610324270014</v>
      </c>
      <c r="BU28" s="69"/>
      <c r="BV28" s="69">
        <f t="shared" si="44"/>
        <v>-2.6786452259005866</v>
      </c>
      <c r="BW28" s="69">
        <f>'RD T1'!E230</f>
        <v>6.0114438188187203</v>
      </c>
      <c r="BX28" s="69">
        <f t="shared" si="45"/>
        <v>3.3327985929181336</v>
      </c>
      <c r="BZ28" t="str">
        <f t="shared" si="46"/>
        <v>71 Sales occupations</v>
      </c>
      <c r="CA28" s="69">
        <v>12.119518094009573</v>
      </c>
      <c r="CB28" s="69">
        <v>10.799633304436046</v>
      </c>
      <c r="CC28" s="69">
        <v>9.6904359669920961</v>
      </c>
      <c r="CD28" s="69">
        <v>8.1632450490511452</v>
      </c>
      <c r="CE28" s="69">
        <v>3.8838253763519561</v>
      </c>
      <c r="CF28" s="69"/>
      <c r="CG28" s="69">
        <f t="shared" si="47"/>
        <v>-5.8066105906401404</v>
      </c>
      <c r="CH28" s="69">
        <f>'RD T1'!E259</f>
        <v>2.4846844887253399</v>
      </c>
      <c r="CI28" s="69">
        <f t="shared" si="48"/>
        <v>-3.3219261019148005</v>
      </c>
      <c r="CK28" t="str">
        <f t="shared" si="49"/>
        <v>71 Sales occupations</v>
      </c>
      <c r="CL28" s="69">
        <v>4.9679877211306032</v>
      </c>
      <c r="CM28" s="69">
        <v>4.0184468351878158</v>
      </c>
      <c r="CN28" s="69">
        <v>2.9148056322026998</v>
      </c>
      <c r="CO28" s="69">
        <v>2.2016972586033545</v>
      </c>
      <c r="CP28" s="69">
        <v>1.3205243326144336</v>
      </c>
      <c r="CQ28" s="69"/>
      <c r="CR28" s="69">
        <f t="shared" si="50"/>
        <v>-1.5942812995882663</v>
      </c>
      <c r="CS28" s="69">
        <f>'RD T1'!E288</f>
        <v>0.47686181922835746</v>
      </c>
      <c r="CT28" s="69">
        <f t="shared" si="51"/>
        <v>-1.1174194803599087</v>
      </c>
    </row>
    <row r="29" spans="1:98" x14ac:dyDescent="0.2">
      <c r="A29" s="10" t="str">
        <f>name!D25</f>
        <v>72 Customer service occupations</v>
      </c>
      <c r="B29" s="69">
        <v>3.7249839035563378E-2</v>
      </c>
      <c r="C29" s="69">
        <v>4.3384952505627745E-2</v>
      </c>
      <c r="D29" s="69">
        <v>4.3733085816600348E-2</v>
      </c>
      <c r="E29" s="69">
        <v>6.5743580399897736E-2</v>
      </c>
      <c r="F29" s="69">
        <v>9.1983376344591056E-2</v>
      </c>
      <c r="G29" s="11"/>
      <c r="H29" s="69">
        <f>F29-D29</f>
        <v>4.8250290527990708E-2</v>
      </c>
      <c r="I29" s="69">
        <f>'RD T1'!E57</f>
        <v>3.2585499863163142E-2</v>
      </c>
      <c r="J29" s="69">
        <f t="shared" si="27"/>
        <v>8.083579039115385E-2</v>
      </c>
      <c r="L29" t="str">
        <f t="shared" si="28"/>
        <v>72 Customer service occupations</v>
      </c>
      <c r="M29" s="69">
        <v>0.37595981109914312</v>
      </c>
      <c r="N29" s="69">
        <v>0.51219613177313694</v>
      </c>
      <c r="O29" s="69">
        <v>0.50372605540087689</v>
      </c>
      <c r="P29" s="69">
        <v>0.73762993183789705</v>
      </c>
      <c r="Q29" s="69">
        <v>1.0504812271987987</v>
      </c>
      <c r="R29" s="11"/>
      <c r="S29" s="69">
        <f t="shared" si="29"/>
        <v>0.54675517179792177</v>
      </c>
      <c r="T29" s="69">
        <f>'RD T1'!E86</f>
        <v>0.39399953516411279</v>
      </c>
      <c r="U29" s="69">
        <f t="shared" si="30"/>
        <v>0.94075470696203456</v>
      </c>
      <c r="W29" t="str">
        <f t="shared" si="31"/>
        <v>72 Customer service occupations</v>
      </c>
      <c r="X29" s="69">
        <v>1.6610346660185296</v>
      </c>
      <c r="Y29" s="69">
        <v>1.8896021947827137</v>
      </c>
      <c r="Z29" s="69">
        <v>2.2368573552912605</v>
      </c>
      <c r="AA29" s="69">
        <v>2.5902198741257272</v>
      </c>
      <c r="AB29" s="69">
        <v>3.4983159182708174</v>
      </c>
      <c r="AC29" s="69"/>
      <c r="AD29" s="69">
        <f t="shared" si="32"/>
        <v>1.2614585629795569</v>
      </c>
      <c r="AE29" s="69">
        <f>'RD T1'!E115</f>
        <v>1.4722606902223678</v>
      </c>
      <c r="AF29" s="69">
        <f t="shared" si="33"/>
        <v>2.733719253201925</v>
      </c>
      <c r="AH29" t="str">
        <f t="shared" si="34"/>
        <v>72 Customer service occupations</v>
      </c>
      <c r="AI29" s="69">
        <v>0.53577894782936442</v>
      </c>
      <c r="AJ29" s="69">
        <v>0.63823563658991556</v>
      </c>
      <c r="AK29" s="69">
        <v>0.79617234159938977</v>
      </c>
      <c r="AL29" s="69">
        <v>0.91035316214659878</v>
      </c>
      <c r="AM29" s="69">
        <v>1.212958304857114</v>
      </c>
      <c r="AN29" s="69"/>
      <c r="AO29" s="69">
        <f t="shared" si="35"/>
        <v>0.41678596325772421</v>
      </c>
      <c r="AP29" s="69">
        <f>'RD T1'!E144</f>
        <v>0.53452822807923006</v>
      </c>
      <c r="AQ29" s="69">
        <f t="shared" si="36"/>
        <v>0.95131419133695427</v>
      </c>
      <c r="AS29" t="str">
        <f t="shared" si="37"/>
        <v>72 Customer service occupations</v>
      </c>
      <c r="AT29" s="69">
        <v>0.62582517957703387</v>
      </c>
      <c r="AU29" s="69">
        <v>0.69019665217124193</v>
      </c>
      <c r="AV29" s="69">
        <v>0.82564722204781216</v>
      </c>
      <c r="AW29" s="69">
        <v>0.90431779724774664</v>
      </c>
      <c r="AX29" s="69">
        <v>1.101658542314371</v>
      </c>
      <c r="AY29" s="69"/>
      <c r="AZ29" s="69">
        <f t="shared" si="38"/>
        <v>0.27601132026655884</v>
      </c>
      <c r="BA29" s="69">
        <f>'RD T1'!E173</f>
        <v>0.46926402208749624</v>
      </c>
      <c r="BB29" s="69">
        <f t="shared" si="39"/>
        <v>0.74527534235405501</v>
      </c>
      <c r="BD29" t="str">
        <f t="shared" si="40"/>
        <v>72 Customer service occupations</v>
      </c>
      <c r="BE29" s="69">
        <v>2.9612997040709126</v>
      </c>
      <c r="BF29" s="69">
        <v>2.9918935832261928</v>
      </c>
      <c r="BG29" s="69">
        <v>3.1321434486853565</v>
      </c>
      <c r="BH29" s="69">
        <v>3.5133536131297967</v>
      </c>
      <c r="BI29" s="69">
        <v>3.8834629469378212</v>
      </c>
      <c r="BJ29" s="69"/>
      <c r="BK29" s="69">
        <f t="shared" si="41"/>
        <v>0.75131949825246469</v>
      </c>
      <c r="BL29" s="69">
        <f>'RD T1'!E202</f>
        <v>1.6220508721254348</v>
      </c>
      <c r="BM29" s="69">
        <f t="shared" si="42"/>
        <v>2.3733703703778994</v>
      </c>
      <c r="BO29" t="str">
        <f t="shared" si="43"/>
        <v>72 Customer service occupations</v>
      </c>
      <c r="BP29" s="69">
        <v>3.4517775794479415</v>
      </c>
      <c r="BQ29" s="69">
        <v>3.764922142289477</v>
      </c>
      <c r="BR29" s="69">
        <v>3.4878437142097534</v>
      </c>
      <c r="BS29" s="69">
        <v>3.8370323088355551</v>
      </c>
      <c r="BT29" s="69">
        <v>3.628136841887172</v>
      </c>
      <c r="BU29" s="69"/>
      <c r="BV29" s="69">
        <f t="shared" si="44"/>
        <v>0.14029312767741864</v>
      </c>
      <c r="BW29" s="69">
        <f>'RD T1'!E231</f>
        <v>1.7813366263517745</v>
      </c>
      <c r="BX29" s="69">
        <f t="shared" si="45"/>
        <v>1.9216297540291931</v>
      </c>
      <c r="BZ29" t="str">
        <f t="shared" si="46"/>
        <v>72 Customer service occupations</v>
      </c>
      <c r="CA29" s="69">
        <v>1.8703558110725049</v>
      </c>
      <c r="CB29" s="69">
        <v>1.8389126168016245</v>
      </c>
      <c r="CC29" s="69">
        <v>1.7212411726009533</v>
      </c>
      <c r="CD29" s="69">
        <v>1.6523753775942474</v>
      </c>
      <c r="CE29" s="69">
        <v>1.4861752471904524</v>
      </c>
      <c r="CF29" s="69"/>
      <c r="CG29" s="69">
        <f t="shared" si="47"/>
        <v>-0.23506592541050098</v>
      </c>
      <c r="CH29" s="69">
        <f>'RD T1'!E260</f>
        <v>0.5424555146155573</v>
      </c>
      <c r="CI29" s="69">
        <f t="shared" si="48"/>
        <v>0.30738958920505632</v>
      </c>
      <c r="CK29" t="str">
        <f t="shared" si="49"/>
        <v>72 Customer service occupations</v>
      </c>
      <c r="CL29" s="69">
        <v>0.53179568317657611</v>
      </c>
      <c r="CM29" s="69">
        <v>0.63386917786126562</v>
      </c>
      <c r="CN29" s="69">
        <v>0.52774776044783833</v>
      </c>
      <c r="CO29" s="69">
        <v>0.61445539522352188</v>
      </c>
      <c r="CP29" s="69">
        <v>0.60154806973055619</v>
      </c>
      <c r="CQ29" s="69"/>
      <c r="CR29" s="69">
        <f t="shared" si="50"/>
        <v>7.3800309282717858E-2</v>
      </c>
      <c r="CS29" s="69">
        <f>'RD T1'!E289</f>
        <v>0.17952360064730574</v>
      </c>
      <c r="CT29" s="69">
        <f t="shared" si="51"/>
        <v>0.25332390993002363</v>
      </c>
    </row>
    <row r="30" spans="1:98" x14ac:dyDescent="0.2">
      <c r="A30" s="10" t="str">
        <f>name!D26</f>
        <v>81 Process, plant and machine operatives</v>
      </c>
      <c r="B30" s="69">
        <v>3.6065981667718759E-2</v>
      </c>
      <c r="C30" s="69">
        <v>4.7387719484563058E-2</v>
      </c>
      <c r="D30" s="69">
        <v>4.1774001514102634E-2</v>
      </c>
      <c r="E30" s="69">
        <v>6.7890142216523161E-2</v>
      </c>
      <c r="F30" s="69">
        <v>0.11829579023156074</v>
      </c>
      <c r="G30" s="11"/>
      <c r="H30" s="69">
        <f t="shared" si="26"/>
        <v>7.65217887174581E-2</v>
      </c>
      <c r="I30" s="69">
        <f>'RD T1'!E58</f>
        <v>4.5507981978707153E-2</v>
      </c>
      <c r="J30" s="69">
        <f t="shared" si="27"/>
        <v>0.12202977069616525</v>
      </c>
      <c r="L30" t="str">
        <f t="shared" si="28"/>
        <v>81 Process, plant and machine operatives</v>
      </c>
      <c r="M30" s="69">
        <v>0.18034783647618977</v>
      </c>
      <c r="N30" s="69">
        <v>0.2091955165357556</v>
      </c>
      <c r="O30" s="69">
        <v>0.18909648711382709</v>
      </c>
      <c r="P30" s="69">
        <v>0.31530574140898193</v>
      </c>
      <c r="Q30" s="69">
        <v>0.47671344634939683</v>
      </c>
      <c r="R30" s="11"/>
      <c r="S30" s="69">
        <f t="shared" si="29"/>
        <v>0.28761695923556974</v>
      </c>
      <c r="T30" s="69">
        <f>'RD T1'!E87</f>
        <v>0.16907197758833697</v>
      </c>
      <c r="U30" s="69">
        <f t="shared" si="30"/>
        <v>0.45668893682390671</v>
      </c>
      <c r="W30" t="str">
        <f t="shared" si="31"/>
        <v>81 Process, plant and machine operatives</v>
      </c>
      <c r="X30" s="69">
        <v>0.66839848681108682</v>
      </c>
      <c r="Y30" s="69">
        <v>0.66796369092216057</v>
      </c>
      <c r="Z30" s="69">
        <v>0.74137093358445161</v>
      </c>
      <c r="AA30" s="69">
        <v>1.146157193777207</v>
      </c>
      <c r="AB30" s="69">
        <v>1.968186373038312</v>
      </c>
      <c r="AC30" s="69"/>
      <c r="AD30" s="69">
        <f t="shared" si="32"/>
        <v>1.2268154394538604</v>
      </c>
      <c r="AE30" s="69">
        <f>'RD T1'!E116</f>
        <v>0.71915813254930849</v>
      </c>
      <c r="AF30" s="69">
        <f t="shared" si="33"/>
        <v>1.9459735720031688</v>
      </c>
      <c r="AH30" t="str">
        <f t="shared" si="34"/>
        <v>81 Process, plant and machine operatives</v>
      </c>
      <c r="AI30" s="69">
        <v>0.2689689582629366</v>
      </c>
      <c r="AJ30" s="69">
        <v>0.26410252750268437</v>
      </c>
      <c r="AK30" s="69">
        <v>0.30674927560117016</v>
      </c>
      <c r="AL30" s="69">
        <v>0.42556003991892233</v>
      </c>
      <c r="AM30" s="69">
        <v>0.59899733300613323</v>
      </c>
      <c r="AN30" s="69"/>
      <c r="AO30" s="69">
        <f t="shared" si="35"/>
        <v>0.29224805740496307</v>
      </c>
      <c r="AP30" s="69">
        <f>'RD T1'!E145</f>
        <v>0.22386514064859167</v>
      </c>
      <c r="AQ30" s="69">
        <f t="shared" si="36"/>
        <v>0.51611319805355471</v>
      </c>
      <c r="AS30" t="str">
        <f t="shared" si="37"/>
        <v>81 Process, plant and machine operatives</v>
      </c>
      <c r="AT30" s="69">
        <v>0.63213567631611101</v>
      </c>
      <c r="AU30" s="69">
        <v>0.63981574649471951</v>
      </c>
      <c r="AV30" s="69">
        <v>0.67007778280866925</v>
      </c>
      <c r="AW30" s="69">
        <v>0.85614503209411852</v>
      </c>
      <c r="AX30" s="69">
        <v>1.1466352255202317</v>
      </c>
      <c r="AY30" s="69"/>
      <c r="AZ30" s="69">
        <f t="shared" si="38"/>
        <v>0.47655744271156242</v>
      </c>
      <c r="BA30" s="69">
        <f>'RD T1'!E174</f>
        <v>0.44489843390081635</v>
      </c>
      <c r="BB30" s="69">
        <f t="shared" si="39"/>
        <v>0.92145587661237882</v>
      </c>
      <c r="BD30" t="str">
        <f t="shared" si="40"/>
        <v>81 Process, plant and machine operatives</v>
      </c>
      <c r="BE30" s="69">
        <v>4.1780413327024517</v>
      </c>
      <c r="BF30" s="69">
        <v>4.3107209108775431</v>
      </c>
      <c r="BG30" s="69">
        <v>3.7650689294540274</v>
      </c>
      <c r="BH30" s="69">
        <v>4.7974243281600177</v>
      </c>
      <c r="BI30" s="69">
        <v>5.5735652139357663</v>
      </c>
      <c r="BJ30" s="69"/>
      <c r="BK30" s="69">
        <f t="shared" si="41"/>
        <v>1.8084962844817389</v>
      </c>
      <c r="BL30" s="69">
        <f>'RD T1'!E203</f>
        <v>1.7863502841001693</v>
      </c>
      <c r="BM30" s="69">
        <f t="shared" si="42"/>
        <v>3.5948465685819082</v>
      </c>
      <c r="BO30" t="str">
        <f t="shared" si="43"/>
        <v>81 Process, plant and machine operatives</v>
      </c>
      <c r="BP30" s="69">
        <v>6.2780331018906983</v>
      </c>
      <c r="BQ30" s="69">
        <v>6.1228264183010133</v>
      </c>
      <c r="BR30" s="69">
        <v>6.0402365453074687</v>
      </c>
      <c r="BS30" s="69">
        <v>6.7673217536422241</v>
      </c>
      <c r="BT30" s="69">
        <v>6.8100281283472963</v>
      </c>
      <c r="BU30" s="69"/>
      <c r="BV30" s="69">
        <f t="shared" si="44"/>
        <v>0.76979158303982764</v>
      </c>
      <c r="BW30" s="69">
        <f>'RD T1'!E232</f>
        <v>2.7086676350071826</v>
      </c>
      <c r="BX30" s="69">
        <f t="shared" si="45"/>
        <v>3.4784592180470102</v>
      </c>
      <c r="BZ30" t="str">
        <f t="shared" si="46"/>
        <v>81 Process, plant and machine operatives</v>
      </c>
      <c r="CA30" s="69">
        <v>5.6632613824904414</v>
      </c>
      <c r="CB30" s="69">
        <v>5.2268132083374219</v>
      </c>
      <c r="CC30" s="69">
        <v>4.5101899733609754</v>
      </c>
      <c r="CD30" s="69">
        <v>4.5356279643514918</v>
      </c>
      <c r="CE30" s="69">
        <v>2.2165279805045328</v>
      </c>
      <c r="CF30" s="69"/>
      <c r="CG30" s="69">
        <f t="shared" si="47"/>
        <v>-2.2936619928564426</v>
      </c>
      <c r="CH30" s="69">
        <f>'RD T1'!E261</f>
        <v>1.356706198881348</v>
      </c>
      <c r="CI30" s="69">
        <f t="shared" si="48"/>
        <v>-0.93695579397509454</v>
      </c>
      <c r="CK30" t="str">
        <f t="shared" si="49"/>
        <v>81 Process, plant and machine operatives</v>
      </c>
      <c r="CL30" s="69">
        <v>2.2086472616582791</v>
      </c>
      <c r="CM30" s="69">
        <v>1.7333293270242116</v>
      </c>
      <c r="CN30" s="69">
        <v>1.1884001085143883</v>
      </c>
      <c r="CO30" s="69">
        <v>0.63555490559963224</v>
      </c>
      <c r="CP30" s="69">
        <v>0.27419398385292271</v>
      </c>
      <c r="CQ30" s="69"/>
      <c r="CR30" s="69">
        <f t="shared" si="50"/>
        <v>-0.91420612466146556</v>
      </c>
      <c r="CS30" s="69">
        <f>'RD T1'!E290</f>
        <v>0.12936071483771083</v>
      </c>
      <c r="CT30" s="69">
        <f t="shared" si="51"/>
        <v>-0.78484540982375472</v>
      </c>
    </row>
    <row r="31" spans="1:98" x14ac:dyDescent="0.2">
      <c r="A31" s="10" t="str">
        <f>name!D27</f>
        <v>82 Transport and mobile machine drivers and operatives</v>
      </c>
      <c r="B31" s="69">
        <v>5.4353606332611583E-2</v>
      </c>
      <c r="C31" s="69">
        <v>8.2604368180581964E-2</v>
      </c>
      <c r="D31" s="69">
        <v>8.05637789105286E-2</v>
      </c>
      <c r="E31" s="69">
        <v>0.12415166744098398</v>
      </c>
      <c r="F31" s="69">
        <v>0.17070792294184059</v>
      </c>
      <c r="G31" s="11"/>
      <c r="H31" s="69">
        <f t="shared" si="26"/>
        <v>9.014414403131199E-2</v>
      </c>
      <c r="I31" s="69">
        <f>'RD T1'!E59</f>
        <v>8.7573315361099996E-2</v>
      </c>
      <c r="J31" s="69">
        <f t="shared" si="27"/>
        <v>0.17771745939241199</v>
      </c>
      <c r="L31" t="str">
        <f t="shared" si="28"/>
        <v>82 Transport and mobile machine drivers and operatives</v>
      </c>
      <c r="M31" s="69">
        <v>0.35434197199944367</v>
      </c>
      <c r="N31" s="69">
        <v>0.48170512532147547</v>
      </c>
      <c r="O31" s="69">
        <v>0.48806369748503031</v>
      </c>
      <c r="P31" s="69">
        <v>0.68201373869779869</v>
      </c>
      <c r="Q31" s="69">
        <v>0.93178947358437925</v>
      </c>
      <c r="R31" s="11"/>
      <c r="S31" s="69">
        <f t="shared" si="29"/>
        <v>0.44372577609934893</v>
      </c>
      <c r="T31" s="69">
        <f>'RD T1'!E88</f>
        <v>0.47209232724498906</v>
      </c>
      <c r="U31" s="69">
        <f t="shared" si="30"/>
        <v>0.915818103344338</v>
      </c>
      <c r="W31" t="str">
        <f t="shared" si="31"/>
        <v>82 Transport and mobile machine drivers and operatives</v>
      </c>
      <c r="X31" s="69">
        <v>1.1717240777488496</v>
      </c>
      <c r="Y31" s="69">
        <v>1.5308457056496538</v>
      </c>
      <c r="Z31" s="69">
        <v>1.6489026721255722</v>
      </c>
      <c r="AA31" s="69">
        <v>2.0609590763393597</v>
      </c>
      <c r="AB31" s="69">
        <v>2.7810925797947013</v>
      </c>
      <c r="AC31" s="69"/>
      <c r="AD31" s="69">
        <f t="shared" si="32"/>
        <v>1.1321899076691291</v>
      </c>
      <c r="AE31" s="69">
        <f>'RD T1'!E117</f>
        <v>1.5042616454233031</v>
      </c>
      <c r="AF31" s="69">
        <f t="shared" si="33"/>
        <v>2.6364515530924324</v>
      </c>
      <c r="AH31" t="str">
        <f t="shared" si="34"/>
        <v>82 Transport and mobile machine drivers and operatives</v>
      </c>
      <c r="AI31" s="69">
        <v>0.57428292293567818</v>
      </c>
      <c r="AJ31" s="69">
        <v>0.7694221194582469</v>
      </c>
      <c r="AK31" s="69">
        <v>0.83326076963727191</v>
      </c>
      <c r="AL31" s="69">
        <v>1.0557864392789007</v>
      </c>
      <c r="AM31" s="69">
        <v>1.3408870219914379</v>
      </c>
      <c r="AN31" s="69"/>
      <c r="AO31" s="69">
        <f t="shared" si="35"/>
        <v>0.50762625235416603</v>
      </c>
      <c r="AP31" s="69">
        <f>'RD T1'!E146</f>
        <v>0.74316220227174679</v>
      </c>
      <c r="AQ31" s="69">
        <f t="shared" si="36"/>
        <v>1.2507884546259129</v>
      </c>
      <c r="AS31" t="str">
        <f t="shared" si="37"/>
        <v>82 Transport and mobile machine drivers and operatives</v>
      </c>
      <c r="AT31" s="69">
        <v>0.89510612041959003</v>
      </c>
      <c r="AU31" s="69">
        <v>1.1379478777913679</v>
      </c>
      <c r="AV31" s="69">
        <v>1.2289453704279203</v>
      </c>
      <c r="AW31" s="69">
        <v>1.4871949177077832</v>
      </c>
      <c r="AX31" s="69">
        <v>1.8201925347815116</v>
      </c>
      <c r="AY31" s="69"/>
      <c r="AZ31" s="69">
        <f t="shared" si="38"/>
        <v>0.59124716435359126</v>
      </c>
      <c r="BA31" s="69">
        <f>'RD T1'!E175</f>
        <v>1.0455368515532228</v>
      </c>
      <c r="BB31" s="69">
        <f t="shared" si="39"/>
        <v>1.6367840159068141</v>
      </c>
      <c r="BD31" t="str">
        <f t="shared" si="40"/>
        <v>82 Transport and mobile machine drivers and operatives</v>
      </c>
      <c r="BE31" s="69">
        <v>5.8323611237907906</v>
      </c>
      <c r="BF31" s="69">
        <v>7.2056573196160407</v>
      </c>
      <c r="BG31" s="69">
        <v>6.0804680635738544</v>
      </c>
      <c r="BH31" s="69">
        <v>7.5521270041843698</v>
      </c>
      <c r="BI31" s="69">
        <v>8.7725654805010311</v>
      </c>
      <c r="BJ31" s="69"/>
      <c r="BK31" s="69">
        <f t="shared" si="41"/>
        <v>2.6920974169271767</v>
      </c>
      <c r="BL31" s="69">
        <f>'RD T1'!E204</f>
        <v>3.8979033362630013</v>
      </c>
      <c r="BM31" s="69">
        <f t="shared" si="42"/>
        <v>6.5900007531901785</v>
      </c>
      <c r="BO31" t="str">
        <f t="shared" si="43"/>
        <v>82 Transport and mobile machine drivers and operatives</v>
      </c>
      <c r="BP31" s="69">
        <v>9.993018419881766</v>
      </c>
      <c r="BQ31" s="69">
        <v>11.44233360950407</v>
      </c>
      <c r="BR31" s="69">
        <v>11.119362457993772</v>
      </c>
      <c r="BS31" s="69">
        <v>11.603713115552715</v>
      </c>
      <c r="BT31" s="69">
        <v>11.761077196205502</v>
      </c>
      <c r="BU31" s="69"/>
      <c r="BV31" s="69">
        <f t="shared" si="44"/>
        <v>0.64171473821173031</v>
      </c>
      <c r="BW31" s="69">
        <f>'RD T1'!E233</f>
        <v>6.4125330799232607</v>
      </c>
      <c r="BX31" s="69">
        <f t="shared" si="45"/>
        <v>7.054247818134991</v>
      </c>
      <c r="BZ31" t="str">
        <f t="shared" si="46"/>
        <v>82 Transport and mobile machine drivers and operatives</v>
      </c>
      <c r="CA31" s="69">
        <v>10.033093404056773</v>
      </c>
      <c r="CB31" s="69">
        <v>10.476585498445127</v>
      </c>
      <c r="CC31" s="69">
        <v>8.6766527070102146</v>
      </c>
      <c r="CD31" s="69">
        <v>8.4925922575766748</v>
      </c>
      <c r="CE31" s="69">
        <v>7.1511950532708317</v>
      </c>
      <c r="CF31" s="69"/>
      <c r="CG31" s="69">
        <f t="shared" si="47"/>
        <v>-1.5254576537393829</v>
      </c>
      <c r="CH31" s="69">
        <f>'RD T1'!E262</f>
        <v>3.7752281913129155</v>
      </c>
      <c r="CI31" s="69">
        <f t="shared" si="48"/>
        <v>2.2497705375735326</v>
      </c>
      <c r="CK31" t="str">
        <f t="shared" si="49"/>
        <v>82 Transport and mobile machine drivers and operatives</v>
      </c>
      <c r="CL31" s="69">
        <v>3.6059430423051566</v>
      </c>
      <c r="CM31" s="69">
        <v>4.287834784788628</v>
      </c>
      <c r="CN31" s="69">
        <v>3.1444942256899409</v>
      </c>
      <c r="CO31" s="69">
        <v>2.4799620045174602</v>
      </c>
      <c r="CP31" s="69">
        <v>1.3525972113521838</v>
      </c>
      <c r="CQ31" s="69"/>
      <c r="CR31" s="69">
        <f t="shared" si="50"/>
        <v>-1.7918970143377571</v>
      </c>
      <c r="CS31" s="69">
        <f>'RD T1'!E291</f>
        <v>0.79751189643346876</v>
      </c>
      <c r="CT31" s="69">
        <f t="shared" si="51"/>
        <v>-0.9943851179042883</v>
      </c>
    </row>
    <row r="32" spans="1:98" x14ac:dyDescent="0.2">
      <c r="A32" s="10" t="str">
        <f>name!D28</f>
        <v>91 Elementary trades and related occupations</v>
      </c>
      <c r="B32" s="69">
        <v>6.5561220894982649E-4</v>
      </c>
      <c r="C32" s="69">
        <v>5.1327463433065959E-4</v>
      </c>
      <c r="D32" s="69">
        <v>5.8832455268717683E-4</v>
      </c>
      <c r="E32" s="69">
        <v>3.9796354955024147E-3</v>
      </c>
      <c r="F32" s="69">
        <v>8.578430003161535E-3</v>
      </c>
      <c r="G32" s="11"/>
      <c r="H32" s="69">
        <f t="shared" si="26"/>
        <v>7.9901054504743583E-3</v>
      </c>
      <c r="I32" s="69">
        <f>'RD T1'!E60</f>
        <v>3.764039318290769E-3</v>
      </c>
      <c r="J32" s="69">
        <f t="shared" si="27"/>
        <v>1.1754144768765127E-2</v>
      </c>
      <c r="L32" t="str">
        <f t="shared" si="28"/>
        <v>91 Elementary trades and related occupations</v>
      </c>
      <c r="M32" s="69">
        <v>0.11488983646165793</v>
      </c>
      <c r="N32" s="69">
        <v>0.12359249744861979</v>
      </c>
      <c r="O32" s="69">
        <v>0.11847539958996547</v>
      </c>
      <c r="P32" s="69">
        <v>0.28892437824040812</v>
      </c>
      <c r="Q32" s="69">
        <v>0.52409894451187589</v>
      </c>
      <c r="R32" s="11"/>
      <c r="S32" s="69">
        <f t="shared" si="29"/>
        <v>0.40562354492191044</v>
      </c>
      <c r="T32" s="69">
        <f>'RD T1'!E89</f>
        <v>0.20788235789872417</v>
      </c>
      <c r="U32" s="69">
        <f t="shared" si="30"/>
        <v>0.61350590282063466</v>
      </c>
      <c r="W32" t="str">
        <f t="shared" si="31"/>
        <v>91 Elementary trades and related occupations</v>
      </c>
      <c r="X32" s="69">
        <v>0.47378004263029849</v>
      </c>
      <c r="Y32" s="69">
        <v>0.45440786003413985</v>
      </c>
      <c r="Z32" s="69">
        <v>0.45296624901372978</v>
      </c>
      <c r="AA32" s="69">
        <v>1.2240052862744273</v>
      </c>
      <c r="AB32" s="69">
        <v>1.9487432884428224</v>
      </c>
      <c r="AC32" s="69"/>
      <c r="AD32" s="69">
        <f t="shared" si="32"/>
        <v>1.4957770394290926</v>
      </c>
      <c r="AE32" s="69">
        <f>'RD T1'!E118</f>
        <v>0.90646915386008786</v>
      </c>
      <c r="AF32" s="69">
        <f t="shared" si="33"/>
        <v>2.4022461932891805</v>
      </c>
      <c r="AH32" t="str">
        <f t="shared" si="34"/>
        <v>91 Elementary trades and related occupations</v>
      </c>
      <c r="AI32" s="69">
        <v>0.35065825969572256</v>
      </c>
      <c r="AJ32" s="69">
        <v>0.34552660053926826</v>
      </c>
      <c r="AK32" s="69">
        <v>0.34595507793896413</v>
      </c>
      <c r="AL32" s="69">
        <v>0.88135419134733894</v>
      </c>
      <c r="AM32" s="69">
        <v>1.3938662617659199</v>
      </c>
      <c r="AN32" s="69"/>
      <c r="AO32" s="69">
        <f t="shared" si="35"/>
        <v>1.0479111838269557</v>
      </c>
      <c r="AP32" s="69">
        <f>'RD T1'!E147</f>
        <v>0.68591755984254354</v>
      </c>
      <c r="AQ32" s="69">
        <f t="shared" si="36"/>
        <v>1.7338287436694992</v>
      </c>
      <c r="AS32" t="str">
        <f t="shared" si="37"/>
        <v>91 Elementary trades and related occupations</v>
      </c>
      <c r="AT32" s="69">
        <v>0.39933685950308001</v>
      </c>
      <c r="AU32" s="69">
        <v>0.37398747428273449</v>
      </c>
      <c r="AV32" s="69">
        <v>0.45453471996253542</v>
      </c>
      <c r="AW32" s="69">
        <v>1.1154072854417993</v>
      </c>
      <c r="AX32" s="69">
        <v>1.6929668572232379</v>
      </c>
      <c r="AY32" s="69"/>
      <c r="AZ32" s="69">
        <f t="shared" si="38"/>
        <v>1.2384321372607026</v>
      </c>
      <c r="BA32" s="69">
        <f>'RD T1'!E176</f>
        <v>0.72555203838698468</v>
      </c>
      <c r="BB32" s="69">
        <f t="shared" si="39"/>
        <v>1.9639841756476872</v>
      </c>
      <c r="BD32" t="str">
        <f t="shared" si="40"/>
        <v>91 Elementary trades and related occupations</v>
      </c>
      <c r="BE32" s="69">
        <v>2.3247870275491276</v>
      </c>
      <c r="BF32" s="69">
        <v>2.2211433971535364</v>
      </c>
      <c r="BG32" s="69">
        <v>2.0726627629443657</v>
      </c>
      <c r="BH32" s="69">
        <v>4.1804873577824928</v>
      </c>
      <c r="BI32" s="69">
        <v>6.0136900962494391</v>
      </c>
      <c r="BJ32" s="69"/>
      <c r="BK32" s="69">
        <f t="shared" si="41"/>
        <v>3.9410273333050734</v>
      </c>
      <c r="BL32" s="69">
        <f>'RD T1'!E205</f>
        <v>1.9754089736380895</v>
      </c>
      <c r="BM32" s="69">
        <f t="shared" si="42"/>
        <v>5.9164363069431634</v>
      </c>
      <c r="BO32" t="str">
        <f t="shared" si="43"/>
        <v>91 Elementary trades and related occupations</v>
      </c>
      <c r="BP32" s="69">
        <v>3.8538933334716963</v>
      </c>
      <c r="BQ32" s="69">
        <v>3.3146533160958294</v>
      </c>
      <c r="BR32" s="69">
        <v>3.435014207220783</v>
      </c>
      <c r="BS32" s="69">
        <v>5.4945638416466398</v>
      </c>
      <c r="BT32" s="69">
        <v>6.2029442562832999</v>
      </c>
      <c r="BU32" s="69"/>
      <c r="BV32" s="69">
        <f t="shared" si="44"/>
        <v>2.7679300490625169</v>
      </c>
      <c r="BW32" s="69">
        <f>'RD T1'!E234</f>
        <v>2.2436788111752524</v>
      </c>
      <c r="BX32" s="69">
        <f t="shared" si="45"/>
        <v>5.0116088602377697</v>
      </c>
      <c r="BZ32" t="str">
        <f t="shared" si="46"/>
        <v>91 Elementary trades and related occupations</v>
      </c>
      <c r="CA32" s="69">
        <v>5.2229918709071272</v>
      </c>
      <c r="CB32" s="69">
        <v>4.5917616460664483</v>
      </c>
      <c r="CC32" s="69">
        <v>3.9890840587213674</v>
      </c>
      <c r="CD32" s="69">
        <v>6.3991904847841212</v>
      </c>
      <c r="CE32" s="69">
        <v>5.9917872608155083</v>
      </c>
      <c r="CF32" s="69"/>
      <c r="CG32" s="69">
        <f t="shared" si="47"/>
        <v>2.0027032020941409</v>
      </c>
      <c r="CH32" s="69">
        <f>'RD T1'!E263</f>
        <v>2.4657368321412005</v>
      </c>
      <c r="CI32" s="69">
        <f t="shared" si="48"/>
        <v>4.468440034235341</v>
      </c>
      <c r="CK32" t="str">
        <f t="shared" si="49"/>
        <v>91 Elementary trades and related occupations</v>
      </c>
      <c r="CL32" s="69">
        <v>2.1972974361229745</v>
      </c>
      <c r="CM32" s="69">
        <v>1.9241012998724176</v>
      </c>
      <c r="CN32" s="69">
        <v>1.4446192673552252</v>
      </c>
      <c r="CO32" s="69">
        <v>2.3024929065865822</v>
      </c>
      <c r="CP32" s="69">
        <v>1.9288879846491547</v>
      </c>
      <c r="CQ32" s="69"/>
      <c r="CR32" s="69">
        <f t="shared" si="50"/>
        <v>0.48426871729392951</v>
      </c>
      <c r="CS32" s="69">
        <f>'RD T1'!E292</f>
        <v>0.65374043126389436</v>
      </c>
      <c r="CT32" s="69">
        <f t="shared" si="51"/>
        <v>1.1380091485578239</v>
      </c>
    </row>
    <row r="33" spans="1:98" x14ac:dyDescent="0.2">
      <c r="A33" s="10" t="str">
        <f>name!D29</f>
        <v>92 Elementary administration and service occupations</v>
      </c>
      <c r="B33" s="69">
        <v>4.1662804476770635E-2</v>
      </c>
      <c r="C33" s="69">
        <v>4.5513826575304665E-2</v>
      </c>
      <c r="D33" s="69">
        <v>4.7499677535327682E-2</v>
      </c>
      <c r="E33" s="69">
        <v>5.7536554149549758E-2</v>
      </c>
      <c r="F33" s="69">
        <v>7.151103349786668E-2</v>
      </c>
      <c r="G33" s="11"/>
      <c r="H33" s="69">
        <f t="shared" ref="H33" si="52">F33-D33</f>
        <v>2.4011355962538998E-2</v>
      </c>
      <c r="I33" s="69">
        <f>'RD T1'!E61</f>
        <v>3.4876037436408783E-2</v>
      </c>
      <c r="J33" s="69">
        <f t="shared" ref="J33" si="53">SUM(H33:I33)</f>
        <v>5.8887393398947781E-2</v>
      </c>
      <c r="L33" t="str">
        <f t="shared" ref="L33" si="54">A33</f>
        <v>92 Elementary administration and service occupations</v>
      </c>
      <c r="M33" s="69">
        <v>1.1498983476284668</v>
      </c>
      <c r="N33" s="69">
        <v>1.4679985877054771</v>
      </c>
      <c r="O33" s="69">
        <v>1.5030424156213824</v>
      </c>
      <c r="P33" s="69">
        <v>1.9484686999739911</v>
      </c>
      <c r="Q33" s="69">
        <v>2.662061967099103</v>
      </c>
      <c r="R33" s="11"/>
      <c r="S33" s="69">
        <f t="shared" ref="S33" si="55">Q33-O33</f>
        <v>1.1590195514777206</v>
      </c>
      <c r="T33" s="69">
        <f>'RD T1'!E90</f>
        <v>1.2243641455708434</v>
      </c>
      <c r="U33" s="69">
        <f t="shared" ref="U33" si="56">SUM(S33:T33)</f>
        <v>2.383383697048564</v>
      </c>
      <c r="W33" t="str">
        <f t="shared" ref="W33" si="57">A33</f>
        <v>92 Elementary administration and service occupations</v>
      </c>
      <c r="X33" s="69">
        <v>4.5707560142101702</v>
      </c>
      <c r="Y33" s="69">
        <v>5.1740929626417778</v>
      </c>
      <c r="Z33" s="69">
        <v>6.1334825113896683</v>
      </c>
      <c r="AA33" s="69">
        <v>6.3296925228661287</v>
      </c>
      <c r="AB33" s="69">
        <v>8.1370882835508382</v>
      </c>
      <c r="AC33" s="69"/>
      <c r="AD33" s="69">
        <f t="shared" ref="AD33" si="58">AB33-Z33</f>
        <v>2.00360577216117</v>
      </c>
      <c r="AE33" s="69">
        <f>'RD T1'!E119</f>
        <v>4.4350866653332242</v>
      </c>
      <c r="AF33" s="69">
        <f t="shared" ref="AF33" si="59">SUM(AD33:AE33)</f>
        <v>6.4386924374943941</v>
      </c>
      <c r="AH33" t="str">
        <f t="shared" ref="AH33" si="60">L33</f>
        <v>92 Elementary administration and service occupations</v>
      </c>
      <c r="AI33" s="69">
        <v>2.2654044289376798</v>
      </c>
      <c r="AJ33" s="69">
        <v>2.6510871997254801</v>
      </c>
      <c r="AK33" s="69">
        <v>3.1405601855775771</v>
      </c>
      <c r="AL33" s="69">
        <v>3.1677558084917048</v>
      </c>
      <c r="AM33" s="69">
        <v>4.1333194023237851</v>
      </c>
      <c r="AN33" s="69"/>
      <c r="AO33" s="69">
        <f t="shared" ref="AO33" si="61">AM33-AK33</f>
        <v>0.99275921674620804</v>
      </c>
      <c r="AP33" s="69">
        <f>'RD T1'!E148</f>
        <v>2.1190271268941356</v>
      </c>
      <c r="AQ33" s="69">
        <f t="shared" ref="AQ33" si="62">SUM(AO33:AP33)</f>
        <v>3.1117863436403437</v>
      </c>
      <c r="AS33" t="str">
        <f t="shared" ref="AS33" si="63">W33</f>
        <v>92 Elementary administration and service occupations</v>
      </c>
      <c r="AT33" s="69">
        <v>2.1372426819215944</v>
      </c>
      <c r="AU33" s="69">
        <v>2.2854642131979115</v>
      </c>
      <c r="AV33" s="69">
        <v>2.8626895427327121</v>
      </c>
      <c r="AW33" s="69">
        <v>2.8131420898424846</v>
      </c>
      <c r="AX33" s="69">
        <v>3.7360618526176093</v>
      </c>
      <c r="AY33" s="69"/>
      <c r="AZ33" s="69">
        <f t="shared" ref="AZ33" si="64">AX33-AV33</f>
        <v>0.87337230988489711</v>
      </c>
      <c r="BA33" s="69">
        <f>'RD T1'!E177</f>
        <v>1.8826843698519757</v>
      </c>
      <c r="BB33" s="69">
        <f t="shared" ref="BB33" si="65">SUM(AZ33:BA33)</f>
        <v>2.7560566797368731</v>
      </c>
      <c r="BD33" t="str">
        <f t="shared" ref="BD33" si="66">AH33</f>
        <v>92 Elementary administration and service occupations</v>
      </c>
      <c r="BE33" s="69">
        <v>15.379967972440753</v>
      </c>
      <c r="BF33" s="69">
        <v>14.022325558645534</v>
      </c>
      <c r="BG33" s="69">
        <v>13.585086177319107</v>
      </c>
      <c r="BH33" s="69">
        <v>12.246744526484912</v>
      </c>
      <c r="BI33" s="69">
        <v>11.552325108346778</v>
      </c>
      <c r="BJ33" s="69"/>
      <c r="BK33" s="69">
        <f t="shared" ref="BK33" si="67">BI33-BG33</f>
        <v>-2.032761068972329</v>
      </c>
      <c r="BL33" s="69">
        <f>'RD T1'!E206</f>
        <v>6.2999998564042734</v>
      </c>
      <c r="BM33" s="69">
        <f t="shared" ref="BM33" si="68">SUM(BK33:BL33)</f>
        <v>4.2672387874319444</v>
      </c>
      <c r="BO33" t="str">
        <f t="shared" ref="BO33" si="69">AS33</f>
        <v>92 Elementary administration and service occupations</v>
      </c>
      <c r="BP33" s="69">
        <v>25.56592502690712</v>
      </c>
      <c r="BQ33" s="69">
        <v>25.501761455283127</v>
      </c>
      <c r="BR33" s="69">
        <v>24.257312628478427</v>
      </c>
      <c r="BS33" s="69">
        <v>22.206724006957518</v>
      </c>
      <c r="BT33" s="69">
        <v>19.450723352592501</v>
      </c>
      <c r="BU33" s="69"/>
      <c r="BV33" s="69">
        <f t="shared" ref="BV33" si="70">BT33-BR33</f>
        <v>-4.8065892758859263</v>
      </c>
      <c r="BW33" s="69">
        <f>'RD T1'!E235</f>
        <v>10.457819832567042</v>
      </c>
      <c r="BX33" s="69">
        <f t="shared" ref="BX33" si="71">SUM(BV33:BW33)</f>
        <v>5.6512305566811154</v>
      </c>
      <c r="BZ33" t="str">
        <f t="shared" ref="BZ33" si="72">BD33</f>
        <v>92 Elementary administration and service occupations</v>
      </c>
      <c r="CA33" s="69">
        <v>24.603842730374119</v>
      </c>
      <c r="CB33" s="69">
        <v>25.454966157446766</v>
      </c>
      <c r="CC33" s="69">
        <v>22.068518227311049</v>
      </c>
      <c r="CD33" s="69">
        <v>19.468736441390636</v>
      </c>
      <c r="CE33" s="69">
        <v>13.740448787129663</v>
      </c>
      <c r="CF33" s="69"/>
      <c r="CG33" s="69">
        <f t="shared" ref="CG33" si="73">CE33-CC33</f>
        <v>-8.3280694401813857</v>
      </c>
      <c r="CH33" s="69">
        <f>'RD T1'!E264</f>
        <v>7.4177280880434973</v>
      </c>
      <c r="CI33" s="69">
        <f t="shared" ref="CI33" si="74">SUM(CG33:CH33)</f>
        <v>-0.91034135213788847</v>
      </c>
      <c r="CK33" t="str">
        <f t="shared" ref="CK33" si="75">BO33</f>
        <v>92 Elementary administration and service occupations</v>
      </c>
      <c r="CL33" s="69">
        <v>11.681819726564981</v>
      </c>
      <c r="CM33" s="69">
        <v>9.8715671400393106</v>
      </c>
      <c r="CN33" s="69">
        <v>6.6841067749174652</v>
      </c>
      <c r="CO33" s="69">
        <v>3.9611432660062671</v>
      </c>
      <c r="CP33" s="69">
        <v>2.0377705803301254</v>
      </c>
      <c r="CQ33" s="69"/>
      <c r="CR33" s="69">
        <f t="shared" ref="CR33" si="76">CP33-CN33</f>
        <v>-4.6463361945873398</v>
      </c>
      <c r="CS33" s="69">
        <f>'RD T1'!E293</f>
        <v>0.90652792647446379</v>
      </c>
      <c r="CT33" s="69">
        <f t="shared" ref="CT33" si="77">SUM(CR33:CS33)</f>
        <v>-3.7398082681128759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9.7551868485975213</v>
      </c>
      <c r="C35" s="67">
        <f t="shared" ref="C35:F35" si="78">SUM(C8:C33)</f>
        <v>12.282810780296902</v>
      </c>
      <c r="D35" s="67">
        <f t="shared" si="78"/>
        <v>12.110250853165589</v>
      </c>
      <c r="E35" s="67">
        <f t="shared" si="78"/>
        <v>15.398290021340035</v>
      </c>
      <c r="F35" s="67">
        <f t="shared" si="78"/>
        <v>20.067259646051802</v>
      </c>
      <c r="G35" s="11"/>
      <c r="H35" s="67">
        <f>F35-D35</f>
        <v>7.9570087928862137</v>
      </c>
      <c r="I35" s="67">
        <f>SUM(I8:I33)</f>
        <v>8.0668619946962572</v>
      </c>
      <c r="J35" s="67">
        <f>SUM(H35:I35)</f>
        <v>16.023870787582471</v>
      </c>
      <c r="L35" s="24" t="str">
        <f>A35</f>
        <v>All occupations</v>
      </c>
      <c r="M35" s="67">
        <f>SUM(M8:M33)</f>
        <v>63.103180891734631</v>
      </c>
      <c r="N35" s="67">
        <f t="shared" ref="N35:Q35" si="79">SUM(N8:N33)</f>
        <v>81.994496559092241</v>
      </c>
      <c r="O35" s="67">
        <f t="shared" si="79"/>
        <v>82.374701043429695</v>
      </c>
      <c r="P35" s="67">
        <f t="shared" si="79"/>
        <v>105.35336943271317</v>
      </c>
      <c r="Q35" s="67">
        <f t="shared" si="79"/>
        <v>138.44966854777292</v>
      </c>
      <c r="R35" s="11"/>
      <c r="S35" s="67">
        <f t="shared" si="29"/>
        <v>56.074967504343221</v>
      </c>
      <c r="T35" s="67">
        <f>SUM(T8:T33)</f>
        <v>58.04795141172302</v>
      </c>
      <c r="U35" s="67">
        <f>SUM(S35:T35)</f>
        <v>114.12291891606624</v>
      </c>
      <c r="W35" s="24" t="str">
        <f>A35</f>
        <v>All occupations</v>
      </c>
      <c r="X35" s="67">
        <f>SUM(X8:X33)</f>
        <v>139.75929006865096</v>
      </c>
      <c r="Y35" s="67">
        <f t="shared" ref="Y35:AB35" si="80">SUM(Y8:Y33)</f>
        <v>155.81077457527144</v>
      </c>
      <c r="Z35" s="67">
        <f t="shared" si="80"/>
        <v>176.48997608170703</v>
      </c>
      <c r="AA35" s="67">
        <f t="shared" si="80"/>
        <v>184.36652490536579</v>
      </c>
      <c r="AB35" s="67">
        <f t="shared" si="80"/>
        <v>222.06640619242361</v>
      </c>
      <c r="AC35" s="69"/>
      <c r="AD35" s="67">
        <f t="shared" ref="AD35" si="81">AB35-Z35</f>
        <v>45.576430110716586</v>
      </c>
      <c r="AE35" s="67">
        <f>SUM(AE8:AE33)</f>
        <v>106.1649719119182</v>
      </c>
      <c r="AF35" s="67">
        <f>SUM(AD35:AE35)</f>
        <v>151.74140202263479</v>
      </c>
      <c r="AH35" s="24" t="str">
        <f>L35</f>
        <v>All occupations</v>
      </c>
      <c r="AI35" s="67">
        <f>SUM(AI8:AI33)</f>
        <v>42.006927085635013</v>
      </c>
      <c r="AJ35" s="67">
        <f t="shared" ref="AJ35:AM35" si="82">SUM(AJ8:AJ33)</f>
        <v>43.259958572523594</v>
      </c>
      <c r="AK35" s="67">
        <f t="shared" si="82"/>
        <v>49.276423044656831</v>
      </c>
      <c r="AL35" s="67">
        <f t="shared" si="82"/>
        <v>48.112821547704527</v>
      </c>
      <c r="AM35" s="67">
        <f t="shared" si="82"/>
        <v>56.075058724236634</v>
      </c>
      <c r="AN35" s="69"/>
      <c r="AO35" s="67">
        <f t="shared" ref="AO35" si="83">AM35-AK35</f>
        <v>6.7986356795798031</v>
      </c>
      <c r="AP35" s="67">
        <f>SUM(AP8:AP33)</f>
        <v>27.288739418573687</v>
      </c>
      <c r="AQ35" s="67">
        <f>SUM(AO35:AP35)</f>
        <v>34.087375098153487</v>
      </c>
      <c r="AS35" s="24" t="str">
        <f>W35</f>
        <v>All occupations</v>
      </c>
      <c r="AT35" s="67">
        <f>SUM(AT8:AT33)</f>
        <v>40.296159767219208</v>
      </c>
      <c r="AU35" s="67">
        <f t="shared" ref="AU35:AX35" si="84">SUM(AU8:AU33)</f>
        <v>43.374019519745374</v>
      </c>
      <c r="AV35" s="67">
        <f t="shared" si="84"/>
        <v>49.783138668568625</v>
      </c>
      <c r="AW35" s="67">
        <f t="shared" si="84"/>
        <v>51.112513439753251</v>
      </c>
      <c r="AX35" s="67">
        <f t="shared" si="84"/>
        <v>61.328744957626583</v>
      </c>
      <c r="AY35" s="69"/>
      <c r="AZ35" s="67">
        <f t="shared" ref="AZ35" si="85">AX35-AV35</f>
        <v>11.545606289057957</v>
      </c>
      <c r="BA35" s="67">
        <f>SUM(BA8:BA33)</f>
        <v>28.27848508309398</v>
      </c>
      <c r="BB35" s="67">
        <f>SUM(AZ35:BA35)</f>
        <v>39.824091372151941</v>
      </c>
      <c r="BD35" s="24" t="str">
        <f>AH35</f>
        <v>All occupations</v>
      </c>
      <c r="BE35" s="67">
        <f>SUM(BE8:BE33)</f>
        <v>170.83364115065677</v>
      </c>
      <c r="BF35" s="67">
        <f t="shared" ref="BF35:BI35" si="86">SUM(BF8:BF33)</f>
        <v>173.03295786889805</v>
      </c>
      <c r="BG35" s="67">
        <f t="shared" si="86"/>
        <v>168.24551687235856</v>
      </c>
      <c r="BH35" s="67">
        <f t="shared" si="86"/>
        <v>183.10158198671655</v>
      </c>
      <c r="BI35" s="67">
        <f t="shared" si="86"/>
        <v>194.79017922704901</v>
      </c>
      <c r="BJ35" s="69"/>
      <c r="BK35" s="67">
        <f t="shared" ref="BK35" si="87">BI35-BG35</f>
        <v>26.544662354690445</v>
      </c>
      <c r="BL35" s="67">
        <f>SUM(BL8:BL33)</f>
        <v>86.041730673716401</v>
      </c>
      <c r="BM35" s="67">
        <f>SUM(BK35:BL35)</f>
        <v>112.58639302840685</v>
      </c>
      <c r="BO35" s="24" t="str">
        <f>AS35</f>
        <v>All occupations</v>
      </c>
      <c r="BP35" s="67">
        <f>SUM(BP8:BP33)</f>
        <v>184.94299916415503</v>
      </c>
      <c r="BQ35" s="67">
        <f t="shared" ref="BQ35:BT35" si="88">SUM(BQ8:BQ33)</f>
        <v>183.54264481485004</v>
      </c>
      <c r="BR35" s="67">
        <f t="shared" si="88"/>
        <v>180.41189029939471</v>
      </c>
      <c r="BS35" s="67">
        <f t="shared" si="88"/>
        <v>176.52856548435864</v>
      </c>
      <c r="BT35" s="67">
        <f t="shared" si="88"/>
        <v>156.77243518623217</v>
      </c>
      <c r="BU35" s="69"/>
      <c r="BV35" s="67">
        <f t="shared" ref="BV35" si="89">BT35-BR35</f>
        <v>-23.639455113162541</v>
      </c>
      <c r="BW35" s="67">
        <f>SUM(BW8:BW33)</f>
        <v>77.684504138203664</v>
      </c>
      <c r="BX35" s="67">
        <f>SUM(BV35:BW35)</f>
        <v>54.045049025041124</v>
      </c>
      <c r="BZ35" s="24" t="str">
        <f>BD35</f>
        <v>All occupations</v>
      </c>
      <c r="CA35" s="67">
        <f>SUM(CA8:CA33)</f>
        <v>131.86558093753575</v>
      </c>
      <c r="CB35" s="67">
        <f t="shared" ref="CB35:CE35" si="90">SUM(CB8:CB33)</f>
        <v>128.154994118357</v>
      </c>
      <c r="CC35" s="67">
        <f t="shared" si="90"/>
        <v>113.95344543165319</v>
      </c>
      <c r="CD35" s="67">
        <f t="shared" si="90"/>
        <v>105.35214938182264</v>
      </c>
      <c r="CE35" s="67">
        <f t="shared" si="90"/>
        <v>75.376055430736685</v>
      </c>
      <c r="CF35" s="69"/>
      <c r="CG35" s="67">
        <f t="shared" ref="CG35" si="91">CE35-CC35</f>
        <v>-38.577390000916509</v>
      </c>
      <c r="CH35" s="67">
        <f>SUM(CH8:CH33)</f>
        <v>38.682177660804037</v>
      </c>
      <c r="CI35" s="67">
        <f>SUM(CG35:CH35)</f>
        <v>0.1047876598875277</v>
      </c>
      <c r="CK35" s="24" t="str">
        <f>BO35</f>
        <v>All occupations</v>
      </c>
      <c r="CL35" s="67">
        <f>SUM(CL8:CL33)</f>
        <v>43.874034085815097</v>
      </c>
      <c r="CM35" s="67">
        <f t="shared" ref="CM35:CP35" si="92">SUM(CM8:CM33)</f>
        <v>41.897343190964932</v>
      </c>
      <c r="CN35" s="67">
        <f t="shared" si="92"/>
        <v>30.557657705065942</v>
      </c>
      <c r="CO35" s="67">
        <f t="shared" si="92"/>
        <v>25.304183800225097</v>
      </c>
      <c r="CP35" s="67">
        <f t="shared" si="92"/>
        <v>17.74119208787085</v>
      </c>
      <c r="CQ35" s="69"/>
      <c r="CR35" s="67">
        <f t="shared" ref="CR35" si="93">CP35-CN35</f>
        <v>-12.816465617195092</v>
      </c>
      <c r="CS35" s="67">
        <f>SUM(CS8:CS33)</f>
        <v>6.8778977548746223</v>
      </c>
      <c r="CT35" s="67">
        <f>SUM(CR35:CS35)</f>
        <v>-5.9385678623204701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Essex Southend-on-Sea and Thurrock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Essex Southend-on-Sea and Thurrock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Essex Southend-on-Sea and Thurrock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Essex Southend-on-Sea and Thurrock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Essex Southend-on-Sea and Thurrock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Essex Southend-on-Sea and Thurrock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Essex Southend-on-Sea and Thurrock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Essex Southend-on-Sea and Thurrock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Essex Southend-on-Sea and Thurrock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7.1213183251254115</v>
      </c>
      <c r="C45" s="18">
        <f t="shared" si="104"/>
        <v>7.5223340941844867</v>
      </c>
      <c r="D45" s="18">
        <f t="shared" si="104"/>
        <v>7.7785893524917089</v>
      </c>
      <c r="E45" s="18">
        <f t="shared" si="104"/>
        <v>6.9876101704476694</v>
      </c>
      <c r="F45" s="18">
        <f t="shared" si="104"/>
        <v>7.0911555582176033</v>
      </c>
      <c r="H45" s="68">
        <f t="shared" ref="H45:H70" si="105">IF(D8&gt;0,(H8/D8)*100,0)</f>
        <v>51.060562818947389</v>
      </c>
      <c r="I45" s="69">
        <f t="shared" ref="I45:I70" si="106">IF(D8&gt;0,I8/D8*100,0)</f>
        <v>67.933444445537845</v>
      </c>
      <c r="J45" s="69">
        <f t="shared" ref="J45:J70" si="107">IF(D8&gt;0,(J8/D8)*100,0)</f>
        <v>118.99400726448523</v>
      </c>
      <c r="L45" t="str">
        <f>A45</f>
        <v>11 Corporate managers and directors</v>
      </c>
      <c r="M45" s="18">
        <f t="shared" ref="M45:Q54" si="108">M8/M$35*100</f>
        <v>8.7846200506511494</v>
      </c>
      <c r="N45" s="18">
        <f t="shared" si="108"/>
        <v>9.2740486046479305</v>
      </c>
      <c r="O45" s="18">
        <f t="shared" si="108"/>
        <v>9.0405806117164733</v>
      </c>
      <c r="P45" s="18">
        <f t="shared" si="108"/>
        <v>8.0652032091158166</v>
      </c>
      <c r="Q45" s="18">
        <f t="shared" si="108"/>
        <v>8.0867154661575427</v>
      </c>
      <c r="S45" s="68">
        <f t="shared" ref="S45:S70" si="109">IF(O8&gt;0,(S8/O8)*100,0)</f>
        <v>50.339779349237354</v>
      </c>
      <c r="T45" s="69">
        <f t="shared" ref="T45:T70" si="110">IF(O8&gt;0,T8/O8*100,0)</f>
        <v>67.912707428440157</v>
      </c>
      <c r="U45" s="69">
        <f t="shared" ref="U45:U70" si="111">IF(O8&gt;0,(U8/O8)*100,0)</f>
        <v>118.25248677767752</v>
      </c>
      <c r="W45" t="str">
        <f>A45</f>
        <v>11 Corporate managers and directors</v>
      </c>
      <c r="X45" s="18">
        <f t="shared" ref="X45:AB54" si="112">X8/X$35*100</f>
        <v>10.588970333113773</v>
      </c>
      <c r="Y45" s="18">
        <f t="shared" si="112"/>
        <v>11.433777208971771</v>
      </c>
      <c r="Z45" s="18">
        <f t="shared" si="112"/>
        <v>10.924126680383724</v>
      </c>
      <c r="AA45" s="18">
        <f t="shared" si="112"/>
        <v>9.7035220159841753</v>
      </c>
      <c r="AB45" s="18">
        <f t="shared" si="112"/>
        <v>9.6786316468876148</v>
      </c>
      <c r="AD45" s="68">
        <f t="shared" ref="AD45:AD70" si="113">IF(Z8&gt;0,(AD8/Z8)*100,0)</f>
        <v>11.478227251021943</v>
      </c>
      <c r="AE45" s="69">
        <f t="shared" ref="AE45:AE70" si="114">IF(Z8&gt;0,AE8/Z8*100,0)</f>
        <v>57.580743290761916</v>
      </c>
      <c r="AF45" s="69">
        <f t="shared" ref="AF45:AF70" si="115">IF(Z8&gt;0,(AF8/Z8)*100,0)</f>
        <v>69.058970541783864</v>
      </c>
      <c r="AH45" t="str">
        <f>L45</f>
        <v>11 Corporate managers and directors</v>
      </c>
      <c r="AI45" s="18">
        <f t="shared" ref="AI45:AM54" si="116">AI8/AI$35*100</f>
        <v>7.0992981496771401</v>
      </c>
      <c r="AJ45" s="18">
        <f t="shared" si="116"/>
        <v>7.6807508010922314</v>
      </c>
      <c r="AK45" s="18">
        <f t="shared" si="116"/>
        <v>7.6985852552388669</v>
      </c>
      <c r="AL45" s="18">
        <f t="shared" si="116"/>
        <v>6.9860407660468322</v>
      </c>
      <c r="AM45" s="18">
        <f t="shared" si="116"/>
        <v>6.9590322469511854</v>
      </c>
      <c r="AO45" s="68">
        <f t="shared" ref="AO45:AO70" si="117">IF(AK8&gt;0,(AO8/AK8)*100,0)</f>
        <v>2.8652029785565638</v>
      </c>
      <c r="AP45" s="69">
        <f t="shared" ref="AP45:AP70" si="118">IF(AK8&gt;0,AP8/AK8*100,0)</f>
        <v>50.272931673243072</v>
      </c>
      <c r="AQ45" s="69">
        <f t="shared" ref="AQ45:AQ70" si="119">IF(AK8&gt;0,(AQ8/AK8)*100,0)</f>
        <v>53.138134651799632</v>
      </c>
      <c r="AS45" t="str">
        <f>W45</f>
        <v>11 Corporate managers and directors</v>
      </c>
      <c r="AT45" s="18">
        <f t="shared" ref="AT45:AX54" si="120">AT8/AT$35*100</f>
        <v>10.953990817622763</v>
      </c>
      <c r="AU45" s="18">
        <f t="shared" si="120"/>
        <v>11.40290567640438</v>
      </c>
      <c r="AV45" s="18">
        <f t="shared" si="120"/>
        <v>11.515326569151807</v>
      </c>
      <c r="AW45" s="18">
        <f t="shared" si="120"/>
        <v>9.928830544601972</v>
      </c>
      <c r="AX45" s="18">
        <f t="shared" si="120"/>
        <v>9.7629187630963497</v>
      </c>
      <c r="AZ45" s="68">
        <f t="shared" ref="AZ45:AZ70" si="121">IF(AV8&gt;0,(AZ8/AV8)*100,0)</f>
        <v>4.4444145837319464</v>
      </c>
      <c r="BA45" s="69">
        <f t="shared" ref="BA45:BA70" si="122">IF(AV8&gt;0,BA8/AV8*100,0)</f>
        <v>50.646383270561579</v>
      </c>
      <c r="BB45" s="69">
        <f t="shared" ref="BB45:BB70" si="123">IF(AV8&gt;0,(BB8/AV8)*100,0)</f>
        <v>55.090797854293527</v>
      </c>
      <c r="BD45" t="str">
        <f>AH45</f>
        <v>11 Corporate managers and directors</v>
      </c>
      <c r="BE45" s="18">
        <f t="shared" ref="BE45:BI54" si="124">BE8/BE$35*100</f>
        <v>6.5358800106023063</v>
      </c>
      <c r="BF45" s="18">
        <f t="shared" si="124"/>
        <v>7.5701666501737179</v>
      </c>
      <c r="BG45" s="18">
        <f t="shared" si="124"/>
        <v>7.7007847309104944</v>
      </c>
      <c r="BH45" s="18">
        <f t="shared" si="124"/>
        <v>6.699004430646192</v>
      </c>
      <c r="BI45" s="18">
        <f t="shared" si="124"/>
        <v>7.1745667985610133</v>
      </c>
      <c r="BK45" s="68">
        <f t="shared" ref="BK45:BK70" si="125">IF(BG8&gt;0,(BK8/BG8)*100,0)</f>
        <v>7.8659211779076017</v>
      </c>
      <c r="BL45" s="69">
        <f t="shared" ref="BL45:BL70" si="126">IF(BG8&gt;0,BL8/BG8*100,0)</f>
        <v>44.368511304737432</v>
      </c>
      <c r="BM45" s="69">
        <f t="shared" ref="BM45:BM70" si="127">IF(BG8&gt;0,(BM8/BG8)*100,0)</f>
        <v>52.234432482645033</v>
      </c>
      <c r="BO45" t="str">
        <f>AS45</f>
        <v>11 Corporate managers and directors</v>
      </c>
      <c r="BP45" s="18">
        <f t="shared" ref="BP45:BT54" si="128">BP8/BP$35*100</f>
        <v>5.3460216684605077</v>
      </c>
      <c r="BQ45" s="18">
        <f t="shared" si="128"/>
        <v>5.6797185688984664</v>
      </c>
      <c r="BR45" s="18">
        <f t="shared" si="128"/>
        <v>6.1449835054756443</v>
      </c>
      <c r="BS45" s="18">
        <f t="shared" si="128"/>
        <v>5.04021832442199</v>
      </c>
      <c r="BT45" s="18">
        <f t="shared" si="128"/>
        <v>4.8481401964316735</v>
      </c>
      <c r="BV45" s="68">
        <f t="shared" ref="BV45:BV70" si="129">IF(BR8&gt;0,(BV8/BR8)*100,0)</f>
        <v>-31.441864813022864</v>
      </c>
      <c r="BW45" s="69">
        <f t="shared" ref="BW45:BW70" si="130">IF(BR8&gt;0,BW8/BR8*100,0)</f>
        <v>36.527167812444283</v>
      </c>
      <c r="BX45" s="69">
        <f t="shared" ref="BX45:BX70" si="131">IF(BR8&gt;0,(BX8/BR8)*100,0)</f>
        <v>5.0853029994214163</v>
      </c>
      <c r="BZ45" t="str">
        <f>BD45</f>
        <v>11 Corporate managers and directors</v>
      </c>
      <c r="CA45" s="18">
        <f t="shared" ref="CA45:CE54" si="132">CA8/CA$35*100</f>
        <v>5.5008050279253089</v>
      </c>
      <c r="CB45" s="18">
        <f t="shared" si="132"/>
        <v>6.148435067152751</v>
      </c>
      <c r="CC45" s="18">
        <f t="shared" si="132"/>
        <v>6.7383978526192472</v>
      </c>
      <c r="CD45" s="18">
        <f t="shared" si="132"/>
        <v>6.2108690116101979</v>
      </c>
      <c r="CE45" s="18">
        <f t="shared" si="132"/>
        <v>7.0156950442123529</v>
      </c>
      <c r="CG45" s="68">
        <f t="shared" ref="CG45:CG70" si="133">IF(CC8&gt;0,(CG8/CC8)*100,0)</f>
        <v>-31.131599058814508</v>
      </c>
      <c r="CH45" s="69">
        <f t="shared" ref="CH45:CH70" si="134">IF(CC8&gt;0,CH8/CC8*100,0)</f>
        <v>36.25081026077897</v>
      </c>
      <c r="CI45" s="69">
        <f t="shared" ref="CI45:CI70" si="135">IF(CC8&gt;0,(CI8/CC8)*100,0)</f>
        <v>5.1192112019644647</v>
      </c>
      <c r="CK45" t="str">
        <f>BO45</f>
        <v>11 Corporate managers and directors</v>
      </c>
      <c r="CL45" s="18">
        <f t="shared" ref="CL45:CP54" si="136">CL8/CL$35*100</f>
        <v>2.9726056901433426</v>
      </c>
      <c r="CM45" s="18">
        <f t="shared" si="136"/>
        <v>3.8670394845779645</v>
      </c>
      <c r="CN45" s="18">
        <f t="shared" si="136"/>
        <v>4.264582549932344</v>
      </c>
      <c r="CO45" s="18">
        <f t="shared" si="136"/>
        <v>4.5441611549700145</v>
      </c>
      <c r="CP45" s="18">
        <f t="shared" si="136"/>
        <v>5.8389048741333385</v>
      </c>
      <c r="CR45" s="68">
        <f t="shared" ref="CR45:CR70" si="137">IF(CN8&gt;0,(CR8/CN8)*100,0)</f>
        <v>-20.509064013749654</v>
      </c>
      <c r="CS45" s="69">
        <f t="shared" ref="CS45:CS70" si="138">IF(CN8&gt;0,CS8/CN8*100,0)</f>
        <v>25.905705882410722</v>
      </c>
      <c r="CT45" s="69">
        <f t="shared" ref="CT45:CT70" si="139">IF(CN8&gt;0,(CT8/CN8)*100,0)</f>
        <v>5.3966418686610691</v>
      </c>
    </row>
    <row r="46" spans="1:98" x14ac:dyDescent="0.2">
      <c r="A46" t="str">
        <f t="shared" si="103"/>
        <v>12 Other managers and proprietors</v>
      </c>
      <c r="B46" s="18">
        <f t="shared" si="104"/>
        <v>2.9090106052038434</v>
      </c>
      <c r="C46" s="18">
        <f t="shared" si="104"/>
        <v>2.7868009602461328</v>
      </c>
      <c r="D46" s="18">
        <f t="shared" si="104"/>
        <v>2.7531270298059876</v>
      </c>
      <c r="E46" s="18">
        <f t="shared" si="104"/>
        <v>2.8916002567064925</v>
      </c>
      <c r="F46" s="18">
        <f t="shared" si="104"/>
        <v>3.0817475444306557</v>
      </c>
      <c r="H46" s="68">
        <f t="shared" si="105"/>
        <v>85.483695070792834</v>
      </c>
      <c r="I46" s="69">
        <f t="shared" si="106"/>
        <v>90.702429843003216</v>
      </c>
      <c r="J46" s="69">
        <f t="shared" si="107"/>
        <v>176.18612491379602</v>
      </c>
      <c r="L46" t="str">
        <f t="shared" ref="L46:L69" si="140">A46</f>
        <v>12 Other managers and proprietors</v>
      </c>
      <c r="M46" s="18">
        <f t="shared" si="108"/>
        <v>3.4585034114004647</v>
      </c>
      <c r="N46" s="18">
        <f t="shared" si="108"/>
        <v>3.4482169966716247</v>
      </c>
      <c r="O46" s="18">
        <f t="shared" si="108"/>
        <v>3.3628997815466466</v>
      </c>
      <c r="P46" s="18">
        <f t="shared" si="108"/>
        <v>3.3607196666862635</v>
      </c>
      <c r="Q46" s="18">
        <f t="shared" si="108"/>
        <v>3.5582025113231803</v>
      </c>
      <c r="S46" s="68">
        <f t="shared" si="109"/>
        <v>77.834003536540436</v>
      </c>
      <c r="T46" s="69">
        <f t="shared" si="110"/>
        <v>86.009499060693841</v>
      </c>
      <c r="U46" s="69">
        <f t="shared" si="111"/>
        <v>163.84350259723428</v>
      </c>
      <c r="W46" t="str">
        <f t="shared" ref="W46:W69" si="141">A46</f>
        <v>12 Other managers and proprietors</v>
      </c>
      <c r="X46" s="18">
        <f t="shared" si="112"/>
        <v>3.9329018033534973</v>
      </c>
      <c r="Y46" s="18">
        <f t="shared" si="112"/>
        <v>3.7819917312619036</v>
      </c>
      <c r="Z46" s="18">
        <f t="shared" si="112"/>
        <v>3.7524353974170603</v>
      </c>
      <c r="AA46" s="18">
        <f t="shared" si="112"/>
        <v>3.7586806898164378</v>
      </c>
      <c r="AB46" s="18">
        <f t="shared" si="112"/>
        <v>3.9124954325758665</v>
      </c>
      <c r="AD46" s="68">
        <f t="shared" si="113"/>
        <v>31.190817838667005</v>
      </c>
      <c r="AE46" s="69">
        <f t="shared" si="114"/>
        <v>71.201832698338805</v>
      </c>
      <c r="AF46" s="69">
        <f t="shared" si="115"/>
        <v>102.39265053700581</v>
      </c>
      <c r="AH46" t="str">
        <f t="shared" ref="AH46:AH69" si="142">L46</f>
        <v>12 Other managers and proprietors</v>
      </c>
      <c r="AI46" s="18">
        <f t="shared" si="116"/>
        <v>3.8757566658826876</v>
      </c>
      <c r="AJ46" s="18">
        <f t="shared" si="116"/>
        <v>4.142357612670553</v>
      </c>
      <c r="AK46" s="18">
        <f t="shared" si="116"/>
        <v>4.3902436541623739</v>
      </c>
      <c r="AL46" s="18">
        <f t="shared" si="116"/>
        <v>4.4431725082818776</v>
      </c>
      <c r="AM46" s="18">
        <f t="shared" si="116"/>
        <v>4.8609490049679431</v>
      </c>
      <c r="AO46" s="68">
        <f t="shared" si="117"/>
        <v>25.997811921264642</v>
      </c>
      <c r="AP46" s="69">
        <f t="shared" si="118"/>
        <v>69.643487564689792</v>
      </c>
      <c r="AQ46" s="69">
        <f t="shared" si="119"/>
        <v>95.64129948595442</v>
      </c>
      <c r="AS46" t="str">
        <f t="shared" ref="AS46:AS69" si="143">W46</f>
        <v>12 Other managers and proprietors</v>
      </c>
      <c r="AT46" s="18">
        <f t="shared" si="120"/>
        <v>4.3474563803381887</v>
      </c>
      <c r="AU46" s="18">
        <f t="shared" si="120"/>
        <v>4.2853572141800447</v>
      </c>
      <c r="AV46" s="18">
        <f t="shared" si="120"/>
        <v>4.2534035609670884</v>
      </c>
      <c r="AW46" s="18">
        <f t="shared" si="120"/>
        <v>4.4470758276867981</v>
      </c>
      <c r="AX46" s="18">
        <f t="shared" si="120"/>
        <v>4.6120421733371275</v>
      </c>
      <c r="AZ46" s="68">
        <f t="shared" si="121"/>
        <v>33.579090714503323</v>
      </c>
      <c r="BA46" s="69">
        <f t="shared" si="122"/>
        <v>68.66836658924143</v>
      </c>
      <c r="BB46" s="69">
        <f t="shared" si="123"/>
        <v>102.24745730374477</v>
      </c>
      <c r="BD46" t="str">
        <f t="shared" ref="BD46:BD69" si="144">AH46</f>
        <v>12 Other managers and proprietors</v>
      </c>
      <c r="BE46" s="18">
        <f t="shared" si="124"/>
        <v>3.1938091907894144</v>
      </c>
      <c r="BF46" s="18">
        <f t="shared" si="124"/>
        <v>3.1355593339893004</v>
      </c>
      <c r="BG46" s="18">
        <f t="shared" si="124"/>
        <v>3.0706785290686991</v>
      </c>
      <c r="BH46" s="18">
        <f t="shared" si="124"/>
        <v>3.0089044409171311</v>
      </c>
      <c r="BI46" s="18">
        <f t="shared" si="124"/>
        <v>3.1194432766621096</v>
      </c>
      <c r="BK46" s="68">
        <f t="shared" si="125"/>
        <v>17.6159706694758</v>
      </c>
      <c r="BL46" s="69">
        <f t="shared" si="126"/>
        <v>52.578960402037382</v>
      </c>
      <c r="BM46" s="69">
        <f t="shared" si="127"/>
        <v>70.194931071513182</v>
      </c>
      <c r="BO46" t="str">
        <f t="shared" ref="BO46:BO69" si="145">AS46</f>
        <v>12 Other managers and proprietors</v>
      </c>
      <c r="BP46" s="18">
        <f t="shared" si="128"/>
        <v>3.0643486501026382</v>
      </c>
      <c r="BQ46" s="18">
        <f t="shared" si="128"/>
        <v>3.1423986848947711</v>
      </c>
      <c r="BR46" s="18">
        <f t="shared" si="128"/>
        <v>3.1926392971349857</v>
      </c>
      <c r="BS46" s="18">
        <f t="shared" si="128"/>
        <v>3.1876228478113244</v>
      </c>
      <c r="BT46" s="18">
        <f t="shared" si="128"/>
        <v>3.4364460906707062</v>
      </c>
      <c r="BV46" s="68">
        <f t="shared" si="129"/>
        <v>-6.4671370610201633</v>
      </c>
      <c r="BW46" s="69">
        <f t="shared" si="130"/>
        <v>52.649337826761631</v>
      </c>
      <c r="BX46" s="69">
        <f t="shared" si="131"/>
        <v>46.18220076574147</v>
      </c>
      <c r="BZ46" t="str">
        <f t="shared" ref="BZ46:BZ69" si="146">BD46</f>
        <v>12 Other managers and proprietors</v>
      </c>
      <c r="CA46" s="18">
        <f t="shared" si="132"/>
        <v>2.8027255523575048</v>
      </c>
      <c r="CB46" s="18">
        <f t="shared" si="132"/>
        <v>2.7396831548619232</v>
      </c>
      <c r="CC46" s="18">
        <f t="shared" si="132"/>
        <v>2.9472910085850272</v>
      </c>
      <c r="CD46" s="18">
        <f t="shared" si="132"/>
        <v>3.0180135345344121</v>
      </c>
      <c r="CE46" s="18">
        <f t="shared" si="132"/>
        <v>3.5048837787798806</v>
      </c>
      <c r="CG46" s="68">
        <f t="shared" si="133"/>
        <v>-21.339528061017266</v>
      </c>
      <c r="CH46" s="69">
        <f t="shared" si="134"/>
        <v>41.514635105124306</v>
      </c>
      <c r="CI46" s="69">
        <f t="shared" si="135"/>
        <v>20.175107044107044</v>
      </c>
      <c r="CK46" t="str">
        <f t="shared" ref="CK46:CK69" si="147">BO46</f>
        <v>12 Other managers and proprietors</v>
      </c>
      <c r="CL46" s="18">
        <f t="shared" si="136"/>
        <v>2.8519475476616019</v>
      </c>
      <c r="CM46" s="18">
        <f t="shared" si="136"/>
        <v>3.139383029835237</v>
      </c>
      <c r="CN46" s="18">
        <f t="shared" si="136"/>
        <v>3.4148681371115548</v>
      </c>
      <c r="CO46" s="18">
        <f t="shared" si="136"/>
        <v>4.2719135178172811</v>
      </c>
      <c r="CP46" s="18">
        <f t="shared" si="136"/>
        <v>5.2439294512617529</v>
      </c>
      <c r="CR46" s="68">
        <f t="shared" si="137"/>
        <v>-10.845013557365135</v>
      </c>
      <c r="CS46" s="69">
        <f t="shared" si="138"/>
        <v>32.865817164382996</v>
      </c>
      <c r="CT46" s="69">
        <f t="shared" si="139"/>
        <v>22.020803607017861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22.021163164275549</v>
      </c>
      <c r="C47" s="18">
        <f t="shared" si="104"/>
        <v>21.630507488605996</v>
      </c>
      <c r="D47" s="18">
        <f t="shared" si="104"/>
        <v>21.608940262034405</v>
      </c>
      <c r="E47" s="18">
        <f t="shared" si="104"/>
        <v>23.651893579779081</v>
      </c>
      <c r="F47" s="18">
        <f t="shared" si="104"/>
        <v>23.22071900788044</v>
      </c>
      <c r="H47" s="68">
        <f t="shared" si="105"/>
        <v>78.064409952893726</v>
      </c>
      <c r="I47" s="69">
        <f t="shared" si="106"/>
        <v>57.733859723017503</v>
      </c>
      <c r="J47" s="69">
        <f t="shared" si="107"/>
        <v>135.79826967591123</v>
      </c>
      <c r="L47" t="str">
        <f t="shared" si="140"/>
        <v>21 Science, research, engineering and technology professionals</v>
      </c>
      <c r="M47" s="18">
        <f t="shared" si="108"/>
        <v>12.262628455839035</v>
      </c>
      <c r="N47" s="18">
        <f t="shared" si="108"/>
        <v>12.020174834415624</v>
      </c>
      <c r="O47" s="18">
        <f t="shared" si="108"/>
        <v>12.467977793813903</v>
      </c>
      <c r="P47" s="18">
        <f t="shared" si="108"/>
        <v>14.623523939000904</v>
      </c>
      <c r="Q47" s="18">
        <f t="shared" si="108"/>
        <v>14.927243542024351</v>
      </c>
      <c r="S47" s="68">
        <f t="shared" si="109"/>
        <v>101.22487548323835</v>
      </c>
      <c r="T47" s="69">
        <f t="shared" si="110"/>
        <v>66.045038361359104</v>
      </c>
      <c r="U47" s="69">
        <f t="shared" si="111"/>
        <v>167.26991384459745</v>
      </c>
      <c r="W47" t="str">
        <f t="shared" si="141"/>
        <v>21 Science, research, engineering and technology professionals</v>
      </c>
      <c r="X47" s="18">
        <f t="shared" si="112"/>
        <v>11.350938088054745</v>
      </c>
      <c r="Y47" s="18">
        <f t="shared" si="112"/>
        <v>11.214352259492895</v>
      </c>
      <c r="Z47" s="18">
        <f t="shared" si="112"/>
        <v>10.851739175391518</v>
      </c>
      <c r="AA47" s="18">
        <f t="shared" si="112"/>
        <v>12.27537140406819</v>
      </c>
      <c r="AB47" s="18">
        <f t="shared" si="112"/>
        <v>11.860520318161683</v>
      </c>
      <c r="AD47" s="68">
        <f t="shared" si="113"/>
        <v>37.520427895975786</v>
      </c>
      <c r="AE47" s="69">
        <f t="shared" si="114"/>
        <v>48.561481370259671</v>
      </c>
      <c r="AF47" s="69">
        <f t="shared" si="115"/>
        <v>86.081909266235456</v>
      </c>
      <c r="AH47" t="str">
        <f t="shared" si="142"/>
        <v>21 Science, research, engineering and technology professionals</v>
      </c>
      <c r="AI47" s="18">
        <f t="shared" si="116"/>
        <v>3.958454545567486</v>
      </c>
      <c r="AJ47" s="18">
        <f t="shared" si="116"/>
        <v>3.9561979362304038</v>
      </c>
      <c r="AK47" s="18">
        <f t="shared" si="116"/>
        <v>4.0413517577480427</v>
      </c>
      <c r="AL47" s="18">
        <f t="shared" si="116"/>
        <v>4.8201019145684709</v>
      </c>
      <c r="AM47" s="18">
        <f t="shared" si="116"/>
        <v>5.035803475312008</v>
      </c>
      <c r="AO47" s="68">
        <f t="shared" si="117"/>
        <v>41.798841387416438</v>
      </c>
      <c r="AP47" s="69">
        <f t="shared" si="118"/>
        <v>47.533811976182427</v>
      </c>
      <c r="AQ47" s="69">
        <f t="shared" si="119"/>
        <v>89.332653363598865</v>
      </c>
      <c r="AS47" t="str">
        <f t="shared" si="143"/>
        <v>21 Science, research, engineering and technology professionals</v>
      </c>
      <c r="AT47" s="18">
        <f t="shared" si="120"/>
        <v>10.463263972010031</v>
      </c>
      <c r="AU47" s="18">
        <f t="shared" si="120"/>
        <v>10.360946645744033</v>
      </c>
      <c r="AV47" s="18">
        <f t="shared" si="120"/>
        <v>9.5750152732539799</v>
      </c>
      <c r="AW47" s="18">
        <f t="shared" si="120"/>
        <v>9.793378841808984</v>
      </c>
      <c r="AX47" s="18">
        <f t="shared" si="120"/>
        <v>8.9071872661328495</v>
      </c>
      <c r="AZ47" s="68">
        <f t="shared" si="121"/>
        <v>14.599549654674652</v>
      </c>
      <c r="BA47" s="69">
        <f t="shared" si="122"/>
        <v>38.849306780840223</v>
      </c>
      <c r="BB47" s="69">
        <f t="shared" si="123"/>
        <v>53.44885643551487</v>
      </c>
      <c r="BD47" t="str">
        <f t="shared" si="144"/>
        <v>21 Science, research, engineering and technology professionals</v>
      </c>
      <c r="BE47" s="18">
        <f t="shared" si="124"/>
        <v>3.9733135927072518</v>
      </c>
      <c r="BF47" s="18">
        <f t="shared" si="124"/>
        <v>4.303519296742139</v>
      </c>
      <c r="BG47" s="18">
        <f t="shared" si="124"/>
        <v>4.3462720406560438</v>
      </c>
      <c r="BH47" s="18">
        <f t="shared" si="124"/>
        <v>4.9279526097149393</v>
      </c>
      <c r="BI47" s="18">
        <f t="shared" si="124"/>
        <v>5.1374413379059822</v>
      </c>
      <c r="BK47" s="68">
        <f t="shared" si="125"/>
        <v>36.852749218811027</v>
      </c>
      <c r="BL47" s="69">
        <f t="shared" si="126"/>
        <v>36.442648203546128</v>
      </c>
      <c r="BM47" s="69">
        <f t="shared" si="127"/>
        <v>73.295397422357155</v>
      </c>
      <c r="BO47" t="str">
        <f t="shared" si="145"/>
        <v>21 Science, research, engineering and technology professionals</v>
      </c>
      <c r="BP47" s="18">
        <f t="shared" si="128"/>
        <v>2.9614121551427748</v>
      </c>
      <c r="BQ47" s="18">
        <f t="shared" si="128"/>
        <v>3.2177710050391815</v>
      </c>
      <c r="BR47" s="18">
        <f t="shared" si="128"/>
        <v>3.6348592015161976</v>
      </c>
      <c r="BS47" s="18">
        <f t="shared" si="128"/>
        <v>4.1444153194425954</v>
      </c>
      <c r="BT47" s="18">
        <f t="shared" si="128"/>
        <v>4.6668176265748071</v>
      </c>
      <c r="BV47" s="68">
        <f t="shared" si="129"/>
        <v>11.567521218931139</v>
      </c>
      <c r="BW47" s="69">
        <f t="shared" si="130"/>
        <v>37.650907387489795</v>
      </c>
      <c r="BX47" s="69">
        <f t="shared" si="131"/>
        <v>49.218428606420936</v>
      </c>
      <c r="BZ47" t="str">
        <f t="shared" si="146"/>
        <v>21 Science, research, engineering and technology professionals</v>
      </c>
      <c r="CA47" s="18">
        <f t="shared" si="132"/>
        <v>2.5337044557729342</v>
      </c>
      <c r="CB47" s="18">
        <f t="shared" si="132"/>
        <v>2.7221673299749125</v>
      </c>
      <c r="CC47" s="18">
        <f t="shared" si="132"/>
        <v>2.9027181690592436</v>
      </c>
      <c r="CD47" s="18">
        <f t="shared" si="132"/>
        <v>3.4833827161990976</v>
      </c>
      <c r="CE47" s="18">
        <f t="shared" si="132"/>
        <v>3.4002363971373128</v>
      </c>
      <c r="CG47" s="68">
        <f t="shared" si="133"/>
        <v>-22.516329428721999</v>
      </c>
      <c r="CH47" s="69">
        <f t="shared" si="134"/>
        <v>31.119497756585023</v>
      </c>
      <c r="CI47" s="69">
        <f t="shared" si="135"/>
        <v>8.6031683278630258</v>
      </c>
      <c r="CK47" t="str">
        <f t="shared" si="147"/>
        <v>21 Science, research, engineering and technology professionals</v>
      </c>
      <c r="CL47" s="18">
        <f t="shared" si="136"/>
        <v>1.466953693896732</v>
      </c>
      <c r="CM47" s="18">
        <f t="shared" si="136"/>
        <v>1.9885048241470791</v>
      </c>
      <c r="CN47" s="18">
        <f t="shared" si="136"/>
        <v>2.270991426732877</v>
      </c>
      <c r="CO47" s="18">
        <f t="shared" si="136"/>
        <v>3.6593538561688859</v>
      </c>
      <c r="CP47" s="18">
        <f t="shared" si="136"/>
        <v>4.6833090130467951</v>
      </c>
      <c r="CR47" s="68">
        <f t="shared" si="137"/>
        <v>19.729193163982732</v>
      </c>
      <c r="CS47" s="69">
        <f t="shared" si="138"/>
        <v>33.694473320369212</v>
      </c>
      <c r="CT47" s="69">
        <f t="shared" si="139"/>
        <v>53.423666484351941</v>
      </c>
    </row>
    <row r="48" spans="1:98" x14ac:dyDescent="0.2">
      <c r="A48" t="str">
        <f t="shared" si="103"/>
        <v>22 Health professionals</v>
      </c>
      <c r="B48" s="18">
        <f t="shared" si="104"/>
        <v>15.793915580996826</v>
      </c>
      <c r="C48" s="18">
        <f t="shared" si="104"/>
        <v>17.446898336951858</v>
      </c>
      <c r="D48" s="18">
        <f t="shared" si="104"/>
        <v>15.313137873386742</v>
      </c>
      <c r="E48" s="18">
        <f t="shared" si="104"/>
        <v>15.987413314071425</v>
      </c>
      <c r="F48" s="18">
        <f t="shared" si="104"/>
        <v>16.484602238369924</v>
      </c>
      <c r="H48" s="68">
        <f t="shared" si="105"/>
        <v>78.381253050291903</v>
      </c>
      <c r="I48" s="69">
        <f t="shared" si="106"/>
        <v>72.881336528637107</v>
      </c>
      <c r="J48" s="69">
        <f t="shared" si="107"/>
        <v>151.26258957892901</v>
      </c>
      <c r="L48" t="str">
        <f t="shared" si="140"/>
        <v>22 Health professionals</v>
      </c>
      <c r="M48" s="18">
        <f t="shared" si="108"/>
        <v>6.9225483141443718</v>
      </c>
      <c r="N48" s="18">
        <f t="shared" si="108"/>
        <v>7.7475047965835024</v>
      </c>
      <c r="O48" s="18">
        <f t="shared" si="108"/>
        <v>6.8219913769792386</v>
      </c>
      <c r="P48" s="18">
        <f t="shared" si="108"/>
        <v>6.645168772568792</v>
      </c>
      <c r="Q48" s="18">
        <f t="shared" si="108"/>
        <v>6.6298271603277472</v>
      </c>
      <c r="S48" s="68">
        <f t="shared" si="109"/>
        <v>63.338705467298929</v>
      </c>
      <c r="T48" s="69">
        <f t="shared" si="110"/>
        <v>71.3815796033076</v>
      </c>
      <c r="U48" s="69">
        <f t="shared" si="111"/>
        <v>134.72028507060651</v>
      </c>
      <c r="W48" t="str">
        <f t="shared" si="141"/>
        <v>22 Health professionals</v>
      </c>
      <c r="X48" s="18">
        <f t="shared" si="112"/>
        <v>7.1470113669711735</v>
      </c>
      <c r="Y48" s="18">
        <f t="shared" si="112"/>
        <v>7.9336362084943479</v>
      </c>
      <c r="Z48" s="18">
        <f t="shared" si="112"/>
        <v>7.4253682361325319</v>
      </c>
      <c r="AA48" s="18">
        <f t="shared" si="112"/>
        <v>7.0538846709264176</v>
      </c>
      <c r="AB48" s="18">
        <f t="shared" si="112"/>
        <v>6.8568394415869305</v>
      </c>
      <c r="AD48" s="68">
        <f t="shared" si="113"/>
        <v>16.190014073783722</v>
      </c>
      <c r="AE48" s="69">
        <f t="shared" si="114"/>
        <v>60.039057712787702</v>
      </c>
      <c r="AF48" s="69">
        <f t="shared" si="115"/>
        <v>76.22907178657141</v>
      </c>
      <c r="AH48" t="str">
        <f t="shared" si="142"/>
        <v>22 Health professionals</v>
      </c>
      <c r="AI48" s="18">
        <f t="shared" si="116"/>
        <v>12.226773167949331</v>
      </c>
      <c r="AJ48" s="18">
        <f t="shared" si="116"/>
        <v>10.095173562531606</v>
      </c>
      <c r="AK48" s="18">
        <f t="shared" si="116"/>
        <v>8.5151464245966721</v>
      </c>
      <c r="AL48" s="18">
        <f t="shared" si="116"/>
        <v>4.663745531208952</v>
      </c>
      <c r="AM48" s="18">
        <f t="shared" si="116"/>
        <v>1.9807957653731687</v>
      </c>
      <c r="AO48" s="68">
        <f t="shared" si="117"/>
        <v>-73.528525030527419</v>
      </c>
      <c r="AP48" s="69">
        <f t="shared" si="118"/>
        <v>19.282697849564425</v>
      </c>
      <c r="AQ48" s="69">
        <f t="shared" si="119"/>
        <v>-54.245827180963005</v>
      </c>
      <c r="AS48" t="str">
        <f t="shared" si="143"/>
        <v>22 Health professionals</v>
      </c>
      <c r="AT48" s="18">
        <f t="shared" si="120"/>
        <v>1.7448135867511938</v>
      </c>
      <c r="AU48" s="18">
        <f t="shared" si="120"/>
        <v>1.9778477711437887</v>
      </c>
      <c r="AV48" s="18">
        <f t="shared" si="120"/>
        <v>2.1637960391552591</v>
      </c>
      <c r="AW48" s="18">
        <f t="shared" si="120"/>
        <v>2.1333648345864362</v>
      </c>
      <c r="AX48" s="18">
        <f t="shared" si="120"/>
        <v>2.119989364519336</v>
      </c>
      <c r="AZ48" s="68">
        <f t="shared" si="121"/>
        <v>20.697747152683615</v>
      </c>
      <c r="BA48" s="69">
        <f t="shared" si="122"/>
        <v>56.07501695461535</v>
      </c>
      <c r="BB48" s="69">
        <f t="shared" si="123"/>
        <v>76.772764107298968</v>
      </c>
      <c r="BD48" t="str">
        <f t="shared" si="144"/>
        <v>22 Health professionals</v>
      </c>
      <c r="BE48" s="18">
        <f t="shared" si="124"/>
        <v>1.741409582776134</v>
      </c>
      <c r="BF48" s="18">
        <f t="shared" si="124"/>
        <v>1.9705615635646188</v>
      </c>
      <c r="BG48" s="18">
        <f t="shared" si="124"/>
        <v>2.0049014853794187</v>
      </c>
      <c r="BH48" s="18">
        <f t="shared" si="124"/>
        <v>2.0336425050306075</v>
      </c>
      <c r="BI48" s="18">
        <f t="shared" si="124"/>
        <v>2.0719555820368725</v>
      </c>
      <c r="BK48" s="68">
        <f t="shared" si="125"/>
        <v>19.649519754283535</v>
      </c>
      <c r="BL48" s="69">
        <f t="shared" si="126"/>
        <v>65.009139378637158</v>
      </c>
      <c r="BM48" s="69">
        <f t="shared" si="127"/>
        <v>84.658659132920704</v>
      </c>
      <c r="BO48" t="str">
        <f t="shared" si="145"/>
        <v>22 Health professionals</v>
      </c>
      <c r="BP48" s="18">
        <f t="shared" si="128"/>
        <v>1.2874778992132319</v>
      </c>
      <c r="BQ48" s="18">
        <f t="shared" si="128"/>
        <v>1.5655281350255739</v>
      </c>
      <c r="BR48" s="18">
        <f t="shared" si="128"/>
        <v>1.4994929205798768</v>
      </c>
      <c r="BS48" s="18">
        <f t="shared" si="128"/>
        <v>1.5568615326776483</v>
      </c>
      <c r="BT48" s="18">
        <f t="shared" si="128"/>
        <v>1.5515172359269205</v>
      </c>
      <c r="BV48" s="68">
        <f t="shared" si="129"/>
        <v>-10.088191686850918</v>
      </c>
      <c r="BW48" s="69">
        <f t="shared" si="130"/>
        <v>47.369471473202829</v>
      </c>
      <c r="BX48" s="69">
        <f t="shared" si="131"/>
        <v>37.281279786351909</v>
      </c>
      <c r="BZ48" t="str">
        <f t="shared" si="146"/>
        <v>22 Health professionals</v>
      </c>
      <c r="CA48" s="18">
        <f t="shared" si="132"/>
        <v>1.1300888774278894</v>
      </c>
      <c r="CB48" s="18">
        <f t="shared" si="132"/>
        <v>1.5748265788290856</v>
      </c>
      <c r="CC48" s="18">
        <f t="shared" si="132"/>
        <v>1.3814285241796345</v>
      </c>
      <c r="CD48" s="18">
        <f t="shared" si="132"/>
        <v>1.4200704339762422</v>
      </c>
      <c r="CE48" s="18">
        <f t="shared" si="132"/>
        <v>1.3546525601847257</v>
      </c>
      <c r="CG48" s="68">
        <f t="shared" si="133"/>
        <v>-35.135742905688957</v>
      </c>
      <c r="CH48" s="69">
        <f t="shared" si="134"/>
        <v>37.191238562567833</v>
      </c>
      <c r="CI48" s="69">
        <f t="shared" si="135"/>
        <v>2.0554956568788776</v>
      </c>
      <c r="CK48" t="str">
        <f t="shared" si="147"/>
        <v>22 Health professionals</v>
      </c>
      <c r="CL48" s="18">
        <f t="shared" si="136"/>
        <v>0.39750249325188658</v>
      </c>
      <c r="CM48" s="18">
        <f t="shared" si="136"/>
        <v>0.60173585225195947</v>
      </c>
      <c r="CN48" s="18">
        <f t="shared" si="136"/>
        <v>0.63054016842415339</v>
      </c>
      <c r="CO48" s="18">
        <f t="shared" si="136"/>
        <v>0.73964111012227651</v>
      </c>
      <c r="CP48" s="18">
        <f t="shared" si="136"/>
        <v>1.0146444708594313</v>
      </c>
      <c r="CR48" s="68">
        <f t="shared" si="137"/>
        <v>-6.5748355459369927</v>
      </c>
      <c r="CS48" s="69">
        <f t="shared" si="138"/>
        <v>33.515069305387406</v>
      </c>
      <c r="CT48" s="69">
        <f t="shared" si="139"/>
        <v>26.940233759450415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27.328267242685811</v>
      </c>
      <c r="C49" s="18">
        <f t="shared" si="104"/>
        <v>26.13092739994406</v>
      </c>
      <c r="D49" s="18">
        <f t="shared" si="104"/>
        <v>27.096602275463823</v>
      </c>
      <c r="E49" s="18">
        <f t="shared" si="104"/>
        <v>23.756524657281201</v>
      </c>
      <c r="F49" s="18">
        <f t="shared" si="104"/>
        <v>21.414188717499417</v>
      </c>
      <c r="H49" s="68">
        <f t="shared" si="105"/>
        <v>30.954889840905231</v>
      </c>
      <c r="I49" s="69">
        <f t="shared" si="106"/>
        <v>58.402007922186769</v>
      </c>
      <c r="J49" s="69">
        <f t="shared" si="107"/>
        <v>89.356897763091993</v>
      </c>
      <c r="L49" t="str">
        <f t="shared" si="140"/>
        <v>23 Teaching and other educational professionals</v>
      </c>
      <c r="M49" s="18">
        <f t="shared" si="108"/>
        <v>23.21287782789085</v>
      </c>
      <c r="N49" s="18">
        <f t="shared" si="108"/>
        <v>22.898593331266408</v>
      </c>
      <c r="O49" s="18">
        <f t="shared" si="108"/>
        <v>22.790903834721078</v>
      </c>
      <c r="P49" s="18">
        <f t="shared" si="108"/>
        <v>20.03427177014084</v>
      </c>
      <c r="Q49" s="18">
        <f t="shared" si="108"/>
        <v>17.972167699085293</v>
      </c>
      <c r="S49" s="68">
        <f t="shared" si="109"/>
        <v>32.536953189024473</v>
      </c>
      <c r="T49" s="69">
        <f t="shared" si="110"/>
        <v>61.399993884858496</v>
      </c>
      <c r="U49" s="69">
        <f t="shared" si="111"/>
        <v>93.936947073882962</v>
      </c>
      <c r="W49" t="str">
        <f t="shared" si="141"/>
        <v>23 Teaching and other educational professionals</v>
      </c>
      <c r="X49" s="18">
        <f t="shared" si="112"/>
        <v>7.6730209042834261</v>
      </c>
      <c r="Y49" s="18">
        <f t="shared" si="112"/>
        <v>6.8827064484386566</v>
      </c>
      <c r="Z49" s="18">
        <f t="shared" si="112"/>
        <v>7.0232091890982176</v>
      </c>
      <c r="AA49" s="18">
        <f t="shared" si="112"/>
        <v>5.005404933379622</v>
      </c>
      <c r="AB49" s="18">
        <f t="shared" si="112"/>
        <v>3.5008234335163593</v>
      </c>
      <c r="AD49" s="68">
        <f t="shared" si="113"/>
        <v>-37.28124582122296</v>
      </c>
      <c r="AE49" s="69">
        <f t="shared" si="114"/>
        <v>38.45791272268125</v>
      </c>
      <c r="AF49" s="69">
        <f t="shared" si="115"/>
        <v>1.1766669014582924</v>
      </c>
      <c r="AH49" t="str">
        <f t="shared" si="142"/>
        <v>23 Teaching and other educational professionals</v>
      </c>
      <c r="AI49" s="18">
        <f t="shared" si="116"/>
        <v>3.7114598660806908</v>
      </c>
      <c r="AJ49" s="18">
        <f t="shared" si="116"/>
        <v>2.2019114403573821</v>
      </c>
      <c r="AK49" s="18">
        <f t="shared" si="116"/>
        <v>1.857717945290724</v>
      </c>
      <c r="AL49" s="18">
        <f t="shared" si="116"/>
        <v>0.98025008389046109</v>
      </c>
      <c r="AM49" s="18">
        <f t="shared" si="116"/>
        <v>0.8660504152013575</v>
      </c>
      <c r="AO49" s="68">
        <f t="shared" si="117"/>
        <v>-46.948952939548697</v>
      </c>
      <c r="AP49" s="69">
        <f t="shared" si="118"/>
        <v>17.502940829429185</v>
      </c>
      <c r="AQ49" s="69">
        <f t="shared" si="119"/>
        <v>-29.446012110119508</v>
      </c>
      <c r="AS49" t="str">
        <f t="shared" si="143"/>
        <v>23 Teaching and other educational professionals</v>
      </c>
      <c r="AT49" s="18">
        <f t="shared" si="120"/>
        <v>0.94594160661091142</v>
      </c>
      <c r="AU49" s="18">
        <f t="shared" si="120"/>
        <v>0.91394169361922273</v>
      </c>
      <c r="AV49" s="18">
        <f t="shared" si="120"/>
        <v>0.85310058900360686</v>
      </c>
      <c r="AW49" s="18">
        <f t="shared" si="120"/>
        <v>0.62592136055161707</v>
      </c>
      <c r="AX49" s="18">
        <f t="shared" si="120"/>
        <v>0.45797436432301358</v>
      </c>
      <c r="AZ49" s="68">
        <f t="shared" si="121"/>
        <v>-33.86631385499615</v>
      </c>
      <c r="BA49" s="69">
        <f t="shared" si="122"/>
        <v>35.544036435118137</v>
      </c>
      <c r="BB49" s="69">
        <f t="shared" si="123"/>
        <v>1.6777225801219864</v>
      </c>
      <c r="BD49" t="str">
        <f t="shared" si="144"/>
        <v>23 Teaching and other educational professionals</v>
      </c>
      <c r="BE49" s="18">
        <f t="shared" si="124"/>
        <v>0.90598300020161981</v>
      </c>
      <c r="BF49" s="18">
        <f t="shared" si="124"/>
        <v>0.93694541653902441</v>
      </c>
      <c r="BG49" s="18">
        <f t="shared" si="124"/>
        <v>0.96825690760833361</v>
      </c>
      <c r="BH49" s="18">
        <f t="shared" si="124"/>
        <v>0.87610620842241005</v>
      </c>
      <c r="BI49" s="18">
        <f t="shared" si="124"/>
        <v>1.0088932058416846</v>
      </c>
      <c r="BK49" s="68">
        <f t="shared" si="125"/>
        <v>20.636339254644909</v>
      </c>
      <c r="BL49" s="69">
        <f t="shared" si="126"/>
        <v>43.653222695084558</v>
      </c>
      <c r="BM49" s="69">
        <f t="shared" si="127"/>
        <v>64.289561949729475</v>
      </c>
      <c r="BO49" t="str">
        <f t="shared" si="145"/>
        <v>23 Teaching and other educational professionals</v>
      </c>
      <c r="BP49" s="18">
        <f t="shared" si="128"/>
        <v>0.73785574013982569</v>
      </c>
      <c r="BQ49" s="18">
        <f t="shared" si="128"/>
        <v>0.80849108985954699</v>
      </c>
      <c r="BR49" s="18">
        <f t="shared" si="128"/>
        <v>0.80726963839191301</v>
      </c>
      <c r="BS49" s="18">
        <f t="shared" si="128"/>
        <v>0.7414708811580959</v>
      </c>
      <c r="BT49" s="18">
        <f t="shared" si="128"/>
        <v>0.76076433675692412</v>
      </c>
      <c r="BV49" s="68">
        <f t="shared" si="129"/>
        <v>-18.109018931718264</v>
      </c>
      <c r="BW49" s="69">
        <f t="shared" si="130"/>
        <v>41.120608137635379</v>
      </c>
      <c r="BX49" s="69">
        <f t="shared" si="131"/>
        <v>23.011589205917115</v>
      </c>
      <c r="BZ49" t="str">
        <f t="shared" si="146"/>
        <v>23 Teaching and other educational professionals</v>
      </c>
      <c r="CA49" s="18">
        <f t="shared" si="132"/>
        <v>0.74427057951741327</v>
      </c>
      <c r="CB49" s="18">
        <f t="shared" si="132"/>
        <v>0.86483036768091481</v>
      </c>
      <c r="CC49" s="18">
        <f t="shared" si="132"/>
        <v>0.97746827575479578</v>
      </c>
      <c r="CD49" s="18">
        <f t="shared" si="132"/>
        <v>0.93663617120123988</v>
      </c>
      <c r="CE49" s="18">
        <f t="shared" si="132"/>
        <v>1.0647593308037728</v>
      </c>
      <c r="CG49" s="68">
        <f t="shared" si="133"/>
        <v>-27.946558479317378</v>
      </c>
      <c r="CH49" s="69">
        <f t="shared" si="134"/>
        <v>36.722309008578101</v>
      </c>
      <c r="CI49" s="69">
        <f t="shared" si="135"/>
        <v>8.7757505292607227</v>
      </c>
      <c r="CK49" t="str">
        <f t="shared" si="147"/>
        <v>23 Teaching and other educational professionals</v>
      </c>
      <c r="CL49" s="18">
        <f t="shared" si="136"/>
        <v>0.3569262018364634</v>
      </c>
      <c r="CM49" s="18">
        <f t="shared" si="136"/>
        <v>0.49195767200293672</v>
      </c>
      <c r="CN49" s="18">
        <f t="shared" si="136"/>
        <v>0.60326864643670031</v>
      </c>
      <c r="CO49" s="18">
        <f t="shared" si="136"/>
        <v>0.69041415867771316</v>
      </c>
      <c r="CP49" s="18">
        <f t="shared" si="136"/>
        <v>0.8277173266861525</v>
      </c>
      <c r="CR49" s="68">
        <f t="shared" si="137"/>
        <v>-20.341150742092502</v>
      </c>
      <c r="CS49" s="69">
        <f t="shared" si="138"/>
        <v>31.026155962252293</v>
      </c>
      <c r="CT49" s="69">
        <f t="shared" si="139"/>
        <v>10.685005220159791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6.6873808551835463</v>
      </c>
      <c r="C50" s="18">
        <f t="shared" si="104"/>
        <v>6.8345520580783798</v>
      </c>
      <c r="D50" s="18">
        <f t="shared" si="104"/>
        <v>7.3949679708855172</v>
      </c>
      <c r="E50" s="18">
        <f t="shared" si="104"/>
        <v>7.4610265112323573</v>
      </c>
      <c r="F50" s="18">
        <f t="shared" si="104"/>
        <v>7.5326973276510261</v>
      </c>
      <c r="H50" s="68">
        <f t="shared" si="105"/>
        <v>68.790947355486807</v>
      </c>
      <c r="I50" s="69">
        <f t="shared" si="106"/>
        <v>69.316444121263061</v>
      </c>
      <c r="J50" s="69">
        <f t="shared" si="107"/>
        <v>138.10739147674985</v>
      </c>
      <c r="L50" t="str">
        <f t="shared" si="140"/>
        <v>24 Business, media and public service professionals</v>
      </c>
      <c r="M50" s="18">
        <f t="shared" si="108"/>
        <v>12.875449167938294</v>
      </c>
      <c r="N50" s="18">
        <f t="shared" si="108"/>
        <v>13.19489968493372</v>
      </c>
      <c r="O50" s="18">
        <f t="shared" si="108"/>
        <v>13.381369776378024</v>
      </c>
      <c r="P50" s="18">
        <f t="shared" si="108"/>
        <v>13.203221113803568</v>
      </c>
      <c r="Q50" s="18">
        <f t="shared" si="108"/>
        <v>12.870782299119208</v>
      </c>
      <c r="S50" s="68">
        <f t="shared" si="109"/>
        <v>61.659950493391193</v>
      </c>
      <c r="T50" s="69">
        <f t="shared" si="110"/>
        <v>67.758865158616061</v>
      </c>
      <c r="U50" s="69">
        <f t="shared" si="111"/>
        <v>129.41881565200725</v>
      </c>
      <c r="W50" t="str">
        <f t="shared" si="141"/>
        <v>24 Business, media and public service professionals</v>
      </c>
      <c r="X50" s="18">
        <f t="shared" si="112"/>
        <v>11.476605707256072</v>
      </c>
      <c r="Y50" s="18">
        <f t="shared" si="112"/>
        <v>12.055916642903261</v>
      </c>
      <c r="Z50" s="18">
        <f t="shared" si="112"/>
        <v>12.339129010281358</v>
      </c>
      <c r="AA50" s="18">
        <f t="shared" si="112"/>
        <v>11.837369907143048</v>
      </c>
      <c r="AB50" s="18">
        <f t="shared" si="112"/>
        <v>11.23432815572674</v>
      </c>
      <c r="AD50" s="68">
        <f t="shared" si="113"/>
        <v>14.557999360422086</v>
      </c>
      <c r="AE50" s="69">
        <f t="shared" si="114"/>
        <v>54.308726966535978</v>
      </c>
      <c r="AF50" s="69">
        <f t="shared" si="115"/>
        <v>68.866726326958073</v>
      </c>
      <c r="AH50" t="str">
        <f t="shared" si="142"/>
        <v>24 Business, media and public service professionals</v>
      </c>
      <c r="AI50" s="18">
        <f t="shared" si="116"/>
        <v>4.4265136192660224</v>
      </c>
      <c r="AJ50" s="18">
        <f t="shared" si="116"/>
        <v>4.0653404299559384</v>
      </c>
      <c r="AK50" s="18">
        <f t="shared" si="116"/>
        <v>4.2958352415387875</v>
      </c>
      <c r="AL50" s="18">
        <f t="shared" si="116"/>
        <v>3.9446058471719705</v>
      </c>
      <c r="AM50" s="18">
        <f t="shared" si="116"/>
        <v>3.8456961920785173</v>
      </c>
      <c r="AO50" s="68">
        <f t="shared" si="117"/>
        <v>1.8727237060465993</v>
      </c>
      <c r="AP50" s="69">
        <f t="shared" si="118"/>
        <v>35.416836680326711</v>
      </c>
      <c r="AQ50" s="69">
        <f t="shared" si="119"/>
        <v>37.289560386373303</v>
      </c>
      <c r="AS50" t="str">
        <f t="shared" si="143"/>
        <v>24 Business, media and public service professionals</v>
      </c>
      <c r="AT50" s="18">
        <f t="shared" si="120"/>
        <v>6.6210701895444117</v>
      </c>
      <c r="AU50" s="18">
        <f t="shared" si="120"/>
        <v>6.9643548995015596</v>
      </c>
      <c r="AV50" s="18">
        <f t="shared" si="120"/>
        <v>7.1352369199503869</v>
      </c>
      <c r="AW50" s="18">
        <f t="shared" si="120"/>
        <v>7.0223900625227653</v>
      </c>
      <c r="AX50" s="18">
        <f t="shared" si="120"/>
        <v>6.8522472495781024</v>
      </c>
      <c r="AZ50" s="68">
        <f t="shared" si="121"/>
        <v>18.305907260871475</v>
      </c>
      <c r="BA50" s="69">
        <f t="shared" si="122"/>
        <v>52.041702984948543</v>
      </c>
      <c r="BB50" s="69">
        <f t="shared" si="123"/>
        <v>70.347610245820007</v>
      </c>
      <c r="BD50" t="str">
        <f t="shared" si="144"/>
        <v>24 Business, media and public service professionals</v>
      </c>
      <c r="BE50" s="18">
        <f t="shared" si="124"/>
        <v>3.7909090396728886</v>
      </c>
      <c r="BF50" s="18">
        <f t="shared" si="124"/>
        <v>4.3809781291202166</v>
      </c>
      <c r="BG50" s="18">
        <f t="shared" si="124"/>
        <v>4.6744763717033457</v>
      </c>
      <c r="BH50" s="18">
        <f t="shared" si="124"/>
        <v>4.8477921527658907</v>
      </c>
      <c r="BI50" s="18">
        <f t="shared" si="124"/>
        <v>5.2718381105659473</v>
      </c>
      <c r="BK50" s="68">
        <f t="shared" si="125"/>
        <v>30.572780678703836</v>
      </c>
      <c r="BL50" s="69">
        <f t="shared" si="126"/>
        <v>48.992648379648777</v>
      </c>
      <c r="BM50" s="69">
        <f t="shared" si="127"/>
        <v>79.56542905835262</v>
      </c>
      <c r="BO50" t="str">
        <f t="shared" si="145"/>
        <v>24 Business, media and public service professionals</v>
      </c>
      <c r="BP50" s="18">
        <f t="shared" si="128"/>
        <v>2.7526683154788318</v>
      </c>
      <c r="BQ50" s="18">
        <f t="shared" si="128"/>
        <v>2.9657051560068792</v>
      </c>
      <c r="BR50" s="18">
        <f t="shared" si="128"/>
        <v>3.30249759922543</v>
      </c>
      <c r="BS50" s="18">
        <f t="shared" si="128"/>
        <v>3.1631172017704481</v>
      </c>
      <c r="BT50" s="18">
        <f t="shared" si="128"/>
        <v>3.197785235787888</v>
      </c>
      <c r="BV50" s="68">
        <f t="shared" si="129"/>
        <v>-15.858290763891597</v>
      </c>
      <c r="BW50" s="69">
        <f t="shared" si="130"/>
        <v>37.465052392883862</v>
      </c>
      <c r="BX50" s="69">
        <f t="shared" si="131"/>
        <v>21.60676162899227</v>
      </c>
      <c r="BZ50" t="str">
        <f t="shared" si="146"/>
        <v>24 Business, media and public service professionals</v>
      </c>
      <c r="CA50" s="18">
        <f t="shared" si="132"/>
        <v>2.5315384497719098</v>
      </c>
      <c r="CB50" s="18">
        <f t="shared" si="132"/>
        <v>2.9477840530116537</v>
      </c>
      <c r="CC50" s="18">
        <f t="shared" si="132"/>
        <v>3.2939567604932924</v>
      </c>
      <c r="CD50" s="18">
        <f t="shared" si="132"/>
        <v>3.4022594992556692</v>
      </c>
      <c r="CE50" s="18">
        <f t="shared" si="132"/>
        <v>3.5581499613146885</v>
      </c>
      <c r="CG50" s="68">
        <f t="shared" si="133"/>
        <v>-28.54834388015442</v>
      </c>
      <c r="CH50" s="69">
        <f t="shared" si="134"/>
        <v>34.663602900838583</v>
      </c>
      <c r="CI50" s="69">
        <f t="shared" si="135"/>
        <v>6.1152590206841664</v>
      </c>
      <c r="CK50" t="str">
        <f t="shared" si="147"/>
        <v>24 Business, media and public service professionals</v>
      </c>
      <c r="CL50" s="18">
        <f t="shared" si="136"/>
        <v>1.5342444252722338</v>
      </c>
      <c r="CM50" s="18">
        <f t="shared" si="136"/>
        <v>2.1163462347742263</v>
      </c>
      <c r="CN50" s="18">
        <f t="shared" si="136"/>
        <v>2.4565621767378971</v>
      </c>
      <c r="CO50" s="18">
        <f t="shared" si="136"/>
        <v>3.0586686598557726</v>
      </c>
      <c r="CP50" s="18">
        <f t="shared" si="136"/>
        <v>4.1088091748540414</v>
      </c>
      <c r="CR50" s="68">
        <f t="shared" si="137"/>
        <v>-2.8929083240285194</v>
      </c>
      <c r="CS50" s="69">
        <f t="shared" si="138"/>
        <v>32.161013476437134</v>
      </c>
      <c r="CT50" s="69">
        <f t="shared" si="139"/>
        <v>29.268105152408612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2.4380042226497243</v>
      </c>
      <c r="C51" s="18">
        <f t="shared" si="104"/>
        <v>2.6860597742612646</v>
      </c>
      <c r="D51" s="18">
        <f t="shared" si="104"/>
        <v>2.8711420118182525</v>
      </c>
      <c r="E51" s="18">
        <f t="shared" si="104"/>
        <v>2.7773195120758731</v>
      </c>
      <c r="F51" s="18">
        <f t="shared" si="104"/>
        <v>3.1389975895781879</v>
      </c>
      <c r="H51" s="68">
        <f t="shared" si="105"/>
        <v>81.163723762960032</v>
      </c>
      <c r="I51" s="69">
        <f t="shared" si="106"/>
        <v>66.262556812442284</v>
      </c>
      <c r="J51" s="69">
        <f t="shared" si="107"/>
        <v>147.42628057540233</v>
      </c>
      <c r="L51" t="str">
        <f t="shared" si="140"/>
        <v>31 Science, engineering and technology associate professionals</v>
      </c>
      <c r="M51" s="18">
        <f t="shared" si="108"/>
        <v>2.0142302832687147</v>
      </c>
      <c r="N51" s="18">
        <f t="shared" si="108"/>
        <v>2.0445258570343099</v>
      </c>
      <c r="O51" s="18">
        <f t="shared" si="108"/>
        <v>2.2420595405998984</v>
      </c>
      <c r="P51" s="18">
        <f t="shared" si="108"/>
        <v>2.0315223725689</v>
      </c>
      <c r="Q51" s="18">
        <f t="shared" si="108"/>
        <v>2.0590814136754116</v>
      </c>
      <c r="S51" s="68">
        <f t="shared" si="109"/>
        <v>54.356330560583608</v>
      </c>
      <c r="T51" s="69">
        <f t="shared" si="110"/>
        <v>56.849552208417052</v>
      </c>
      <c r="U51" s="69">
        <f t="shared" si="111"/>
        <v>111.20588276900068</v>
      </c>
      <c r="W51" t="str">
        <f t="shared" si="141"/>
        <v>31 Science, engineering and technology associate professionals</v>
      </c>
      <c r="X51" s="18">
        <f t="shared" si="112"/>
        <v>2.2665278914950879</v>
      </c>
      <c r="Y51" s="18">
        <f t="shared" si="112"/>
        <v>2.4579477080740499</v>
      </c>
      <c r="Z51" s="18">
        <f t="shared" si="112"/>
        <v>2.4887258793580131</v>
      </c>
      <c r="AA51" s="18">
        <f t="shared" si="112"/>
        <v>2.2842064924843117</v>
      </c>
      <c r="AB51" s="18">
        <f t="shared" si="112"/>
        <v>2.2269444361528961</v>
      </c>
      <c r="AD51" s="68">
        <f t="shared" si="113"/>
        <v>12.588786250613692</v>
      </c>
      <c r="AE51" s="69">
        <f t="shared" si="114"/>
        <v>45.525362180474069</v>
      </c>
      <c r="AF51" s="69">
        <f t="shared" si="115"/>
        <v>58.114148431087763</v>
      </c>
      <c r="AH51" t="str">
        <f t="shared" si="142"/>
        <v>31 Science, engineering and technology associate professionals</v>
      </c>
      <c r="AI51" s="18">
        <f t="shared" si="116"/>
        <v>1.3282169653959068</v>
      </c>
      <c r="AJ51" s="18">
        <f t="shared" si="116"/>
        <v>1.6314312094916621</v>
      </c>
      <c r="AK51" s="18">
        <f t="shared" si="116"/>
        <v>1.7100284087888651</v>
      </c>
      <c r="AL51" s="18">
        <f t="shared" si="116"/>
        <v>1.8196442106627353</v>
      </c>
      <c r="AM51" s="18">
        <f t="shared" si="116"/>
        <v>2.0993858941877037</v>
      </c>
      <c r="AO51" s="68">
        <f t="shared" si="117"/>
        <v>39.707432520747268</v>
      </c>
      <c r="AP51" s="69">
        <f t="shared" si="118"/>
        <v>53.850234943992703</v>
      </c>
      <c r="AQ51" s="69">
        <f t="shared" si="119"/>
        <v>93.557667464739964</v>
      </c>
      <c r="AS51" t="str">
        <f t="shared" si="143"/>
        <v>31 Science, engineering and technology associate professionals</v>
      </c>
      <c r="AT51" s="18">
        <f t="shared" si="120"/>
        <v>3.8737482950571738</v>
      </c>
      <c r="AU51" s="18">
        <f t="shared" si="120"/>
        <v>4.0952772266936766</v>
      </c>
      <c r="AV51" s="18">
        <f t="shared" si="120"/>
        <v>4.0783705041844449</v>
      </c>
      <c r="AW51" s="18">
        <f t="shared" si="120"/>
        <v>3.5425939570898901</v>
      </c>
      <c r="AX51" s="18">
        <f t="shared" si="120"/>
        <v>3.1493157164798466</v>
      </c>
      <c r="AZ51" s="68">
        <f t="shared" si="121"/>
        <v>-4.8713515349710503</v>
      </c>
      <c r="BA51" s="69">
        <f t="shared" si="122"/>
        <v>35.574873758357789</v>
      </c>
      <c r="BB51" s="69">
        <f t="shared" si="123"/>
        <v>30.703522223386742</v>
      </c>
      <c r="BD51" t="str">
        <f t="shared" si="144"/>
        <v>31 Science, engineering and technology associate professionals</v>
      </c>
      <c r="BE51" s="18">
        <f t="shared" si="124"/>
        <v>1.4792986944267144</v>
      </c>
      <c r="BF51" s="18">
        <f t="shared" si="124"/>
        <v>1.5579892717519301</v>
      </c>
      <c r="BG51" s="18">
        <f t="shared" si="124"/>
        <v>1.6616999531831576</v>
      </c>
      <c r="BH51" s="18">
        <f t="shared" si="124"/>
        <v>1.277337012449506</v>
      </c>
      <c r="BI51" s="18">
        <f t="shared" si="124"/>
        <v>0.98441140320331666</v>
      </c>
      <c r="BK51" s="68">
        <f t="shared" si="125"/>
        <v>-31.412087569324637</v>
      </c>
      <c r="BL51" s="69">
        <f t="shared" si="126"/>
        <v>28.68217888907219</v>
      </c>
      <c r="BM51" s="69">
        <f t="shared" si="127"/>
        <v>-2.7299086802524473</v>
      </c>
      <c r="BO51" t="str">
        <f t="shared" si="145"/>
        <v>31 Science, engineering and technology associate professionals</v>
      </c>
      <c r="BP51" s="18">
        <f t="shared" si="128"/>
        <v>1.1177610659660542</v>
      </c>
      <c r="BQ51" s="18">
        <f t="shared" si="128"/>
        <v>1.2553812294618845</v>
      </c>
      <c r="BR51" s="18">
        <f t="shared" si="128"/>
        <v>1.4593535629646668</v>
      </c>
      <c r="BS51" s="18">
        <f t="shared" si="128"/>
        <v>1.3427006733362823</v>
      </c>
      <c r="BT51" s="18">
        <f t="shared" si="128"/>
        <v>1.5992196598187058</v>
      </c>
      <c r="BV51" s="68">
        <f t="shared" si="129"/>
        <v>-4.7747448960349699</v>
      </c>
      <c r="BW51" s="69">
        <f t="shared" si="130"/>
        <v>35.414886364985925</v>
      </c>
      <c r="BX51" s="69">
        <f t="shared" si="131"/>
        <v>30.640141468950954</v>
      </c>
      <c r="BZ51" t="str">
        <f t="shared" si="146"/>
        <v>31 Science, engineering and technology associate professionals</v>
      </c>
      <c r="CA51" s="18">
        <f t="shared" si="132"/>
        <v>1.3101658235754483</v>
      </c>
      <c r="CB51" s="18">
        <f t="shared" si="132"/>
        <v>1.5401419088581996</v>
      </c>
      <c r="CC51" s="18">
        <f t="shared" si="132"/>
        <v>1.8405136042899413</v>
      </c>
      <c r="CD51" s="18">
        <f t="shared" si="132"/>
        <v>1.8470438954926849</v>
      </c>
      <c r="CE51" s="18">
        <f t="shared" si="132"/>
        <v>2.41658769173022</v>
      </c>
      <c r="CG51" s="68">
        <f t="shared" si="133"/>
        <v>-13.150070000125627</v>
      </c>
      <c r="CH51" s="69">
        <f t="shared" si="134"/>
        <v>33.337141486261338</v>
      </c>
      <c r="CI51" s="69">
        <f t="shared" si="135"/>
        <v>20.187071486135714</v>
      </c>
      <c r="CK51" t="str">
        <f t="shared" si="147"/>
        <v>31 Science, engineering and technology associate professionals</v>
      </c>
      <c r="CL51" s="18">
        <f t="shared" si="136"/>
        <v>0.65185878752019322</v>
      </c>
      <c r="CM51" s="18">
        <f t="shared" si="136"/>
        <v>0.93989453529572797</v>
      </c>
      <c r="CN51" s="18">
        <f t="shared" si="136"/>
        <v>1.2120886032087952</v>
      </c>
      <c r="CO51" s="18">
        <f t="shared" si="136"/>
        <v>1.5084817337592733</v>
      </c>
      <c r="CP51" s="18">
        <f t="shared" si="136"/>
        <v>2.8286193990065036</v>
      </c>
      <c r="CR51" s="68">
        <f t="shared" si="137"/>
        <v>35.488640191308669</v>
      </c>
      <c r="CS51" s="69">
        <f t="shared" si="138"/>
        <v>39.566162774580199</v>
      </c>
      <c r="CT51" s="69">
        <f t="shared" si="139"/>
        <v>75.054802965888868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0.49718057576738234</v>
      </c>
      <c r="C52" s="18">
        <f t="shared" si="104"/>
        <v>0.63054820795368893</v>
      </c>
      <c r="D52" s="18">
        <f t="shared" si="104"/>
        <v>0.51674964303315407</v>
      </c>
      <c r="E52" s="18">
        <f t="shared" si="104"/>
        <v>0.80330351214452578</v>
      </c>
      <c r="F52" s="18">
        <f t="shared" si="104"/>
        <v>0.99919506239115852</v>
      </c>
      <c r="H52" s="68">
        <f t="shared" si="105"/>
        <v>220.4092347152264</v>
      </c>
      <c r="I52" s="69">
        <f t="shared" si="106"/>
        <v>137.51128496297537</v>
      </c>
      <c r="J52" s="69">
        <f t="shared" si="107"/>
        <v>357.9205196782018</v>
      </c>
      <c r="L52" t="str">
        <f t="shared" si="140"/>
        <v>32 Health and social care associate professionals</v>
      </c>
      <c r="M52" s="18">
        <f t="shared" si="108"/>
        <v>1.5489089474605171</v>
      </c>
      <c r="N52" s="18">
        <f t="shared" si="108"/>
        <v>1.7992678135304578</v>
      </c>
      <c r="O52" s="18">
        <f t="shared" si="108"/>
        <v>1.6461185837960361</v>
      </c>
      <c r="P52" s="18">
        <f t="shared" si="108"/>
        <v>2.6922730316459487</v>
      </c>
      <c r="Q52" s="18">
        <f t="shared" si="108"/>
        <v>3.2629947963821055</v>
      </c>
      <c r="S52" s="68">
        <f t="shared" si="109"/>
        <v>233.16036731241473</v>
      </c>
      <c r="T52" s="69">
        <f t="shared" si="110"/>
        <v>139.6014917205305</v>
      </c>
      <c r="U52" s="69">
        <f t="shared" si="111"/>
        <v>372.76185903294521</v>
      </c>
      <c r="W52" t="str">
        <f t="shared" si="141"/>
        <v>32 Health and social care associate professionals</v>
      </c>
      <c r="X52" s="18">
        <f t="shared" si="112"/>
        <v>2.3456511107371334</v>
      </c>
      <c r="Y52" s="18">
        <f t="shared" si="112"/>
        <v>2.6857542165729615</v>
      </c>
      <c r="Z52" s="18">
        <f t="shared" si="112"/>
        <v>2.5967138310493811</v>
      </c>
      <c r="AA52" s="18">
        <f t="shared" si="112"/>
        <v>4.1339227336249875</v>
      </c>
      <c r="AB52" s="18">
        <f t="shared" si="112"/>
        <v>4.814281176538227</v>
      </c>
      <c r="AD52" s="68">
        <f t="shared" si="113"/>
        <v>133.27606472592035</v>
      </c>
      <c r="AE52" s="69">
        <f t="shared" si="114"/>
        <v>118.12320650812723</v>
      </c>
      <c r="AF52" s="69">
        <f t="shared" si="115"/>
        <v>251.39927123404755</v>
      </c>
      <c r="AH52" t="str">
        <f t="shared" si="142"/>
        <v>32 Health and social care associate professionals</v>
      </c>
      <c r="AI52" s="18">
        <f t="shared" si="116"/>
        <v>5.4242006001044922</v>
      </c>
      <c r="AJ52" s="18">
        <f t="shared" si="116"/>
        <v>4.8933665265383688</v>
      </c>
      <c r="AK52" s="18">
        <f t="shared" si="116"/>
        <v>4.44214965799166</v>
      </c>
      <c r="AL52" s="18">
        <f t="shared" si="116"/>
        <v>4.8641101857623834</v>
      </c>
      <c r="AM52" s="18">
        <f t="shared" si="116"/>
        <v>2.7089555931324041</v>
      </c>
      <c r="AO52" s="68">
        <f t="shared" si="117"/>
        <v>-30.603229246059726</v>
      </c>
      <c r="AP52" s="69">
        <f t="shared" si="118"/>
        <v>41.678596078499105</v>
      </c>
      <c r="AQ52" s="69">
        <f t="shared" si="119"/>
        <v>11.075366832439377</v>
      </c>
      <c r="AS52" t="str">
        <f t="shared" si="143"/>
        <v>32 Health and social care associate professionals</v>
      </c>
      <c r="AT52" s="18">
        <f t="shared" si="120"/>
        <v>1.2816276810556382</v>
      </c>
      <c r="AU52" s="18">
        <f t="shared" si="120"/>
        <v>1.4238717619986709</v>
      </c>
      <c r="AV52" s="18">
        <f t="shared" si="120"/>
        <v>1.5570897044277849</v>
      </c>
      <c r="AW52" s="18">
        <f t="shared" si="120"/>
        <v>2.1209362820714115</v>
      </c>
      <c r="AX52" s="18">
        <f t="shared" si="120"/>
        <v>2.2403644200904638</v>
      </c>
      <c r="AZ52" s="68">
        <f t="shared" si="121"/>
        <v>77.250242096586518</v>
      </c>
      <c r="BA52" s="69">
        <f t="shared" si="122"/>
        <v>87.839212529102085</v>
      </c>
      <c r="BB52" s="69">
        <f t="shared" si="123"/>
        <v>165.08945462568857</v>
      </c>
      <c r="BD52" t="str">
        <f t="shared" si="144"/>
        <v>32 Health and social care associate professionals</v>
      </c>
      <c r="BE52" s="18">
        <f t="shared" si="124"/>
        <v>1.3258996601079578</v>
      </c>
      <c r="BF52" s="18">
        <f t="shared" si="124"/>
        <v>1.5329577420401956</v>
      </c>
      <c r="BG52" s="18">
        <f t="shared" si="124"/>
        <v>1.5995011747153205</v>
      </c>
      <c r="BH52" s="18">
        <f t="shared" si="124"/>
        <v>2.5776944933121855</v>
      </c>
      <c r="BI52" s="18">
        <f t="shared" si="124"/>
        <v>3.0363921751910898</v>
      </c>
      <c r="BK52" s="68">
        <f t="shared" si="125"/>
        <v>119.78439653303852</v>
      </c>
      <c r="BL52" s="69">
        <f t="shared" si="126"/>
        <v>115.87530018440933</v>
      </c>
      <c r="BM52" s="69">
        <f t="shared" si="127"/>
        <v>235.65969671744784</v>
      </c>
      <c r="BO52" t="str">
        <f t="shared" si="145"/>
        <v>32 Health and social care associate professionals</v>
      </c>
      <c r="BP52" s="18">
        <f t="shared" si="128"/>
        <v>1.0690004941649884</v>
      </c>
      <c r="BQ52" s="18">
        <f t="shared" si="128"/>
        <v>1.300492020569477</v>
      </c>
      <c r="BR52" s="18">
        <f t="shared" si="128"/>
        <v>1.1963358871467709</v>
      </c>
      <c r="BS52" s="18">
        <f t="shared" si="128"/>
        <v>1.9693440305421823</v>
      </c>
      <c r="BT52" s="18">
        <f t="shared" si="128"/>
        <v>2.128758995570851</v>
      </c>
      <c r="BV52" s="68">
        <f t="shared" si="129"/>
        <v>54.624359245750362</v>
      </c>
      <c r="BW52" s="69">
        <f t="shared" si="130"/>
        <v>83.626539168837411</v>
      </c>
      <c r="BX52" s="69">
        <f t="shared" si="131"/>
        <v>138.25089841458777</v>
      </c>
      <c r="BZ52" t="str">
        <f t="shared" si="146"/>
        <v>32 Health and social care associate professionals</v>
      </c>
      <c r="CA52" s="18">
        <f t="shared" si="132"/>
        <v>0.63539795308188118</v>
      </c>
      <c r="CB52" s="18">
        <f t="shared" si="132"/>
        <v>0.70214147329432319</v>
      </c>
      <c r="CC52" s="18">
        <f t="shared" si="132"/>
        <v>0.62683276955885248</v>
      </c>
      <c r="CD52" s="18">
        <f t="shared" si="132"/>
        <v>0.90055096042080796</v>
      </c>
      <c r="CE52" s="18">
        <f t="shared" si="132"/>
        <v>0.89267664650363865</v>
      </c>
      <c r="CG52" s="68">
        <f t="shared" si="133"/>
        <v>-5.8005371594517694</v>
      </c>
      <c r="CH52" s="69">
        <f t="shared" si="134"/>
        <v>53.357104357866234</v>
      </c>
      <c r="CI52" s="69">
        <f t="shared" si="135"/>
        <v>47.556567198414463</v>
      </c>
      <c r="CK52" t="str">
        <f t="shared" si="147"/>
        <v>32 Health and social care associate professionals</v>
      </c>
      <c r="CL52" s="18">
        <f t="shared" si="136"/>
        <v>0.26278557463663338</v>
      </c>
      <c r="CM52" s="18">
        <f t="shared" si="136"/>
        <v>0.33763199499442731</v>
      </c>
      <c r="CN52" s="18">
        <f t="shared" si="136"/>
        <v>0.35249959450267382</v>
      </c>
      <c r="CO52" s="18">
        <f t="shared" si="136"/>
        <v>0.60159585154282957</v>
      </c>
      <c r="CP52" s="18">
        <f t="shared" si="136"/>
        <v>0.91690087788632146</v>
      </c>
      <c r="CR52" s="68">
        <f t="shared" si="137"/>
        <v>51.017231072397031</v>
      </c>
      <c r="CS52" s="69">
        <f t="shared" si="138"/>
        <v>54.55832602440227</v>
      </c>
      <c r="CT52" s="69">
        <f t="shared" si="139"/>
        <v>105.57555709679929</v>
      </c>
    </row>
    <row r="53" spans="1:98" x14ac:dyDescent="0.2">
      <c r="A53" t="str">
        <f t="shared" si="103"/>
        <v>33 Protective service occupations</v>
      </c>
      <c r="B53" s="18">
        <f t="shared" si="104"/>
        <v>0.31803181118312823</v>
      </c>
      <c r="C53" s="18">
        <f t="shared" si="104"/>
        <v>0.26354653327646516</v>
      </c>
      <c r="D53" s="18">
        <f t="shared" si="104"/>
        <v>0.303641771066337</v>
      </c>
      <c r="E53" s="18">
        <f t="shared" si="104"/>
        <v>0.28765989588754909</v>
      </c>
      <c r="F53" s="18">
        <f t="shared" si="104"/>
        <v>0.32425954630583592</v>
      </c>
      <c r="H53" s="68">
        <f t="shared" si="105"/>
        <v>76.956363769932977</v>
      </c>
      <c r="I53" s="69">
        <f t="shared" si="106"/>
        <v>54.706789459458385</v>
      </c>
      <c r="J53" s="69">
        <f t="shared" si="107"/>
        <v>131.66315322939138</v>
      </c>
      <c r="L53" t="str">
        <f t="shared" si="140"/>
        <v>33 Protective service occupations</v>
      </c>
      <c r="M53" s="18">
        <f t="shared" si="108"/>
        <v>0.61634771187759796</v>
      </c>
      <c r="N53" s="18">
        <f t="shared" si="108"/>
        <v>0.52003928339651573</v>
      </c>
      <c r="O53" s="18">
        <f t="shared" si="108"/>
        <v>0.57233641113205624</v>
      </c>
      <c r="P53" s="18">
        <f t="shared" si="108"/>
        <v>0.48642175219724998</v>
      </c>
      <c r="Q53" s="18">
        <f t="shared" si="108"/>
        <v>0.52784427765553077</v>
      </c>
      <c r="S53" s="68">
        <f t="shared" si="109"/>
        <v>55.007428202066642</v>
      </c>
      <c r="T53" s="69">
        <f t="shared" si="110"/>
        <v>43.023486423774614</v>
      </c>
      <c r="U53" s="69">
        <f t="shared" si="111"/>
        <v>98.030914625841262</v>
      </c>
      <c r="W53" t="str">
        <f t="shared" si="141"/>
        <v>33 Protective service occupations</v>
      </c>
      <c r="X53" s="18">
        <f t="shared" si="112"/>
        <v>1.2491417766754203</v>
      </c>
      <c r="Y53" s="18">
        <f t="shared" si="112"/>
        <v>1.1896287646273864</v>
      </c>
      <c r="Z53" s="18">
        <f t="shared" si="112"/>
        <v>1.2787406460740509</v>
      </c>
      <c r="AA53" s="18">
        <f t="shared" si="112"/>
        <v>1.1461716304654177</v>
      </c>
      <c r="AB53" s="18">
        <f t="shared" si="112"/>
        <v>1.359930124756954</v>
      </c>
      <c r="AD53" s="68">
        <f t="shared" si="113"/>
        <v>33.812580015272879</v>
      </c>
      <c r="AE53" s="69">
        <f t="shared" si="114"/>
        <v>46.894700277316161</v>
      </c>
      <c r="AF53" s="69">
        <f t="shared" si="115"/>
        <v>80.707280292589047</v>
      </c>
      <c r="AH53" t="str">
        <f t="shared" si="142"/>
        <v>33 Protective service occupations</v>
      </c>
      <c r="AI53" s="18">
        <f t="shared" si="116"/>
        <v>1.0909901221487035</v>
      </c>
      <c r="AJ53" s="18">
        <f t="shared" si="116"/>
        <v>1.0896586373452533</v>
      </c>
      <c r="AK53" s="18">
        <f t="shared" si="116"/>
        <v>1.1456010016899894</v>
      </c>
      <c r="AL53" s="18">
        <f t="shared" si="116"/>
        <v>1.1040338309239337</v>
      </c>
      <c r="AM53" s="18">
        <f t="shared" si="116"/>
        <v>1.3004829249255607</v>
      </c>
      <c r="AO53" s="68">
        <f t="shared" si="117"/>
        <v>29.181948741206078</v>
      </c>
      <c r="AP53" s="69">
        <f t="shared" si="118"/>
        <v>40.668281549404583</v>
      </c>
      <c r="AQ53" s="69">
        <f t="shared" si="119"/>
        <v>69.850230290610654</v>
      </c>
      <c r="AS53" t="str">
        <f t="shared" si="143"/>
        <v>33 Protective service occupations</v>
      </c>
      <c r="AT53" s="18">
        <f t="shared" si="120"/>
        <v>1.1105399531954665</v>
      </c>
      <c r="AU53" s="18">
        <f t="shared" si="120"/>
        <v>0.90281484772075582</v>
      </c>
      <c r="AV53" s="18">
        <f t="shared" si="120"/>
        <v>0.94928837158022428</v>
      </c>
      <c r="AW53" s="18">
        <f t="shared" si="120"/>
        <v>0.76245079075961075</v>
      </c>
      <c r="AX53" s="18">
        <f t="shared" si="120"/>
        <v>0.7868453657684692</v>
      </c>
      <c r="AZ53" s="68">
        <f t="shared" si="121"/>
        <v>2.1111185627478659</v>
      </c>
      <c r="BA53" s="69">
        <f t="shared" si="122"/>
        <v>34.002734576301968</v>
      </c>
      <c r="BB53" s="69">
        <f t="shared" si="123"/>
        <v>36.113853139049837</v>
      </c>
      <c r="BD53" t="str">
        <f t="shared" si="144"/>
        <v>33 Protective service occupations</v>
      </c>
      <c r="BE53" s="18">
        <f t="shared" si="124"/>
        <v>1.0228187478167363</v>
      </c>
      <c r="BF53" s="18">
        <f t="shared" si="124"/>
        <v>0.94587935243366139</v>
      </c>
      <c r="BG53" s="18">
        <f t="shared" si="124"/>
        <v>0.94869156097965468</v>
      </c>
      <c r="BH53" s="18">
        <f t="shared" si="124"/>
        <v>0.79268181764437484</v>
      </c>
      <c r="BI53" s="18">
        <f t="shared" si="124"/>
        <v>0.69710682810202418</v>
      </c>
      <c r="BK53" s="68">
        <f t="shared" si="125"/>
        <v>-14.925803546300099</v>
      </c>
      <c r="BL53" s="69">
        <f t="shared" si="126"/>
        <v>22.909999329796484</v>
      </c>
      <c r="BM53" s="69">
        <f t="shared" si="127"/>
        <v>7.9841957834963866</v>
      </c>
      <c r="BO53" t="str">
        <f t="shared" si="145"/>
        <v>33 Protective service occupations</v>
      </c>
      <c r="BP53" s="18">
        <f t="shared" si="128"/>
        <v>1.1725111712353782</v>
      </c>
      <c r="BQ53" s="18">
        <f t="shared" si="128"/>
        <v>1.1025418209448117</v>
      </c>
      <c r="BR53" s="18">
        <f t="shared" si="128"/>
        <v>1.2142370082141074</v>
      </c>
      <c r="BS53" s="18">
        <f t="shared" si="128"/>
        <v>0.9708752942869131</v>
      </c>
      <c r="BT53" s="18">
        <f t="shared" si="128"/>
        <v>0.92607104340620194</v>
      </c>
      <c r="BV53" s="68">
        <f t="shared" si="129"/>
        <v>-33.725663756019323</v>
      </c>
      <c r="BW53" s="69">
        <f t="shared" si="130"/>
        <v>23.60855538911278</v>
      </c>
      <c r="BX53" s="69">
        <f t="shared" si="131"/>
        <v>-10.117108366906539</v>
      </c>
      <c r="BZ53" t="str">
        <f t="shared" si="146"/>
        <v>33 Protective service occupations</v>
      </c>
      <c r="CA53" s="18">
        <f t="shared" si="132"/>
        <v>0.99532216782816707</v>
      </c>
      <c r="CB53" s="18">
        <f t="shared" si="132"/>
        <v>0.9915708265402553</v>
      </c>
      <c r="CC53" s="18">
        <f t="shared" si="132"/>
        <v>1.0866852079948843</v>
      </c>
      <c r="CD53" s="18">
        <f t="shared" si="132"/>
        <v>1.018164910096292</v>
      </c>
      <c r="CE53" s="18">
        <f t="shared" si="132"/>
        <v>1.2130514606428295</v>
      </c>
      <c r="CG53" s="68">
        <f t="shared" si="133"/>
        <v>-26.161746608596076</v>
      </c>
      <c r="CH53" s="69">
        <f t="shared" si="134"/>
        <v>29.609352375520164</v>
      </c>
      <c r="CI53" s="69">
        <f t="shared" si="135"/>
        <v>3.4476057669240898</v>
      </c>
      <c r="CK53" t="str">
        <f t="shared" si="147"/>
        <v>33 Protective service occupations</v>
      </c>
      <c r="CL53" s="18">
        <f t="shared" si="136"/>
        <v>0.47067234784530526</v>
      </c>
      <c r="CM53" s="18">
        <f t="shared" si="136"/>
        <v>0.42732169950807153</v>
      </c>
      <c r="CN53" s="18">
        <f t="shared" si="136"/>
        <v>0.47133683226284045</v>
      </c>
      <c r="CO53" s="18">
        <f t="shared" si="136"/>
        <v>0.35107990374773135</v>
      </c>
      <c r="CP53" s="18">
        <f t="shared" si="136"/>
        <v>0.45407874065448472</v>
      </c>
      <c r="CR53" s="68">
        <f t="shared" si="137"/>
        <v>-44.067719504654356</v>
      </c>
      <c r="CS53" s="69">
        <f t="shared" si="138"/>
        <v>13.657136804284459</v>
      </c>
      <c r="CT53" s="69">
        <f t="shared" si="139"/>
        <v>-30.410582700369897</v>
      </c>
    </row>
    <row r="54" spans="1:98" x14ac:dyDescent="0.2">
      <c r="A54" t="str">
        <f t="shared" si="103"/>
        <v>34 Culture, media and sports occupations</v>
      </c>
      <c r="B54" s="18">
        <f t="shared" si="104"/>
        <v>1.6912893343234963</v>
      </c>
      <c r="C54" s="18">
        <f t="shared" si="104"/>
        <v>1.6889087486173688</v>
      </c>
      <c r="D54" s="18">
        <f t="shared" si="104"/>
        <v>2.004802864440844</v>
      </c>
      <c r="E54" s="18">
        <f t="shared" si="104"/>
        <v>1.9428465092404177</v>
      </c>
      <c r="F54" s="18">
        <f t="shared" si="104"/>
        <v>1.9881473566117815</v>
      </c>
      <c r="H54" s="68">
        <f t="shared" si="105"/>
        <v>64.328097259690892</v>
      </c>
      <c r="I54" s="69">
        <f t="shared" si="106"/>
        <v>73.137286361332812</v>
      </c>
      <c r="J54" s="69">
        <f t="shared" si="107"/>
        <v>137.4653836210237</v>
      </c>
      <c r="L54" t="str">
        <f t="shared" si="140"/>
        <v>34 Culture, media and sports occupations</v>
      </c>
      <c r="M54" s="18">
        <f t="shared" si="108"/>
        <v>3.7403047708833945</v>
      </c>
      <c r="N54" s="18">
        <f t="shared" si="108"/>
        <v>3.0228482837604638</v>
      </c>
      <c r="O54" s="18">
        <f t="shared" si="108"/>
        <v>4.1616921373555469</v>
      </c>
      <c r="P54" s="18">
        <f t="shared" si="108"/>
        <v>3.5239406310555381</v>
      </c>
      <c r="Q54" s="18">
        <f t="shared" si="108"/>
        <v>3.4825410512940089</v>
      </c>
      <c r="S54" s="68">
        <f t="shared" si="109"/>
        <v>40.645021383638216</v>
      </c>
      <c r="T54" s="69">
        <f t="shared" si="110"/>
        <v>60.600360679953404</v>
      </c>
      <c r="U54" s="69">
        <f t="shared" si="111"/>
        <v>101.24538206359162</v>
      </c>
      <c r="W54" t="str">
        <f t="shared" si="141"/>
        <v>34 Culture, media and sports occupations</v>
      </c>
      <c r="X54" s="18">
        <f t="shared" si="112"/>
        <v>4.1268831532545107</v>
      </c>
      <c r="Y54" s="18">
        <f t="shared" si="112"/>
        <v>3.5496128405362195</v>
      </c>
      <c r="Z54" s="18">
        <f t="shared" si="112"/>
        <v>4.2540920118530208</v>
      </c>
      <c r="AA54" s="18">
        <f t="shared" si="112"/>
        <v>3.4176732995088845</v>
      </c>
      <c r="AB54" s="18">
        <f t="shared" si="112"/>
        <v>3.1111746599815633</v>
      </c>
      <c r="AD54" s="68">
        <f t="shared" si="113"/>
        <v>-7.9804015383054843</v>
      </c>
      <c r="AE54" s="69">
        <f t="shared" si="114"/>
        <v>43.239256902796065</v>
      </c>
      <c r="AF54" s="69">
        <f t="shared" si="115"/>
        <v>35.258855364490579</v>
      </c>
      <c r="AH54" t="str">
        <f t="shared" si="142"/>
        <v>34 Culture, media and sports occupations</v>
      </c>
      <c r="AI54" s="18">
        <f t="shared" si="116"/>
        <v>1.7324411889948754</v>
      </c>
      <c r="AJ54" s="18">
        <f t="shared" si="116"/>
        <v>1.6578578980654075</v>
      </c>
      <c r="AK54" s="18">
        <f t="shared" si="116"/>
        <v>1.8794978626901837</v>
      </c>
      <c r="AL54" s="18">
        <f t="shared" si="116"/>
        <v>1.6470896328289848</v>
      </c>
      <c r="AM54" s="18">
        <f t="shared" si="116"/>
        <v>1.8135985851161545</v>
      </c>
      <c r="AO54" s="68">
        <f t="shared" si="117"/>
        <v>9.8069665368725918</v>
      </c>
      <c r="AP54" s="69">
        <f t="shared" si="118"/>
        <v>43.804480233026794</v>
      </c>
      <c r="AQ54" s="69">
        <f t="shared" si="119"/>
        <v>53.611446769899388</v>
      </c>
      <c r="AS54" t="str">
        <f t="shared" si="143"/>
        <v>34 Culture, media and sports occupations</v>
      </c>
      <c r="AT54" s="18">
        <f t="shared" si="120"/>
        <v>2.2817771973197623</v>
      </c>
      <c r="AU54" s="18">
        <f t="shared" si="120"/>
        <v>1.909069170791388</v>
      </c>
      <c r="AV54" s="18">
        <f t="shared" si="120"/>
        <v>2.1117968696043357</v>
      </c>
      <c r="AW54" s="18">
        <f t="shared" si="120"/>
        <v>1.5848590044409312</v>
      </c>
      <c r="AX54" s="18">
        <f t="shared" si="120"/>
        <v>1.3385779650859915</v>
      </c>
      <c r="AZ54" s="68">
        <f t="shared" si="121"/>
        <v>-21.913971824480889</v>
      </c>
      <c r="BA54" s="69">
        <f t="shared" si="122"/>
        <v>35.595844519687347</v>
      </c>
      <c r="BB54" s="69">
        <f t="shared" si="123"/>
        <v>13.68187269520646</v>
      </c>
      <c r="BD54" t="str">
        <f t="shared" si="144"/>
        <v>34 Culture, media and sports occupations</v>
      </c>
      <c r="BE54" s="18">
        <f t="shared" si="124"/>
        <v>1.4973088744931129</v>
      </c>
      <c r="BF54" s="18">
        <f t="shared" si="124"/>
        <v>1.4407416017205104</v>
      </c>
      <c r="BG54" s="18">
        <f t="shared" si="124"/>
        <v>1.6269345757469855</v>
      </c>
      <c r="BH54" s="18">
        <f t="shared" si="124"/>
        <v>1.26678189005787</v>
      </c>
      <c r="BI54" s="18">
        <f t="shared" si="124"/>
        <v>1.2417153441711313</v>
      </c>
      <c r="BK54" s="68">
        <f t="shared" si="125"/>
        <v>-11.635969799284887</v>
      </c>
      <c r="BL54" s="69">
        <f t="shared" si="126"/>
        <v>32.403043976704268</v>
      </c>
      <c r="BM54" s="69">
        <f t="shared" si="127"/>
        <v>20.767074177419378</v>
      </c>
      <c r="BO54" t="str">
        <f t="shared" si="145"/>
        <v>34 Culture, media and sports occupations</v>
      </c>
      <c r="BP54" s="18">
        <f t="shared" si="128"/>
        <v>0.88382940514634034</v>
      </c>
      <c r="BQ54" s="18">
        <f t="shared" si="128"/>
        <v>0.71750550689024528</v>
      </c>
      <c r="BR54" s="18">
        <f t="shared" si="128"/>
        <v>0.84120036321141745</v>
      </c>
      <c r="BS54" s="18">
        <f t="shared" si="128"/>
        <v>0.58311180703668941</v>
      </c>
      <c r="BT54" s="18">
        <f t="shared" si="128"/>
        <v>0.39398645836741453</v>
      </c>
      <c r="BV54" s="68">
        <f t="shared" si="129"/>
        <v>-59.300751426419282</v>
      </c>
      <c r="BW54" s="69">
        <f t="shared" si="130"/>
        <v>23.545256835701387</v>
      </c>
      <c r="BX54" s="69">
        <f t="shared" si="131"/>
        <v>-35.755494590717909</v>
      </c>
      <c r="BZ54" t="str">
        <f t="shared" si="146"/>
        <v>34 Culture, media and sports occupations</v>
      </c>
      <c r="CA54" s="18">
        <f t="shared" si="132"/>
        <v>1.0275868833830957</v>
      </c>
      <c r="CB54" s="18">
        <f t="shared" si="132"/>
        <v>0.98300860616008945</v>
      </c>
      <c r="CC54" s="18">
        <f t="shared" si="132"/>
        <v>0.99249277684809767</v>
      </c>
      <c r="CD54" s="18">
        <f t="shared" si="132"/>
        <v>0.70796736274840977</v>
      </c>
      <c r="CE54" s="18">
        <f t="shared" si="132"/>
        <v>0.55893955956657693</v>
      </c>
      <c r="CG54" s="68">
        <f t="shared" si="133"/>
        <v>-62.748527962023978</v>
      </c>
      <c r="CH54" s="69">
        <f t="shared" si="134"/>
        <v>21.667934088279765</v>
      </c>
      <c r="CI54" s="69">
        <f t="shared" si="135"/>
        <v>-41.08059387374422</v>
      </c>
      <c r="CK54" t="str">
        <f t="shared" si="147"/>
        <v>34 Culture, media and sports occupations</v>
      </c>
      <c r="CL54" s="18">
        <f t="shared" si="136"/>
        <v>0.80899949643645874</v>
      </c>
      <c r="CM54" s="18">
        <f t="shared" si="136"/>
        <v>1.0209151189203389</v>
      </c>
      <c r="CN54" s="18">
        <f t="shared" si="136"/>
        <v>1.259405416464215</v>
      </c>
      <c r="CO54" s="18">
        <f t="shared" si="136"/>
        <v>1.3157561558823492</v>
      </c>
      <c r="CP54" s="18">
        <f t="shared" si="136"/>
        <v>1.3074826512831783</v>
      </c>
      <c r="CR54" s="68">
        <f t="shared" si="137"/>
        <v>-39.725569652852002</v>
      </c>
      <c r="CS54" s="69">
        <f t="shared" si="138"/>
        <v>24.429805458974524</v>
      </c>
      <c r="CT54" s="69">
        <f t="shared" si="139"/>
        <v>-15.295764193877481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4.9810410657204107</v>
      </c>
      <c r="C55" s="18">
        <f t="shared" si="148"/>
        <v>4.8056720641606576</v>
      </c>
      <c r="D55" s="18">
        <f t="shared" si="148"/>
        <v>4.9706952061610341</v>
      </c>
      <c r="E55" s="18">
        <f t="shared" si="148"/>
        <v>5.0619798843617074</v>
      </c>
      <c r="F55" s="18">
        <f t="shared" si="148"/>
        <v>5.247460564816091</v>
      </c>
      <c r="H55" s="68">
        <f t="shared" si="105"/>
        <v>74.931081187393318</v>
      </c>
      <c r="I55" s="69">
        <f t="shared" si="106"/>
        <v>68.801495083332057</v>
      </c>
      <c r="J55" s="69">
        <f t="shared" si="107"/>
        <v>143.73257627072539</v>
      </c>
      <c r="L55" t="str">
        <f t="shared" si="140"/>
        <v>35 Business and public service associate professionals</v>
      </c>
      <c r="M55" s="18">
        <f t="shared" ref="M55:Q64" si="149">M18/M$35*100</f>
        <v>7.8257235073238993</v>
      </c>
      <c r="N55" s="18">
        <f t="shared" si="149"/>
        <v>7.6727759009200316</v>
      </c>
      <c r="O55" s="18">
        <f t="shared" si="149"/>
        <v>7.5568313810004009</v>
      </c>
      <c r="P55" s="18">
        <f t="shared" si="149"/>
        <v>7.6388224119529431</v>
      </c>
      <c r="Q55" s="18">
        <f t="shared" si="149"/>
        <v>7.6383600324875118</v>
      </c>
      <c r="S55" s="68">
        <f t="shared" si="109"/>
        <v>69.886340787909404</v>
      </c>
      <c r="T55" s="69">
        <f t="shared" si="110"/>
        <v>69.448617582094542</v>
      </c>
      <c r="U55" s="69">
        <f t="shared" si="111"/>
        <v>139.33495837000393</v>
      </c>
      <c r="W55" t="str">
        <f t="shared" si="141"/>
        <v>35 Business and public service associate professionals</v>
      </c>
      <c r="X55" s="18">
        <f t="shared" ref="X55:AB64" si="150">X18/X$35*100</f>
        <v>8.6805866776303464</v>
      </c>
      <c r="Y55" s="18">
        <f t="shared" si="150"/>
        <v>8.3853687806218993</v>
      </c>
      <c r="Z55" s="18">
        <f t="shared" si="150"/>
        <v>8.2092055500877201</v>
      </c>
      <c r="AA55" s="18">
        <f t="shared" si="150"/>
        <v>7.8936075890075337</v>
      </c>
      <c r="AB55" s="18">
        <f t="shared" si="150"/>
        <v>7.431832662175351</v>
      </c>
      <c r="AD55" s="68">
        <f t="shared" si="113"/>
        <v>13.908888009155637</v>
      </c>
      <c r="AE55" s="69">
        <f t="shared" si="114"/>
        <v>53.195060327603493</v>
      </c>
      <c r="AF55" s="69">
        <f t="shared" si="115"/>
        <v>67.103948336759132</v>
      </c>
      <c r="AH55" t="str">
        <f t="shared" si="142"/>
        <v>35 Business and public service associate professionals</v>
      </c>
      <c r="AI55" s="18">
        <f t="shared" ref="AI55:AM64" si="151">AI18/AI$35*100</f>
        <v>7.6057365153454848</v>
      </c>
      <c r="AJ55" s="18">
        <f t="shared" si="151"/>
        <v>7.9939544500757247</v>
      </c>
      <c r="AK55" s="18">
        <f t="shared" si="151"/>
        <v>8.1895063918370887</v>
      </c>
      <c r="AL55" s="18">
        <f t="shared" si="151"/>
        <v>8.6263198129596006</v>
      </c>
      <c r="AM55" s="18">
        <f t="shared" si="151"/>
        <v>8.9369406741882909</v>
      </c>
      <c r="AO55" s="68">
        <f t="shared" si="117"/>
        <v>24.182875191805305</v>
      </c>
      <c r="AP55" s="69">
        <f t="shared" si="118"/>
        <v>53.226518834429136</v>
      </c>
      <c r="AQ55" s="69">
        <f t="shared" si="119"/>
        <v>77.409394026234452</v>
      </c>
      <c r="AS55" t="str">
        <f t="shared" si="143"/>
        <v>35 Business and public service associate professionals</v>
      </c>
      <c r="AT55" s="18">
        <f t="shared" ref="AT55:AX64" si="152">AT18/AT$35*100</f>
        <v>7.352338437027055</v>
      </c>
      <c r="AU55" s="18">
        <f t="shared" si="152"/>
        <v>7.246975038360179</v>
      </c>
      <c r="AV55" s="18">
        <f t="shared" si="152"/>
        <v>7.1773545182702083</v>
      </c>
      <c r="AW55" s="18">
        <f t="shared" si="152"/>
        <v>7.0732327955326078</v>
      </c>
      <c r="AX55" s="18">
        <f t="shared" si="152"/>
        <v>6.9389556784457369</v>
      </c>
      <c r="AZ55" s="68">
        <f t="shared" si="121"/>
        <v>19.099933359261463</v>
      </c>
      <c r="BA55" s="69">
        <f t="shared" si="122"/>
        <v>51.166501262963948</v>
      </c>
      <c r="BB55" s="69">
        <f t="shared" si="123"/>
        <v>70.266434622225418</v>
      </c>
      <c r="BD55" t="str">
        <f t="shared" si="144"/>
        <v>35 Business and public service associate professionals</v>
      </c>
      <c r="BE55" s="18">
        <f t="shared" ref="BE55:BI64" si="153">BE18/BE$35*100</f>
        <v>5.603847187979758</v>
      </c>
      <c r="BF55" s="18">
        <f t="shared" si="153"/>
        <v>5.5840670446563427</v>
      </c>
      <c r="BG55" s="18">
        <f t="shared" si="153"/>
        <v>5.7646638443564617</v>
      </c>
      <c r="BH55" s="18">
        <f t="shared" si="153"/>
        <v>5.4923285214418547</v>
      </c>
      <c r="BI55" s="18">
        <f t="shared" si="153"/>
        <v>5.2407726699813111</v>
      </c>
      <c r="BK55" s="68">
        <f t="shared" si="125"/>
        <v>5.2555223454098892</v>
      </c>
      <c r="BL55" s="69">
        <f t="shared" si="126"/>
        <v>44.941287317453153</v>
      </c>
      <c r="BM55" s="69">
        <f t="shared" si="127"/>
        <v>50.196809662863039</v>
      </c>
      <c r="BO55" t="str">
        <f t="shared" si="145"/>
        <v>35 Business and public service associate professionals</v>
      </c>
      <c r="BP55" s="18">
        <f t="shared" ref="BP55:BT64" si="154">BP18/BP$35*100</f>
        <v>4.7586586084420484</v>
      </c>
      <c r="BQ55" s="18">
        <f t="shared" si="154"/>
        <v>4.8481777506406756</v>
      </c>
      <c r="BR55" s="18">
        <f t="shared" si="154"/>
        <v>5.0768711771829595</v>
      </c>
      <c r="BS55" s="18">
        <f t="shared" si="154"/>
        <v>4.8094982132910271</v>
      </c>
      <c r="BT55" s="18">
        <f t="shared" si="154"/>
        <v>4.7614582155368135</v>
      </c>
      <c r="BV55" s="68">
        <f t="shared" si="129"/>
        <v>-18.501731588944736</v>
      </c>
      <c r="BW55" s="69">
        <f t="shared" si="130"/>
        <v>36.04242919561117</v>
      </c>
      <c r="BX55" s="69">
        <f t="shared" si="131"/>
        <v>17.540697606666434</v>
      </c>
      <c r="BZ55" t="str">
        <f t="shared" si="146"/>
        <v>35 Business and public service associate professionals</v>
      </c>
      <c r="CA55" s="18">
        <f t="shared" ref="CA55:CE64" si="155">CA18/CA$35*100</f>
        <v>4.3138888153673953</v>
      </c>
      <c r="CB55" s="18">
        <f t="shared" si="155"/>
        <v>4.5254120926658974</v>
      </c>
      <c r="CC55" s="18">
        <f t="shared" si="155"/>
        <v>4.6777065121442387</v>
      </c>
      <c r="CD55" s="18">
        <f t="shared" si="155"/>
        <v>4.5293068337453022</v>
      </c>
      <c r="CE55" s="18">
        <f t="shared" si="155"/>
        <v>4.4805152786687819</v>
      </c>
      <c r="CG55" s="68">
        <f t="shared" si="133"/>
        <v>-36.642076062920225</v>
      </c>
      <c r="CH55" s="69">
        <f t="shared" si="134"/>
        <v>30.245498498678302</v>
      </c>
      <c r="CI55" s="69">
        <f t="shared" si="135"/>
        <v>-6.3965775642419214</v>
      </c>
      <c r="CK55" t="str">
        <f t="shared" si="147"/>
        <v>35 Business and public service associate professionals</v>
      </c>
      <c r="CL55" s="18">
        <f t="shared" ref="CL55:CP64" si="156">CL18/CL$35*100</f>
        <v>2.5172689553561152</v>
      </c>
      <c r="CM55" s="18">
        <f t="shared" si="156"/>
        <v>2.9019140229124893</v>
      </c>
      <c r="CN55" s="18">
        <f t="shared" si="156"/>
        <v>3.1016830653623124</v>
      </c>
      <c r="CO55" s="18">
        <f t="shared" si="156"/>
        <v>3.0337974428132823</v>
      </c>
      <c r="CP55" s="18">
        <f t="shared" si="156"/>
        <v>4.3804146678739642</v>
      </c>
      <c r="CR55" s="68">
        <f t="shared" si="137"/>
        <v>-18.006289161466185</v>
      </c>
      <c r="CS55" s="69">
        <f t="shared" si="138"/>
        <v>25.24368691748688</v>
      </c>
      <c r="CT55" s="69">
        <f t="shared" si="139"/>
        <v>7.2373977560206955</v>
      </c>
    </row>
    <row r="56" spans="1:98" x14ac:dyDescent="0.2">
      <c r="A56" t="str">
        <f t="shared" si="103"/>
        <v>41 Administrative occupations</v>
      </c>
      <c r="B56" s="18">
        <f t="shared" si="148"/>
        <v>3.1791316865154844</v>
      </c>
      <c r="C56" s="18">
        <f t="shared" si="148"/>
        <v>2.8660342383075177</v>
      </c>
      <c r="D56" s="18">
        <f t="shared" si="148"/>
        <v>2.9474260854757937</v>
      </c>
      <c r="E56" s="18">
        <f t="shared" si="148"/>
        <v>3.321310166127815</v>
      </c>
      <c r="F56" s="18">
        <f t="shared" si="148"/>
        <v>3.8697287168029511</v>
      </c>
      <c r="H56" s="68">
        <f t="shared" si="105"/>
        <v>117.55673285824287</v>
      </c>
      <c r="I56" s="69">
        <f t="shared" si="106"/>
        <v>88.567795207259508</v>
      </c>
      <c r="J56" s="69">
        <f t="shared" si="107"/>
        <v>206.12452806550237</v>
      </c>
      <c r="L56" t="str">
        <f t="shared" si="140"/>
        <v>41 Administrative occupations</v>
      </c>
      <c r="M56" s="18">
        <f t="shared" si="149"/>
        <v>5.0190371883153668</v>
      </c>
      <c r="N56" s="18">
        <f t="shared" si="149"/>
        <v>4.9074620699707259</v>
      </c>
      <c r="O56" s="18">
        <f t="shared" si="149"/>
        <v>4.9522033393518594</v>
      </c>
      <c r="P56" s="18">
        <f t="shared" si="149"/>
        <v>5.4942177334885232</v>
      </c>
      <c r="Q56" s="18">
        <f t="shared" si="149"/>
        <v>5.8268919502502694</v>
      </c>
      <c r="S56" s="68">
        <f t="shared" si="109"/>
        <v>97.759140170541258</v>
      </c>
      <c r="T56" s="69">
        <f t="shared" si="110"/>
        <v>83.904659735902314</v>
      </c>
      <c r="U56" s="69">
        <f t="shared" si="111"/>
        <v>181.66379990644356</v>
      </c>
      <c r="W56" t="str">
        <f t="shared" si="141"/>
        <v>41 Administrative occupations</v>
      </c>
      <c r="X56" s="18">
        <f t="shared" si="150"/>
        <v>8.1997656879361536</v>
      </c>
      <c r="Y56" s="18">
        <f t="shared" si="150"/>
        <v>7.6737584248500195</v>
      </c>
      <c r="Z56" s="18">
        <f t="shared" si="150"/>
        <v>8.0791788938924061</v>
      </c>
      <c r="AA56" s="18">
        <f t="shared" si="150"/>
        <v>8.7235154471220682</v>
      </c>
      <c r="AB56" s="18">
        <f t="shared" si="150"/>
        <v>8.927769876780534</v>
      </c>
      <c r="AD56" s="68">
        <f t="shared" si="113"/>
        <v>39.039623357096374</v>
      </c>
      <c r="AE56" s="69">
        <f t="shared" si="114"/>
        <v>67.532403167631287</v>
      </c>
      <c r="AF56" s="69">
        <f t="shared" si="115"/>
        <v>106.57202652472766</v>
      </c>
      <c r="AH56" t="str">
        <f t="shared" si="142"/>
        <v>41 Administrative occupations</v>
      </c>
      <c r="AI56" s="18">
        <f t="shared" si="151"/>
        <v>10.498873606627949</v>
      </c>
      <c r="AJ56" s="18">
        <f t="shared" si="151"/>
        <v>10.978192300392402</v>
      </c>
      <c r="AK56" s="18">
        <f t="shared" si="151"/>
        <v>11.992337977068997</v>
      </c>
      <c r="AL56" s="18">
        <f t="shared" si="151"/>
        <v>13.341280605934935</v>
      </c>
      <c r="AM56" s="18">
        <f t="shared" si="151"/>
        <v>14.226296542918565</v>
      </c>
      <c r="AO56" s="68">
        <f t="shared" si="117"/>
        <v>34.995272411563661</v>
      </c>
      <c r="AP56" s="69">
        <f t="shared" si="118"/>
        <v>68.643073973037502</v>
      </c>
      <c r="AQ56" s="69">
        <f t="shared" si="119"/>
        <v>103.63834638460116</v>
      </c>
      <c r="AS56" t="str">
        <f t="shared" si="143"/>
        <v>41 Administrative occupations</v>
      </c>
      <c r="AT56" s="18">
        <f t="shared" si="152"/>
        <v>9.8599659007435303</v>
      </c>
      <c r="AU56" s="18">
        <f t="shared" si="152"/>
        <v>9.5139772314205207</v>
      </c>
      <c r="AV56" s="18">
        <f t="shared" si="152"/>
        <v>9.8091281879665324</v>
      </c>
      <c r="AW56" s="18">
        <f t="shared" si="152"/>
        <v>9.8241441262802578</v>
      </c>
      <c r="AX56" s="18">
        <f t="shared" si="152"/>
        <v>9.8824992475403306</v>
      </c>
      <c r="AZ56" s="68">
        <f t="shared" si="121"/>
        <v>24.113260029891226</v>
      </c>
      <c r="BA56" s="69">
        <f t="shared" si="122"/>
        <v>61.4860129595221</v>
      </c>
      <c r="BB56" s="69">
        <f t="shared" si="123"/>
        <v>85.599272989413308</v>
      </c>
      <c r="BD56" t="str">
        <f t="shared" si="144"/>
        <v>41 Administrative occupations</v>
      </c>
      <c r="BE56" s="18">
        <f t="shared" si="153"/>
        <v>8.748707189320907</v>
      </c>
      <c r="BF56" s="18">
        <f t="shared" si="153"/>
        <v>7.9117324187782261</v>
      </c>
      <c r="BG56" s="18">
        <f t="shared" si="153"/>
        <v>8.4201295971142684</v>
      </c>
      <c r="BH56" s="18">
        <f t="shared" si="153"/>
        <v>8.2971463585936771</v>
      </c>
      <c r="BI56" s="18">
        <f t="shared" si="153"/>
        <v>7.2259872620233407</v>
      </c>
      <c r="BK56" s="68">
        <f t="shared" si="125"/>
        <v>-0.64219873630851509</v>
      </c>
      <c r="BL56" s="69">
        <f t="shared" si="126"/>
        <v>52.421564277404286</v>
      </c>
      <c r="BM56" s="69">
        <f t="shared" si="127"/>
        <v>51.779365541095771</v>
      </c>
      <c r="BO56" t="str">
        <f t="shared" si="145"/>
        <v>41 Administrative occupations</v>
      </c>
      <c r="BP56" s="18">
        <f t="shared" si="154"/>
        <v>10.247974639527678</v>
      </c>
      <c r="BQ56" s="18">
        <f t="shared" si="154"/>
        <v>9.8022819078406194</v>
      </c>
      <c r="BR56" s="18">
        <f t="shared" si="154"/>
        <v>9.5887537318034575</v>
      </c>
      <c r="BS56" s="18">
        <f t="shared" si="154"/>
        <v>9.5785616248798551</v>
      </c>
      <c r="BT56" s="18">
        <f t="shared" si="154"/>
        <v>7.6482147933020412</v>
      </c>
      <c r="BV56" s="68">
        <f t="shared" si="129"/>
        <v>-30.688953058756741</v>
      </c>
      <c r="BW56" s="69">
        <f t="shared" si="130"/>
        <v>39.097075887743841</v>
      </c>
      <c r="BX56" s="69">
        <f t="shared" si="131"/>
        <v>8.4081228289871</v>
      </c>
      <c r="BZ56" t="str">
        <f t="shared" si="146"/>
        <v>41 Administrative occupations</v>
      </c>
      <c r="CA56" s="18">
        <f t="shared" si="155"/>
        <v>8.5630344281218918</v>
      </c>
      <c r="CB56" s="18">
        <f t="shared" si="155"/>
        <v>8.2226444726024219</v>
      </c>
      <c r="CC56" s="18">
        <f t="shared" si="155"/>
        <v>7.9289631980372492</v>
      </c>
      <c r="CD56" s="18">
        <f t="shared" si="155"/>
        <v>7.0756440608465612</v>
      </c>
      <c r="CE56" s="18">
        <f t="shared" si="155"/>
        <v>4.2721577355990421</v>
      </c>
      <c r="CG56" s="68">
        <f t="shared" si="133"/>
        <v>-64.360071621580147</v>
      </c>
      <c r="CH56" s="69">
        <f t="shared" si="134"/>
        <v>25.736905662974813</v>
      </c>
      <c r="CI56" s="69">
        <f t="shared" si="135"/>
        <v>-38.623165958605341</v>
      </c>
      <c r="CK56" t="str">
        <f t="shared" si="147"/>
        <v>41 Administrative occupations</v>
      </c>
      <c r="CL56" s="18">
        <f t="shared" si="156"/>
        <v>5.6572925723272203</v>
      </c>
      <c r="CM56" s="18">
        <f t="shared" si="156"/>
        <v>5.6172526289451552</v>
      </c>
      <c r="CN56" s="18">
        <f t="shared" si="156"/>
        <v>5.9832812325260951</v>
      </c>
      <c r="CO56" s="18">
        <f t="shared" si="156"/>
        <v>5.917757848400516</v>
      </c>
      <c r="CP56" s="18">
        <f t="shared" si="156"/>
        <v>6.1011883730621861</v>
      </c>
      <c r="CR56" s="68">
        <f t="shared" si="137"/>
        <v>-40.797812533531278</v>
      </c>
      <c r="CS56" s="69">
        <f t="shared" si="138"/>
        <v>22.21308079625814</v>
      </c>
      <c r="CT56" s="69">
        <f t="shared" si="139"/>
        <v>-18.584731737273145</v>
      </c>
    </row>
    <row r="57" spans="1:98" x14ac:dyDescent="0.2">
      <c r="A57" t="str">
        <f t="shared" si="103"/>
        <v>42 Secretarial and related occupations</v>
      </c>
      <c r="B57" s="18">
        <f t="shared" si="148"/>
        <v>0.32292394183971412</v>
      </c>
      <c r="C57" s="18">
        <f t="shared" si="148"/>
        <v>0.32136167187743847</v>
      </c>
      <c r="D57" s="18">
        <f t="shared" si="148"/>
        <v>0.30399114483344553</v>
      </c>
      <c r="E57" s="18">
        <f t="shared" si="148"/>
        <v>0.39095737726209656</v>
      </c>
      <c r="F57" s="18">
        <f t="shared" si="148"/>
        <v>0.51285322937546896</v>
      </c>
      <c r="H57" s="68">
        <f t="shared" si="105"/>
        <v>179.55488931765663</v>
      </c>
      <c r="I57" s="69">
        <f t="shared" si="106"/>
        <v>121.19547168011569</v>
      </c>
      <c r="J57" s="69">
        <f t="shared" si="107"/>
        <v>300.7503609977723</v>
      </c>
      <c r="L57" t="str">
        <f t="shared" si="140"/>
        <v>42 Secretarial and related occupations</v>
      </c>
      <c r="M57" s="18">
        <f t="shared" si="149"/>
        <v>0.99711736024630659</v>
      </c>
      <c r="N57" s="18">
        <f t="shared" si="149"/>
        <v>0.93306586071237263</v>
      </c>
      <c r="O57" s="18">
        <f t="shared" si="149"/>
        <v>0.95841874165825214</v>
      </c>
      <c r="P57" s="18">
        <f t="shared" si="149"/>
        <v>1.0882540410685961</v>
      </c>
      <c r="Q57" s="18">
        <f t="shared" si="149"/>
        <v>0.97963629153319676</v>
      </c>
      <c r="S57" s="68">
        <f t="shared" si="109"/>
        <v>71.793859599243532</v>
      </c>
      <c r="T57" s="69">
        <f t="shared" si="110"/>
        <v>85.124585439160526</v>
      </c>
      <c r="U57" s="69">
        <f t="shared" si="111"/>
        <v>156.91844503840403</v>
      </c>
      <c r="W57" t="str">
        <f t="shared" si="141"/>
        <v>42 Secretarial and related occupations</v>
      </c>
      <c r="X57" s="18">
        <f t="shared" si="150"/>
        <v>1.6399541169481267</v>
      </c>
      <c r="Y57" s="18">
        <f t="shared" si="150"/>
        <v>1.5067037635848315</v>
      </c>
      <c r="Z57" s="18">
        <f t="shared" si="150"/>
        <v>1.6073744829048442</v>
      </c>
      <c r="AA57" s="18">
        <f t="shared" si="150"/>
        <v>1.7979949782598721</v>
      </c>
      <c r="AB57" s="18">
        <f t="shared" si="150"/>
        <v>1.7738729023762774</v>
      </c>
      <c r="AD57" s="68">
        <f t="shared" si="113"/>
        <v>38.857150834758741</v>
      </c>
      <c r="AE57" s="69">
        <f t="shared" si="114"/>
        <v>76.288417830139224</v>
      </c>
      <c r="AF57" s="69">
        <f t="shared" si="115"/>
        <v>115.14556866489795</v>
      </c>
      <c r="AH57" t="str">
        <f t="shared" si="142"/>
        <v>42 Secretarial and related occupations</v>
      </c>
      <c r="AI57" s="18">
        <f t="shared" si="151"/>
        <v>2.7682731929019755</v>
      </c>
      <c r="AJ57" s="18">
        <f t="shared" si="151"/>
        <v>2.8009912359102449</v>
      </c>
      <c r="AK57" s="18">
        <f t="shared" si="151"/>
        <v>3.0303016729008618</v>
      </c>
      <c r="AL57" s="18">
        <f t="shared" si="151"/>
        <v>3.304138944816934</v>
      </c>
      <c r="AM57" s="18">
        <f t="shared" si="151"/>
        <v>2.8610539069418972</v>
      </c>
      <c r="AO57" s="68">
        <f t="shared" si="117"/>
        <v>7.4411720111404778</v>
      </c>
      <c r="AP57" s="69">
        <f t="shared" si="118"/>
        <v>64.74417284080522</v>
      </c>
      <c r="AQ57" s="69">
        <f t="shared" si="119"/>
        <v>72.185344851945686</v>
      </c>
      <c r="AS57" t="str">
        <f t="shared" si="143"/>
        <v>42 Secretarial and related occupations</v>
      </c>
      <c r="AT57" s="18">
        <f t="shared" si="152"/>
        <v>2.2368621644757476</v>
      </c>
      <c r="AU57" s="18">
        <f t="shared" si="152"/>
        <v>2.0673935331226994</v>
      </c>
      <c r="AV57" s="18">
        <f t="shared" si="152"/>
        <v>2.2693727088670053</v>
      </c>
      <c r="AW57" s="18">
        <f t="shared" si="152"/>
        <v>2.231251212997194</v>
      </c>
      <c r="AX57" s="18">
        <f t="shared" si="152"/>
        <v>1.5115157789145481</v>
      </c>
      <c r="AZ57" s="68">
        <f t="shared" si="121"/>
        <v>-17.948096483476768</v>
      </c>
      <c r="BA57" s="69">
        <f t="shared" si="122"/>
        <v>55.259114989629985</v>
      </c>
      <c r="BB57" s="69">
        <f t="shared" si="123"/>
        <v>37.311018506153225</v>
      </c>
      <c r="BD57" t="str">
        <f t="shared" si="144"/>
        <v>42 Secretarial and related occupations</v>
      </c>
      <c r="BE57" s="18">
        <f t="shared" si="153"/>
        <v>2.3331376741581265</v>
      </c>
      <c r="BF57" s="18">
        <f t="shared" si="153"/>
        <v>1.9419670931383564</v>
      </c>
      <c r="BG57" s="18">
        <f t="shared" si="153"/>
        <v>2.0825019053411187</v>
      </c>
      <c r="BH57" s="18">
        <f t="shared" si="153"/>
        <v>2.105417879077697</v>
      </c>
      <c r="BI57" s="18">
        <f t="shared" si="153"/>
        <v>1.166134997170363</v>
      </c>
      <c r="BK57" s="68">
        <f t="shared" si="125"/>
        <v>-35.168364395401746</v>
      </c>
      <c r="BL57" s="69">
        <f t="shared" si="126"/>
        <v>50.952160362063836</v>
      </c>
      <c r="BM57" s="69">
        <f t="shared" si="127"/>
        <v>15.78379596666209</v>
      </c>
      <c r="BO57" t="str">
        <f t="shared" si="145"/>
        <v>42 Secretarial and related occupations</v>
      </c>
      <c r="BP57" s="18">
        <f t="shared" si="154"/>
        <v>3.0555009161982953</v>
      </c>
      <c r="BQ57" s="18">
        <f t="shared" si="154"/>
        <v>2.7486583610288764</v>
      </c>
      <c r="BR57" s="18">
        <f t="shared" si="154"/>
        <v>2.4278125742797076</v>
      </c>
      <c r="BS57" s="18">
        <f t="shared" si="154"/>
        <v>1.9425438944836355</v>
      </c>
      <c r="BT57" s="18">
        <f t="shared" si="154"/>
        <v>0.51436487576624479</v>
      </c>
      <c r="BV57" s="68">
        <f t="shared" si="129"/>
        <v>-81.589707206930086</v>
      </c>
      <c r="BW57" s="69">
        <f t="shared" si="130"/>
        <v>27.519495033261681</v>
      </c>
      <c r="BX57" s="69">
        <f t="shared" si="131"/>
        <v>-54.070212173668395</v>
      </c>
      <c r="BZ57" t="str">
        <f t="shared" si="146"/>
        <v>42 Secretarial and related occupations</v>
      </c>
      <c r="CA57" s="18">
        <f t="shared" si="155"/>
        <v>3.6440363491164445</v>
      </c>
      <c r="CB57" s="18">
        <f t="shared" si="155"/>
        <v>3.6129314662740333</v>
      </c>
      <c r="CC57" s="18">
        <f t="shared" si="155"/>
        <v>3.3359228692556377</v>
      </c>
      <c r="CD57" s="18">
        <f t="shared" si="155"/>
        <v>2.0023227489319018</v>
      </c>
      <c r="CE57" s="18">
        <f t="shared" si="155"/>
        <v>0.52490517573292439</v>
      </c>
      <c r="CG57" s="68">
        <f t="shared" si="133"/>
        <v>-89.591915729347647</v>
      </c>
      <c r="CH57" s="69">
        <f t="shared" si="134"/>
        <v>18.019218511034797</v>
      </c>
      <c r="CI57" s="69">
        <f t="shared" si="135"/>
        <v>-71.572697218312854</v>
      </c>
      <c r="CK57" t="str">
        <f t="shared" si="147"/>
        <v>42 Secretarial and related occupations</v>
      </c>
      <c r="CL57" s="18">
        <f t="shared" si="156"/>
        <v>2.32740880006935</v>
      </c>
      <c r="CM57" s="18">
        <f t="shared" si="156"/>
        <v>2.6775051109834695</v>
      </c>
      <c r="CN57" s="18">
        <f t="shared" si="156"/>
        <v>2.7590149547565432</v>
      </c>
      <c r="CO57" s="18">
        <f t="shared" si="156"/>
        <v>3.213870335155296</v>
      </c>
      <c r="CP57" s="18">
        <f t="shared" si="156"/>
        <v>4.9446561125132726</v>
      </c>
      <c r="CR57" s="68">
        <f t="shared" si="137"/>
        <v>4.0506445442499217</v>
      </c>
      <c r="CS57" s="69">
        <f t="shared" si="138"/>
        <v>35.637351812242891</v>
      </c>
      <c r="CT57" s="69">
        <f t="shared" si="139"/>
        <v>39.68799635649281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0.18748149702441091</v>
      </c>
      <c r="C58" s="18">
        <f t="shared" si="148"/>
        <v>0.25960924088696863</v>
      </c>
      <c r="D58" s="18">
        <f t="shared" si="148"/>
        <v>0.18952920188909445</v>
      </c>
      <c r="E58" s="18">
        <f t="shared" si="148"/>
        <v>0.20440004527786096</v>
      </c>
      <c r="F58" s="18">
        <f t="shared" si="148"/>
        <v>0.24524233422811062</v>
      </c>
      <c r="H58" s="68">
        <f t="shared" si="105"/>
        <v>114.41454265122715</v>
      </c>
      <c r="I58" s="69">
        <f t="shared" si="106"/>
        <v>105.2261893154504</v>
      </c>
      <c r="J58" s="69">
        <f t="shared" si="107"/>
        <v>219.64073196667755</v>
      </c>
      <c r="L58" t="str">
        <f t="shared" si="140"/>
        <v>51 Skilled agricultural and related trades</v>
      </c>
      <c r="M58" s="18">
        <f t="shared" si="149"/>
        <v>0.1762740687992814</v>
      </c>
      <c r="N58" s="18">
        <f t="shared" si="149"/>
        <v>0.18028446949847748</v>
      </c>
      <c r="O58" s="18">
        <f t="shared" si="149"/>
        <v>0.11011990003582692</v>
      </c>
      <c r="P58" s="18">
        <f t="shared" si="149"/>
        <v>0.10941845567720485</v>
      </c>
      <c r="Q58" s="18">
        <f t="shared" si="149"/>
        <v>0.11616957249444636</v>
      </c>
      <c r="S58" s="68">
        <f t="shared" si="109"/>
        <v>77.306497795200372</v>
      </c>
      <c r="T58" s="69">
        <f t="shared" si="110"/>
        <v>81.980611922684616</v>
      </c>
      <c r="U58" s="69">
        <f t="shared" si="111"/>
        <v>159.28710971788499</v>
      </c>
      <c r="W58" t="str">
        <f t="shared" si="141"/>
        <v>51 Skilled agricultural and related trades</v>
      </c>
      <c r="X58" s="18">
        <f t="shared" si="150"/>
        <v>0.69579804012037172</v>
      </c>
      <c r="Y58" s="18">
        <f t="shared" si="150"/>
        <v>0.76001932760813862</v>
      </c>
      <c r="Z58" s="18">
        <f t="shared" si="150"/>
        <v>0.61377371576077477</v>
      </c>
      <c r="AA58" s="18">
        <f t="shared" si="150"/>
        <v>0.6268621670002622</v>
      </c>
      <c r="AB58" s="18">
        <f t="shared" si="150"/>
        <v>0.71563027582213667</v>
      </c>
      <c r="AD58" s="68">
        <f t="shared" si="113"/>
        <v>46.704433763899964</v>
      </c>
      <c r="AE58" s="69">
        <f t="shared" si="114"/>
        <v>80.908616277638316</v>
      </c>
      <c r="AF58" s="69">
        <f t="shared" si="115"/>
        <v>127.61305004153827</v>
      </c>
      <c r="AH58" t="str">
        <f t="shared" si="142"/>
        <v>51 Skilled agricultural and related trades</v>
      </c>
      <c r="AI58" s="18">
        <f t="shared" si="151"/>
        <v>1.0405875627856613</v>
      </c>
      <c r="AJ58" s="18">
        <f t="shared" si="151"/>
        <v>1.3006297988636655</v>
      </c>
      <c r="AK58" s="18">
        <f t="shared" si="151"/>
        <v>0.88559369565943935</v>
      </c>
      <c r="AL58" s="18">
        <f t="shared" si="151"/>
        <v>0.98612993319900055</v>
      </c>
      <c r="AM58" s="18">
        <f t="shared" si="151"/>
        <v>1.0970951100961563</v>
      </c>
      <c r="AO58" s="68">
        <f t="shared" si="117"/>
        <v>40.974422810678526</v>
      </c>
      <c r="AP58" s="69">
        <f t="shared" si="118"/>
        <v>83.652940840492249</v>
      </c>
      <c r="AQ58" s="69">
        <f t="shared" si="119"/>
        <v>124.62736365117078</v>
      </c>
      <c r="AS58" t="str">
        <f t="shared" si="143"/>
        <v>51 Skilled agricultural and related trades</v>
      </c>
      <c r="AT58" s="18">
        <f t="shared" si="152"/>
        <v>1.8702636451671546</v>
      </c>
      <c r="AU58" s="18">
        <f t="shared" si="152"/>
        <v>1.9944562622403628</v>
      </c>
      <c r="AV58" s="18">
        <f t="shared" si="152"/>
        <v>1.4284727911107429</v>
      </c>
      <c r="AW58" s="18">
        <f t="shared" si="152"/>
        <v>1.5496009329852634</v>
      </c>
      <c r="AX58" s="18">
        <f t="shared" si="152"/>
        <v>1.8198330437917485</v>
      </c>
      <c r="AZ58" s="68">
        <f t="shared" si="121"/>
        <v>56.942793019973195</v>
      </c>
      <c r="BA58" s="69">
        <f t="shared" si="122"/>
        <v>80.401987801780393</v>
      </c>
      <c r="BB58" s="69">
        <f t="shared" si="123"/>
        <v>137.34478082175357</v>
      </c>
      <c r="BD58" t="str">
        <f t="shared" si="144"/>
        <v>51 Skilled agricultural and related trades</v>
      </c>
      <c r="BE58" s="18">
        <f t="shared" si="153"/>
        <v>0.84632129925025679</v>
      </c>
      <c r="BF58" s="18">
        <f t="shared" si="153"/>
        <v>0.95537191146561429</v>
      </c>
      <c r="BG58" s="18">
        <f t="shared" si="153"/>
        <v>0.54956804550988936</v>
      </c>
      <c r="BH58" s="18">
        <f t="shared" si="153"/>
        <v>0.51910477117400811</v>
      </c>
      <c r="BI58" s="18">
        <f t="shared" si="153"/>
        <v>0.54036418741157621</v>
      </c>
      <c r="BK58" s="68">
        <f t="shared" si="125"/>
        <v>13.838363046285689</v>
      </c>
      <c r="BL58" s="69">
        <f t="shared" si="126"/>
        <v>54.983450194837033</v>
      </c>
      <c r="BM58" s="69">
        <f t="shared" si="127"/>
        <v>68.821813241122726</v>
      </c>
      <c r="BO58" t="str">
        <f t="shared" si="145"/>
        <v>51 Skilled agricultural and related trades</v>
      </c>
      <c r="BP58" s="18">
        <f t="shared" si="154"/>
        <v>1.2911109176664028</v>
      </c>
      <c r="BQ58" s="18">
        <f t="shared" si="154"/>
        <v>1.4398239006260742</v>
      </c>
      <c r="BR58" s="18">
        <f t="shared" si="154"/>
        <v>1.0554617021289596</v>
      </c>
      <c r="BS58" s="18">
        <f t="shared" si="154"/>
        <v>1.0253626278569556</v>
      </c>
      <c r="BT58" s="18">
        <f t="shared" si="154"/>
        <v>1.2206299590254559</v>
      </c>
      <c r="BV58" s="68">
        <f t="shared" si="129"/>
        <v>0.49537916926721515</v>
      </c>
      <c r="BW58" s="69">
        <f t="shared" si="130"/>
        <v>52.814835143604377</v>
      </c>
      <c r="BX58" s="69">
        <f t="shared" si="131"/>
        <v>53.310214312871594</v>
      </c>
      <c r="BZ58" t="str">
        <f t="shared" si="146"/>
        <v>51 Skilled agricultural and related trades</v>
      </c>
      <c r="CA58" s="18">
        <f t="shared" si="155"/>
        <v>1.6328550779541571</v>
      </c>
      <c r="CB58" s="18">
        <f t="shared" si="155"/>
        <v>1.7114137519025223</v>
      </c>
      <c r="CC58" s="18">
        <f t="shared" si="155"/>
        <v>1.3642947524293623</v>
      </c>
      <c r="CD58" s="18">
        <f t="shared" si="155"/>
        <v>1.393155195880118</v>
      </c>
      <c r="CE58" s="18">
        <f t="shared" si="155"/>
        <v>2.6014337033752128</v>
      </c>
      <c r="CG58" s="68">
        <f t="shared" si="133"/>
        <v>26.127706705836761</v>
      </c>
      <c r="CH58" s="69">
        <f t="shared" si="134"/>
        <v>48.771042846219544</v>
      </c>
      <c r="CI58" s="69">
        <f t="shared" si="135"/>
        <v>74.898749552056302</v>
      </c>
      <c r="CK58" t="str">
        <f t="shared" si="147"/>
        <v>51 Skilled agricultural and related trades</v>
      </c>
      <c r="CL58" s="18">
        <f t="shared" si="156"/>
        <v>2.6546800107178523</v>
      </c>
      <c r="CM58" s="18">
        <f t="shared" si="156"/>
        <v>3.2327201861759325</v>
      </c>
      <c r="CN58" s="18">
        <f t="shared" si="156"/>
        <v>2.1217512210508547</v>
      </c>
      <c r="CO58" s="18">
        <f t="shared" si="156"/>
        <v>2.7428553144669476</v>
      </c>
      <c r="CP58" s="18">
        <f t="shared" si="156"/>
        <v>2.1632718319070521</v>
      </c>
      <c r="CR58" s="68">
        <f t="shared" si="137"/>
        <v>-40.805770644311856</v>
      </c>
      <c r="CS58" s="69">
        <f t="shared" si="138"/>
        <v>28.845505386523374</v>
      </c>
      <c r="CT58" s="69">
        <f t="shared" si="139"/>
        <v>-11.960265257788482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0.2344241685405237</v>
      </c>
      <c r="C59" s="18">
        <f t="shared" si="148"/>
        <v>0.18905271158003978</v>
      </c>
      <c r="D59" s="18">
        <f t="shared" si="148"/>
        <v>0.17878992223827092</v>
      </c>
      <c r="E59" s="18">
        <f t="shared" si="148"/>
        <v>0.18321126173829619</v>
      </c>
      <c r="F59" s="18">
        <f t="shared" si="148"/>
        <v>0.18011346540794099</v>
      </c>
      <c r="H59" s="68">
        <f t="shared" si="105"/>
        <v>66.931416030259442</v>
      </c>
      <c r="I59" s="69">
        <f t="shared" si="106"/>
        <v>62.876166243410673</v>
      </c>
      <c r="J59" s="69">
        <f t="shared" si="107"/>
        <v>129.80758227367011</v>
      </c>
      <c r="L59" t="str">
        <f t="shared" si="140"/>
        <v>52 Skilled metal, electrical and electronic trades</v>
      </c>
      <c r="M59" s="18">
        <f t="shared" si="149"/>
        <v>0.65461591232962413</v>
      </c>
      <c r="N59" s="18">
        <f t="shared" si="149"/>
        <v>0.57286193229336169</v>
      </c>
      <c r="O59" s="18">
        <f t="shared" si="149"/>
        <v>0.50681651809799966</v>
      </c>
      <c r="P59" s="18">
        <f t="shared" si="149"/>
        <v>0.59863633705080921</v>
      </c>
      <c r="Q59" s="18">
        <f t="shared" si="149"/>
        <v>0.6624532514790894</v>
      </c>
      <c r="S59" s="68">
        <f t="shared" si="109"/>
        <v>119.68608229354298</v>
      </c>
      <c r="T59" s="69">
        <f t="shared" si="110"/>
        <v>82.96833588236386</v>
      </c>
      <c r="U59" s="69">
        <f t="shared" si="111"/>
        <v>202.65441817590687</v>
      </c>
      <c r="W59" t="str">
        <f t="shared" si="141"/>
        <v>52 Skilled metal, electrical and electronic trades</v>
      </c>
      <c r="X59" s="18">
        <f t="shared" si="150"/>
        <v>1.0548561857086363</v>
      </c>
      <c r="Y59" s="18">
        <f t="shared" si="150"/>
        <v>0.98788830215956802</v>
      </c>
      <c r="Z59" s="18">
        <f t="shared" si="150"/>
        <v>0.81413877552030089</v>
      </c>
      <c r="AA59" s="18">
        <f t="shared" si="150"/>
        <v>0.94008508632588594</v>
      </c>
      <c r="AB59" s="18">
        <f t="shared" si="150"/>
        <v>0.99053337609657088</v>
      </c>
      <c r="AD59" s="68">
        <f t="shared" si="113"/>
        <v>53.08530155172587</v>
      </c>
      <c r="AE59" s="69">
        <f t="shared" si="114"/>
        <v>63.118332120959849</v>
      </c>
      <c r="AF59" s="69">
        <f t="shared" si="115"/>
        <v>116.20363367268574</v>
      </c>
      <c r="AH59" t="str">
        <f t="shared" si="142"/>
        <v>52 Skilled metal, electrical and electronic trades</v>
      </c>
      <c r="AI59" s="18">
        <f t="shared" si="151"/>
        <v>1.3142868091775963</v>
      </c>
      <c r="AJ59" s="18">
        <f t="shared" si="151"/>
        <v>1.2810542256031561</v>
      </c>
      <c r="AK59" s="18">
        <f t="shared" si="151"/>
        <v>1.0919312060980926</v>
      </c>
      <c r="AL59" s="18">
        <f t="shared" si="151"/>
        <v>1.3049499542540994</v>
      </c>
      <c r="AM59" s="18">
        <f t="shared" si="151"/>
        <v>1.5353581969015329</v>
      </c>
      <c r="AO59" s="68">
        <f t="shared" si="117"/>
        <v>60.009215580908659</v>
      </c>
      <c r="AP59" s="69">
        <f t="shared" si="118"/>
        <v>58.276431608493532</v>
      </c>
      <c r="AQ59" s="69">
        <f t="shared" si="119"/>
        <v>118.28564718940217</v>
      </c>
      <c r="AS59" t="str">
        <f t="shared" si="143"/>
        <v>52 Skilled metal, electrical and electronic trades</v>
      </c>
      <c r="AT59" s="18">
        <f t="shared" si="152"/>
        <v>5.532116647520211</v>
      </c>
      <c r="AU59" s="18">
        <f t="shared" si="152"/>
        <v>5.0536330594246071</v>
      </c>
      <c r="AV59" s="18">
        <f t="shared" si="152"/>
        <v>4.4321228850033085</v>
      </c>
      <c r="AW59" s="18">
        <f t="shared" si="152"/>
        <v>4.8452784060166145</v>
      </c>
      <c r="AX59" s="18">
        <f t="shared" si="152"/>
        <v>5.1171025107411694</v>
      </c>
      <c r="AZ59" s="68">
        <f t="shared" si="121"/>
        <v>42.230955432758712</v>
      </c>
      <c r="BA59" s="69">
        <f t="shared" si="122"/>
        <v>54.024513773676439</v>
      </c>
      <c r="BB59" s="69">
        <f t="shared" si="123"/>
        <v>96.255469206435166</v>
      </c>
      <c r="BD59" t="str">
        <f t="shared" si="144"/>
        <v>52 Skilled metal, electrical and electronic trades</v>
      </c>
      <c r="BE59" s="18">
        <f t="shared" si="153"/>
        <v>7.5115887583912704</v>
      </c>
      <c r="BF59" s="18">
        <f t="shared" si="153"/>
        <v>7.5301552636114444</v>
      </c>
      <c r="BG59" s="18">
        <f t="shared" si="153"/>
        <v>6.5216143487070504</v>
      </c>
      <c r="BH59" s="18">
        <f t="shared" si="153"/>
        <v>6.5281726248947072</v>
      </c>
      <c r="BI59" s="18">
        <f t="shared" si="153"/>
        <v>6.164835166496859</v>
      </c>
      <c r="BK59" s="68">
        <f t="shared" si="125"/>
        <v>9.4434845548088973</v>
      </c>
      <c r="BL59" s="69">
        <f t="shared" si="126"/>
        <v>37.107354601670941</v>
      </c>
      <c r="BM59" s="69">
        <f t="shared" si="127"/>
        <v>46.550839156479839</v>
      </c>
      <c r="BO59" t="str">
        <f t="shared" si="145"/>
        <v>52 Skilled metal, electrical and electronic trades</v>
      </c>
      <c r="BP59" s="18">
        <f t="shared" si="154"/>
        <v>4.5809952234135105</v>
      </c>
      <c r="BQ59" s="18">
        <f t="shared" si="154"/>
        <v>4.1903714241845611</v>
      </c>
      <c r="BR59" s="18">
        <f t="shared" si="154"/>
        <v>4.389046635939434</v>
      </c>
      <c r="BS59" s="18">
        <f t="shared" si="154"/>
        <v>4.1462833053713375</v>
      </c>
      <c r="BT59" s="18">
        <f t="shared" si="154"/>
        <v>4.394351605008751</v>
      </c>
      <c r="BV59" s="68">
        <f t="shared" si="129"/>
        <v>-12.998016255637543</v>
      </c>
      <c r="BW59" s="69">
        <f t="shared" si="130"/>
        <v>34.365569968993064</v>
      </c>
      <c r="BX59" s="69">
        <f t="shared" si="131"/>
        <v>21.36755371335552</v>
      </c>
      <c r="BZ59" t="str">
        <f t="shared" si="146"/>
        <v>52 Skilled metal, electrical and electronic trades</v>
      </c>
      <c r="CA59" s="18">
        <f t="shared" si="155"/>
        <v>3.5319252338029328</v>
      </c>
      <c r="CB59" s="18">
        <f t="shared" si="155"/>
        <v>3.2250312348847467</v>
      </c>
      <c r="CC59" s="18">
        <f t="shared" si="155"/>
        <v>3.0613855252110138</v>
      </c>
      <c r="CD59" s="18">
        <f t="shared" si="155"/>
        <v>3.1452962594222909</v>
      </c>
      <c r="CE59" s="18">
        <f t="shared" si="155"/>
        <v>2.6482911867040162</v>
      </c>
      <c r="CG59" s="68">
        <f t="shared" si="133"/>
        <v>-42.779235454175875</v>
      </c>
      <c r="CH59" s="69">
        <f t="shared" si="134"/>
        <v>31.019881667127287</v>
      </c>
      <c r="CI59" s="69">
        <f t="shared" si="135"/>
        <v>-11.759353787048592</v>
      </c>
      <c r="CK59" t="str">
        <f t="shared" si="147"/>
        <v>52 Skilled metal, electrical and electronic trades</v>
      </c>
      <c r="CL59" s="18">
        <f t="shared" si="156"/>
        <v>3.2756325630429259</v>
      </c>
      <c r="CM59" s="18">
        <f t="shared" si="156"/>
        <v>3.604010491468264</v>
      </c>
      <c r="CN59" s="18">
        <f t="shared" si="156"/>
        <v>3.2549334665009706</v>
      </c>
      <c r="CO59" s="18">
        <f t="shared" si="156"/>
        <v>3.7516743014622227</v>
      </c>
      <c r="CP59" s="18">
        <f t="shared" si="156"/>
        <v>3.9154623214566517</v>
      </c>
      <c r="CR59" s="68">
        <f t="shared" si="137"/>
        <v>-30.160090203596283</v>
      </c>
      <c r="CS59" s="69">
        <f t="shared" si="138"/>
        <v>28.033963559273882</v>
      </c>
      <c r="CT59" s="69">
        <f t="shared" si="139"/>
        <v>-2.1261266443224018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0.15025689217819899</v>
      </c>
      <c r="C60" s="18">
        <f t="shared" si="148"/>
        <v>8.0832058295040574E-2</v>
      </c>
      <c r="D60" s="18">
        <f t="shared" si="148"/>
        <v>6.4910642440674696E-2</v>
      </c>
      <c r="E60" s="18">
        <f t="shared" si="148"/>
        <v>9.0266661895908762E-2</v>
      </c>
      <c r="F60" s="18">
        <f t="shared" si="148"/>
        <v>7.1449087859740218E-2</v>
      </c>
      <c r="H60" s="68">
        <f t="shared" si="105"/>
        <v>82.396168889740196</v>
      </c>
      <c r="I60" s="69">
        <f t="shared" si="106"/>
        <v>80.057182641178869</v>
      </c>
      <c r="J60" s="69">
        <f t="shared" si="107"/>
        <v>162.45335153091906</v>
      </c>
      <c r="L60" t="str">
        <f t="shared" si="140"/>
        <v>53 Skilled construction and building trades</v>
      </c>
      <c r="M60" s="18">
        <f t="shared" si="149"/>
        <v>0.35806044847865143</v>
      </c>
      <c r="N60" s="18">
        <f t="shared" si="149"/>
        <v>0.27103513701645571</v>
      </c>
      <c r="O60" s="18">
        <f t="shared" si="149"/>
        <v>0.28181835702632302</v>
      </c>
      <c r="P60" s="18">
        <f t="shared" si="149"/>
        <v>0.30779091169983519</v>
      </c>
      <c r="Q60" s="18">
        <f t="shared" si="149"/>
        <v>0.27372306176932454</v>
      </c>
      <c r="S60" s="68">
        <f t="shared" si="109"/>
        <v>63.245109468170021</v>
      </c>
      <c r="T60" s="69">
        <f t="shared" si="110"/>
        <v>71.557720455528468</v>
      </c>
      <c r="U60" s="69">
        <f t="shared" si="111"/>
        <v>134.80282992369851</v>
      </c>
      <c r="W60" t="str">
        <f t="shared" si="141"/>
        <v>53 Skilled construction and building trades</v>
      </c>
      <c r="X60" s="18">
        <f t="shared" si="150"/>
        <v>0.67726849815329804</v>
      </c>
      <c r="Y60" s="18">
        <f t="shared" si="150"/>
        <v>0.52421269544560811</v>
      </c>
      <c r="Z60" s="18">
        <f t="shared" si="150"/>
        <v>0.50562795443315456</v>
      </c>
      <c r="AA60" s="18">
        <f t="shared" si="150"/>
        <v>0.60717205882519265</v>
      </c>
      <c r="AB60" s="18">
        <f t="shared" si="150"/>
        <v>0.57452006041940273</v>
      </c>
      <c r="AD60" s="68">
        <f t="shared" si="113"/>
        <v>42.96737421737982</v>
      </c>
      <c r="AE60" s="69">
        <f t="shared" si="114"/>
        <v>66.427613439325455</v>
      </c>
      <c r="AF60" s="69">
        <f t="shared" si="115"/>
        <v>109.39498765670528</v>
      </c>
      <c r="AH60" t="str">
        <f t="shared" si="142"/>
        <v>53 Skilled construction and building trades</v>
      </c>
      <c r="AI60" s="18">
        <f t="shared" si="151"/>
        <v>1.2873929535430086</v>
      </c>
      <c r="AJ60" s="18">
        <f t="shared" si="151"/>
        <v>1.2550814584698304</v>
      </c>
      <c r="AK60" s="18">
        <f t="shared" si="151"/>
        <v>1.2910668184029441</v>
      </c>
      <c r="AL60" s="18">
        <f t="shared" si="151"/>
        <v>1.6599791580143974</v>
      </c>
      <c r="AM60" s="18">
        <f t="shared" si="151"/>
        <v>1.6908543678925834</v>
      </c>
      <c r="AO60" s="68">
        <f t="shared" si="117"/>
        <v>49.034922559435174</v>
      </c>
      <c r="AP60" s="69">
        <f t="shared" si="118"/>
        <v>72.483424945545323</v>
      </c>
      <c r="AQ60" s="69">
        <f t="shared" si="119"/>
        <v>121.5183475049805</v>
      </c>
      <c r="AS60" t="str">
        <f t="shared" si="143"/>
        <v>53 Skilled construction and building trades</v>
      </c>
      <c r="AT60" s="18">
        <f t="shared" si="152"/>
        <v>2.127315348824403</v>
      </c>
      <c r="AU60" s="18">
        <f t="shared" si="152"/>
        <v>1.7467779878516765</v>
      </c>
      <c r="AV60" s="18">
        <f t="shared" si="152"/>
        <v>1.8585118034765173</v>
      </c>
      <c r="AW60" s="18">
        <f t="shared" si="152"/>
        <v>2.2470840467250413</v>
      </c>
      <c r="AX60" s="18">
        <f t="shared" si="152"/>
        <v>2.0136816377646967</v>
      </c>
      <c r="AZ60" s="68">
        <f t="shared" si="121"/>
        <v>33.477262009036792</v>
      </c>
      <c r="BA60" s="69">
        <f t="shared" si="122"/>
        <v>67.186614090875992</v>
      </c>
      <c r="BB60" s="69">
        <f t="shared" si="123"/>
        <v>100.66387609991278</v>
      </c>
      <c r="BD60" t="str">
        <f t="shared" si="144"/>
        <v>53 Skilled construction and building trades</v>
      </c>
      <c r="BE60" s="18">
        <f t="shared" si="153"/>
        <v>5.5068490604126961</v>
      </c>
      <c r="BF60" s="18">
        <f t="shared" si="153"/>
        <v>4.9643264427356737</v>
      </c>
      <c r="BG60" s="18">
        <f t="shared" si="153"/>
        <v>4.8824270216043253</v>
      </c>
      <c r="BH60" s="18">
        <f t="shared" si="153"/>
        <v>4.9085571756913717</v>
      </c>
      <c r="BI60" s="18">
        <f t="shared" si="153"/>
        <v>4.0815012428336663</v>
      </c>
      <c r="BK60" s="68">
        <f t="shared" si="125"/>
        <v>-3.2150725080484959</v>
      </c>
      <c r="BL60" s="69">
        <f t="shared" si="126"/>
        <v>38.480121045916896</v>
      </c>
      <c r="BM60" s="69">
        <f t="shared" si="127"/>
        <v>35.265048537868395</v>
      </c>
      <c r="BO60" t="str">
        <f t="shared" si="145"/>
        <v>53 Skilled construction and building trades</v>
      </c>
      <c r="BP60" s="18">
        <f t="shared" si="154"/>
        <v>4.8047725673351067</v>
      </c>
      <c r="BQ60" s="18">
        <f t="shared" si="154"/>
        <v>4.407357510851063</v>
      </c>
      <c r="BR60" s="18">
        <f t="shared" si="154"/>
        <v>5.2582002076080103</v>
      </c>
      <c r="BS60" s="18">
        <f t="shared" si="154"/>
        <v>5.3911114662121662</v>
      </c>
      <c r="BT60" s="18">
        <f t="shared" si="154"/>
        <v>6.0019760618933553</v>
      </c>
      <c r="BV60" s="68">
        <f t="shared" si="129"/>
        <v>-0.81141644381097966</v>
      </c>
      <c r="BW60" s="69">
        <f t="shared" si="130"/>
        <v>44.950609532736721</v>
      </c>
      <c r="BX60" s="69">
        <f t="shared" si="131"/>
        <v>44.139193088925744</v>
      </c>
      <c r="BZ60" t="str">
        <f t="shared" si="146"/>
        <v>53 Skilled construction and building trades</v>
      </c>
      <c r="CA60" s="18">
        <f t="shared" si="155"/>
        <v>3.9242822999925924</v>
      </c>
      <c r="CB60" s="18">
        <f t="shared" si="155"/>
        <v>3.3574875761313732</v>
      </c>
      <c r="CC60" s="18">
        <f t="shared" si="155"/>
        <v>3.8874370508077392</v>
      </c>
      <c r="CD60" s="18">
        <f t="shared" si="155"/>
        <v>4.348896145852037</v>
      </c>
      <c r="CE60" s="18">
        <f t="shared" si="155"/>
        <v>5.6233430216938922</v>
      </c>
      <c r="CG60" s="68">
        <f t="shared" si="133"/>
        <v>-4.3164781773102892</v>
      </c>
      <c r="CH60" s="69">
        <f t="shared" si="134"/>
        <v>41.159084599559677</v>
      </c>
      <c r="CI60" s="69">
        <f t="shared" si="135"/>
        <v>36.842606422249382</v>
      </c>
      <c r="CK60" t="str">
        <f t="shared" si="147"/>
        <v>53 Skilled construction and building trades</v>
      </c>
      <c r="CL60" s="18">
        <f t="shared" si="156"/>
        <v>5.5336024992069106</v>
      </c>
      <c r="CM60" s="18">
        <f t="shared" si="156"/>
        <v>5.0769264922411894</v>
      </c>
      <c r="CN60" s="18">
        <f t="shared" si="156"/>
        <v>5.4218984837682029</v>
      </c>
      <c r="CO60" s="18">
        <f t="shared" si="156"/>
        <v>4.7491518514010922</v>
      </c>
      <c r="CP60" s="18">
        <f t="shared" si="156"/>
        <v>1.2067776721722374</v>
      </c>
      <c r="CR60" s="68">
        <f t="shared" si="137"/>
        <v>-87.077735662242404</v>
      </c>
      <c r="CS60" s="69">
        <f t="shared" si="138"/>
        <v>13.532577406652422</v>
      </c>
      <c r="CT60" s="69">
        <f t="shared" si="139"/>
        <v>-73.545158255589982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0.55205113723404875</v>
      </c>
      <c r="C61" s="18">
        <f t="shared" si="148"/>
        <v>0.44066620719303023</v>
      </c>
      <c r="D61" s="18">
        <f t="shared" si="148"/>
        <v>0.44465368588135246</v>
      </c>
      <c r="E61" s="18">
        <f t="shared" si="148"/>
        <v>0.53588802887889309</v>
      </c>
      <c r="F61" s="18">
        <f t="shared" si="148"/>
        <v>0.61296945007113346</v>
      </c>
      <c r="H61" s="68">
        <f t="shared" si="105"/>
        <v>128.42932906381441</v>
      </c>
      <c r="I61" s="69">
        <f t="shared" si="106"/>
        <v>91.423381929960428</v>
      </c>
      <c r="J61" s="69">
        <f t="shared" si="107"/>
        <v>219.85271099377482</v>
      </c>
      <c r="L61" t="str">
        <f t="shared" si="140"/>
        <v>54 Textiles, printing and other skilled trades</v>
      </c>
      <c r="M61" s="18">
        <f t="shared" si="149"/>
        <v>0.71214860185902562</v>
      </c>
      <c r="N61" s="18">
        <f t="shared" si="149"/>
        <v>0.62239744106562778</v>
      </c>
      <c r="O61" s="18">
        <f t="shared" si="149"/>
        <v>0.60994867626054972</v>
      </c>
      <c r="P61" s="18">
        <f t="shared" si="149"/>
        <v>0.67604682129865934</v>
      </c>
      <c r="Q61" s="18">
        <f t="shared" si="149"/>
        <v>0.79488225233860599</v>
      </c>
      <c r="S61" s="68">
        <f t="shared" si="109"/>
        <v>119.03200376413288</v>
      </c>
      <c r="T61" s="69">
        <f t="shared" si="110"/>
        <v>93.136112800352095</v>
      </c>
      <c r="U61" s="69">
        <f t="shared" si="111"/>
        <v>212.16811656448496</v>
      </c>
      <c r="W61" t="str">
        <f t="shared" si="141"/>
        <v>54 Textiles, printing and other skilled trades</v>
      </c>
      <c r="X61" s="18">
        <f t="shared" si="150"/>
        <v>0.99515613704924544</v>
      </c>
      <c r="Y61" s="18">
        <f t="shared" si="150"/>
        <v>0.84163008244530024</v>
      </c>
      <c r="Z61" s="18">
        <f t="shared" si="150"/>
        <v>0.80645465992423926</v>
      </c>
      <c r="AA61" s="18">
        <f t="shared" si="150"/>
        <v>0.96006125705428524</v>
      </c>
      <c r="AB61" s="18">
        <f t="shared" si="150"/>
        <v>1.1002467541107535</v>
      </c>
      <c r="AD61" s="68">
        <f t="shared" si="113"/>
        <v>71.661522578780861</v>
      </c>
      <c r="AE61" s="69">
        <f t="shared" si="114"/>
        <v>76.442299865196759</v>
      </c>
      <c r="AF61" s="69">
        <f t="shared" si="115"/>
        <v>148.10382244397761</v>
      </c>
      <c r="AH61" t="str">
        <f t="shared" si="142"/>
        <v>54 Textiles, printing and other skilled trades</v>
      </c>
      <c r="AI61" s="18">
        <f t="shared" si="151"/>
        <v>1.200961939679468</v>
      </c>
      <c r="AJ61" s="18">
        <f t="shared" si="151"/>
        <v>1.1269989086770711</v>
      </c>
      <c r="AK61" s="18">
        <f t="shared" si="151"/>
        <v>1.213213136782505</v>
      </c>
      <c r="AL61" s="18">
        <f t="shared" si="151"/>
        <v>1.3196951069373055</v>
      </c>
      <c r="AM61" s="18">
        <f t="shared" si="151"/>
        <v>1.5226687664593719</v>
      </c>
      <c r="AO61" s="68">
        <f t="shared" si="117"/>
        <v>42.823245331921157</v>
      </c>
      <c r="AP61" s="69">
        <f t="shared" si="118"/>
        <v>66.622944632505337</v>
      </c>
      <c r="AQ61" s="69">
        <f t="shared" si="119"/>
        <v>109.44618996442649</v>
      </c>
      <c r="AS61" t="str">
        <f t="shared" si="143"/>
        <v>54 Textiles, printing and other skilled trades</v>
      </c>
      <c r="AT61" s="18">
        <f t="shared" si="152"/>
        <v>1.5564170496898722</v>
      </c>
      <c r="AU61" s="18">
        <f t="shared" si="152"/>
        <v>1.3904510102647241</v>
      </c>
      <c r="AV61" s="18">
        <f t="shared" si="152"/>
        <v>1.3292603209470553</v>
      </c>
      <c r="AW61" s="18">
        <f t="shared" si="152"/>
        <v>1.4305325652883354</v>
      </c>
      <c r="AX61" s="18">
        <f t="shared" si="152"/>
        <v>1.5133037872814348</v>
      </c>
      <c r="AZ61" s="68">
        <f t="shared" si="121"/>
        <v>40.248388960034319</v>
      </c>
      <c r="BA61" s="69">
        <f t="shared" si="122"/>
        <v>63.978116956012229</v>
      </c>
      <c r="BB61" s="69">
        <f t="shared" si="123"/>
        <v>104.22650591604656</v>
      </c>
      <c r="BD61" t="str">
        <f t="shared" si="144"/>
        <v>54 Textiles, printing and other skilled trades</v>
      </c>
      <c r="BE61" s="18">
        <f t="shared" si="153"/>
        <v>2.699830850316328</v>
      </c>
      <c r="BF61" s="18">
        <f t="shared" si="153"/>
        <v>2.369575960436197</v>
      </c>
      <c r="BG61" s="18">
        <f t="shared" si="153"/>
        <v>2.2987209392225987</v>
      </c>
      <c r="BH61" s="18">
        <f t="shared" si="153"/>
        <v>2.5936394080932552</v>
      </c>
      <c r="BI61" s="18">
        <f t="shared" si="153"/>
        <v>2.7682087986561132</v>
      </c>
      <c r="BK61" s="68">
        <f t="shared" si="125"/>
        <v>39.423554107894418</v>
      </c>
      <c r="BL61" s="69">
        <f t="shared" si="126"/>
        <v>53.249237257412219</v>
      </c>
      <c r="BM61" s="69">
        <f t="shared" si="127"/>
        <v>92.672791365306622</v>
      </c>
      <c r="BO61" t="str">
        <f t="shared" si="145"/>
        <v>54 Textiles, printing and other skilled trades</v>
      </c>
      <c r="BP61" s="18">
        <f t="shared" si="154"/>
        <v>2.8014941115877092</v>
      </c>
      <c r="BQ61" s="18">
        <f t="shared" si="154"/>
        <v>2.2331039113644624</v>
      </c>
      <c r="BR61" s="18">
        <f t="shared" si="154"/>
        <v>2.3684070209297388</v>
      </c>
      <c r="BS61" s="18">
        <f t="shared" si="154"/>
        <v>2.3598944042338834</v>
      </c>
      <c r="BT61" s="18">
        <f t="shared" si="154"/>
        <v>2.3361765828565253</v>
      </c>
      <c r="BV61" s="68">
        <f t="shared" si="129"/>
        <v>-14.285583308036436</v>
      </c>
      <c r="BW61" s="69">
        <f t="shared" si="130"/>
        <v>37.439615683713285</v>
      </c>
      <c r="BX61" s="69">
        <f t="shared" si="131"/>
        <v>23.154032375676849</v>
      </c>
      <c r="BZ61" t="str">
        <f t="shared" si="146"/>
        <v>54 Textiles, printing and other skilled trades</v>
      </c>
      <c r="CA61" s="18">
        <f t="shared" si="155"/>
        <v>3.4963973627332736</v>
      </c>
      <c r="CB61" s="18">
        <f t="shared" si="155"/>
        <v>2.9511830903163796</v>
      </c>
      <c r="CC61" s="18">
        <f t="shared" si="155"/>
        <v>3.1019229442665566</v>
      </c>
      <c r="CD61" s="18">
        <f t="shared" si="155"/>
        <v>3.4923222130265836</v>
      </c>
      <c r="CE61" s="18">
        <f t="shared" si="155"/>
        <v>4.0053974779416235</v>
      </c>
      <c r="CG61" s="68">
        <f t="shared" si="133"/>
        <v>-14.587671773919835</v>
      </c>
      <c r="CH61" s="69">
        <f t="shared" si="134"/>
        <v>37.050805549133131</v>
      </c>
      <c r="CI61" s="69">
        <f t="shared" si="135"/>
        <v>22.463133775213294</v>
      </c>
      <c r="CK61" t="str">
        <f t="shared" si="147"/>
        <v>54 Textiles, printing and other skilled trades</v>
      </c>
      <c r="CL61" s="18">
        <f t="shared" si="156"/>
        <v>4.0712714517384754</v>
      </c>
      <c r="CM61" s="18">
        <f t="shared" si="156"/>
        <v>3.5312532480671317</v>
      </c>
      <c r="CN61" s="18">
        <f t="shared" si="156"/>
        <v>3.8122934875421155</v>
      </c>
      <c r="CO61" s="18">
        <f t="shared" si="156"/>
        <v>3.2620105052685413</v>
      </c>
      <c r="CP61" s="18">
        <f t="shared" si="156"/>
        <v>3.2590632796880619</v>
      </c>
      <c r="CR61" s="68">
        <f t="shared" si="137"/>
        <v>-50.367151331338242</v>
      </c>
      <c r="CS61" s="69">
        <f t="shared" si="138"/>
        <v>18.601136780094262</v>
      </c>
      <c r="CT61" s="69">
        <f t="shared" si="139"/>
        <v>-31.76601455124398</v>
      </c>
    </row>
    <row r="62" spans="1:98" x14ac:dyDescent="0.2">
      <c r="A62" t="str">
        <f t="shared" si="103"/>
        <v>61 Caring personal service occupations</v>
      </c>
      <c r="B62" s="18">
        <f t="shared" si="148"/>
        <v>0.38337919305543183</v>
      </c>
      <c r="C62" s="18">
        <f t="shared" si="148"/>
        <v>0.37027353604074081</v>
      </c>
      <c r="D62" s="18">
        <f t="shared" si="148"/>
        <v>0.34849283864553837</v>
      </c>
      <c r="E62" s="18">
        <f t="shared" si="148"/>
        <v>0.40895274389079489</v>
      </c>
      <c r="F62" s="18">
        <f t="shared" si="148"/>
        <v>0.46166821218128112</v>
      </c>
      <c r="H62" s="68">
        <f t="shared" si="105"/>
        <v>119.51845896498912</v>
      </c>
      <c r="I62" s="69">
        <f t="shared" si="106"/>
        <v>94.786410208870009</v>
      </c>
      <c r="J62" s="69">
        <f t="shared" si="107"/>
        <v>214.30486917385915</v>
      </c>
      <c r="L62" t="str">
        <f t="shared" si="140"/>
        <v>61 Caring personal service occupations</v>
      </c>
      <c r="M62" s="18">
        <f t="shared" si="149"/>
        <v>2.6208802787881615</v>
      </c>
      <c r="N62" s="18">
        <f t="shared" si="149"/>
        <v>2.972878114423021</v>
      </c>
      <c r="O62" s="18">
        <f t="shared" si="149"/>
        <v>2.6688398115317082</v>
      </c>
      <c r="P62" s="18">
        <f t="shared" si="149"/>
        <v>3.0982526444535812</v>
      </c>
      <c r="Q62" s="18">
        <f t="shared" si="149"/>
        <v>3.5057336248993187</v>
      </c>
      <c r="S62" s="68">
        <f t="shared" si="109"/>
        <v>120.77732937632879</v>
      </c>
      <c r="T62" s="69">
        <f t="shared" si="110"/>
        <v>98.942905947245876</v>
      </c>
      <c r="U62" s="69">
        <f t="shared" si="111"/>
        <v>219.72023532357468</v>
      </c>
      <c r="W62" t="str">
        <f t="shared" si="141"/>
        <v>61 Caring personal service occupations</v>
      </c>
      <c r="X62" s="18">
        <f t="shared" si="150"/>
        <v>4.1520762342946451</v>
      </c>
      <c r="Y62" s="18">
        <f t="shared" si="150"/>
        <v>4.608745703718661</v>
      </c>
      <c r="Z62" s="18">
        <f t="shared" si="150"/>
        <v>4.5314166636942312</v>
      </c>
      <c r="AA62" s="18">
        <f t="shared" si="150"/>
        <v>4.8026919179967855</v>
      </c>
      <c r="AB62" s="18">
        <f t="shared" si="150"/>
        <v>5.2222151363010179</v>
      </c>
      <c r="AD62" s="68">
        <f t="shared" si="113"/>
        <v>45.005201718537201</v>
      </c>
      <c r="AE62" s="69">
        <f t="shared" si="114"/>
        <v>78.358080671481815</v>
      </c>
      <c r="AF62" s="69">
        <f t="shared" si="115"/>
        <v>123.36328239001901</v>
      </c>
      <c r="AH62" t="str">
        <f t="shared" si="142"/>
        <v>61 Caring personal service occupations</v>
      </c>
      <c r="AI62" s="18">
        <f t="shared" si="151"/>
        <v>12.738907125050543</v>
      </c>
      <c r="AJ62" s="18">
        <f t="shared" si="151"/>
        <v>13.796363599713018</v>
      </c>
      <c r="AK62" s="18">
        <f t="shared" si="151"/>
        <v>13.742488055204952</v>
      </c>
      <c r="AL62" s="18">
        <f t="shared" si="151"/>
        <v>13.200070887614753</v>
      </c>
      <c r="AM62" s="18">
        <f t="shared" si="151"/>
        <v>12.812545625051349</v>
      </c>
      <c r="AO62" s="68">
        <f t="shared" si="117"/>
        <v>6.0963928793176683</v>
      </c>
      <c r="AP62" s="69">
        <f t="shared" si="118"/>
        <v>57.81720073898682</v>
      </c>
      <c r="AQ62" s="69">
        <f t="shared" si="119"/>
        <v>63.913593618304489</v>
      </c>
      <c r="AS62" t="str">
        <f t="shared" si="143"/>
        <v>61 Caring personal service occupations</v>
      </c>
      <c r="AT62" s="18">
        <f t="shared" si="152"/>
        <v>7.1329101745964474</v>
      </c>
      <c r="AU62" s="18">
        <f t="shared" si="152"/>
        <v>8.0628299406416524</v>
      </c>
      <c r="AV62" s="18">
        <f t="shared" si="152"/>
        <v>7.9501826278364636</v>
      </c>
      <c r="AW62" s="18">
        <f t="shared" si="152"/>
        <v>7.5496388828031584</v>
      </c>
      <c r="AX62" s="18">
        <f t="shared" si="152"/>
        <v>7.5660711955191902</v>
      </c>
      <c r="AZ62" s="68">
        <f t="shared" si="121"/>
        <v>17.239814257454373</v>
      </c>
      <c r="BA62" s="69">
        <f t="shared" si="122"/>
        <v>62.426374456432953</v>
      </c>
      <c r="BB62" s="69">
        <f t="shared" si="123"/>
        <v>79.666188713887337</v>
      </c>
      <c r="BD62" t="str">
        <f t="shared" si="144"/>
        <v>61 Caring personal service occupations</v>
      </c>
      <c r="BE62" s="18">
        <f t="shared" si="153"/>
        <v>11.576185027012675</v>
      </c>
      <c r="BF62" s="18">
        <f t="shared" si="153"/>
        <v>12.660140537636542</v>
      </c>
      <c r="BG62" s="18">
        <f t="shared" si="153"/>
        <v>12.727878222223213</v>
      </c>
      <c r="BH62" s="18">
        <f t="shared" si="153"/>
        <v>12.937062830692126</v>
      </c>
      <c r="BI62" s="18">
        <f t="shared" si="153"/>
        <v>14.197917215636894</v>
      </c>
      <c r="BK62" s="68">
        <f t="shared" si="125"/>
        <v>29.149338083727343</v>
      </c>
      <c r="BL62" s="69">
        <f t="shared" si="126"/>
        <v>69.422130259792084</v>
      </c>
      <c r="BM62" s="69">
        <f t="shared" si="127"/>
        <v>98.571468343519413</v>
      </c>
      <c r="BO62" t="str">
        <f t="shared" si="145"/>
        <v>61 Caring personal service occupations</v>
      </c>
      <c r="BP62" s="18">
        <f t="shared" si="154"/>
        <v>9.3516478616691234</v>
      </c>
      <c r="BQ62" s="18">
        <f t="shared" si="154"/>
        <v>10.253253341897123</v>
      </c>
      <c r="BR62" s="18">
        <f t="shared" si="154"/>
        <v>8.9445434966786941</v>
      </c>
      <c r="BS62" s="18">
        <f t="shared" si="154"/>
        <v>9.3317554453066904</v>
      </c>
      <c r="BT62" s="18">
        <f t="shared" si="154"/>
        <v>9.4425347687840784</v>
      </c>
      <c r="BV62" s="68">
        <f t="shared" si="129"/>
        <v>-8.2650222940586762</v>
      </c>
      <c r="BW62" s="69">
        <f t="shared" si="130"/>
        <v>49.075889497093172</v>
      </c>
      <c r="BX62" s="69">
        <f t="shared" si="131"/>
        <v>40.810867203034498</v>
      </c>
      <c r="BZ62" t="str">
        <f t="shared" si="146"/>
        <v>61 Caring personal service occupations</v>
      </c>
      <c r="CA62" s="18">
        <f t="shared" si="155"/>
        <v>4.0416934049118076</v>
      </c>
      <c r="CB62" s="18">
        <f t="shared" si="155"/>
        <v>2.7418687665164319</v>
      </c>
      <c r="CC62" s="18">
        <f t="shared" si="155"/>
        <v>2.3825323031950143</v>
      </c>
      <c r="CD62" s="18">
        <f t="shared" si="155"/>
        <v>1.920450800387703</v>
      </c>
      <c r="CE62" s="18">
        <f t="shared" si="155"/>
        <v>2.2117665287547559</v>
      </c>
      <c r="CG62" s="68">
        <f t="shared" si="133"/>
        <v>-38.594619151546674</v>
      </c>
      <c r="CH62" s="69">
        <f t="shared" si="134"/>
        <v>24.522469420854836</v>
      </c>
      <c r="CI62" s="69">
        <f t="shared" si="135"/>
        <v>-14.072149730691837</v>
      </c>
      <c r="CK62" t="str">
        <f t="shared" si="147"/>
        <v>61 Caring personal service occupations</v>
      </c>
      <c r="CL62" s="18">
        <f t="shared" si="156"/>
        <v>1.8034243240181527</v>
      </c>
      <c r="CM62" s="18">
        <f t="shared" si="156"/>
        <v>1.7548547730723822</v>
      </c>
      <c r="CN62" s="18">
        <f t="shared" si="156"/>
        <v>1.5974930684019899</v>
      </c>
      <c r="CO62" s="18">
        <f t="shared" si="156"/>
        <v>1.9607490440832516</v>
      </c>
      <c r="CP62" s="18">
        <f t="shared" si="156"/>
        <v>2.4077184804244371</v>
      </c>
      <c r="CR62" s="68">
        <f t="shared" si="137"/>
        <v>-12.495686873482303</v>
      </c>
      <c r="CS62" s="69">
        <f t="shared" si="138"/>
        <v>25.178713600944253</v>
      </c>
      <c r="CT62" s="69">
        <f t="shared" si="139"/>
        <v>12.683026727461948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0.18214663703497358</v>
      </c>
      <c r="C63" s="18">
        <f t="shared" si="148"/>
        <v>0.16622815547056224</v>
      </c>
      <c r="D63" s="18">
        <f t="shared" si="148"/>
        <v>0.15401313830821944</v>
      </c>
      <c r="E63" s="18">
        <f t="shared" si="148"/>
        <v>0.16348325442695261</v>
      </c>
      <c r="F63" s="18">
        <f t="shared" si="148"/>
        <v>0.19060684028728603</v>
      </c>
      <c r="H63" s="68">
        <f t="shared" si="105"/>
        <v>105.07637978454957</v>
      </c>
      <c r="I63" s="69">
        <f t="shared" si="106"/>
        <v>84.661987921921707</v>
      </c>
      <c r="J63" s="69">
        <f t="shared" si="107"/>
        <v>189.73836770647131</v>
      </c>
      <c r="L63" t="str">
        <f t="shared" si="140"/>
        <v>62 Leisure, travel and related personal service occupations</v>
      </c>
      <c r="M63" s="18">
        <f t="shared" si="149"/>
        <v>0.50071273323806886</v>
      </c>
      <c r="N63" s="18">
        <f t="shared" si="149"/>
        <v>0.52842602100870018</v>
      </c>
      <c r="O63" s="18">
        <f t="shared" si="149"/>
        <v>0.46591145159538599</v>
      </c>
      <c r="P63" s="18">
        <f t="shared" si="149"/>
        <v>0.44886270733111144</v>
      </c>
      <c r="Q63" s="18">
        <f t="shared" si="149"/>
        <v>0.43479777850151868</v>
      </c>
      <c r="S63" s="68">
        <f t="shared" si="109"/>
        <v>56.849088908158016</v>
      </c>
      <c r="T63" s="69">
        <f t="shared" si="110"/>
        <v>70.189563891368934</v>
      </c>
      <c r="U63" s="69">
        <f t="shared" si="111"/>
        <v>127.03865279952696</v>
      </c>
      <c r="W63" t="str">
        <f t="shared" si="141"/>
        <v>62 Leisure, travel and related personal service occupations</v>
      </c>
      <c r="X63" s="18">
        <f t="shared" si="150"/>
        <v>1.1284907346880932</v>
      </c>
      <c r="Y63" s="18">
        <f t="shared" si="150"/>
        <v>1.2905819809948442</v>
      </c>
      <c r="Z63" s="18">
        <f t="shared" si="150"/>
        <v>1.3316845980988139</v>
      </c>
      <c r="AA63" s="18">
        <f t="shared" si="150"/>
        <v>1.4467128971721577</v>
      </c>
      <c r="AB63" s="18">
        <f t="shared" si="150"/>
        <v>1.6711024374279446</v>
      </c>
      <c r="AD63" s="68">
        <f t="shared" si="113"/>
        <v>57.893595986533498</v>
      </c>
      <c r="AE63" s="69">
        <f t="shared" si="114"/>
        <v>76.646984504332124</v>
      </c>
      <c r="AF63" s="69">
        <f t="shared" si="115"/>
        <v>134.54058049086561</v>
      </c>
      <c r="AH63" t="str">
        <f t="shared" si="142"/>
        <v>62 Leisure, travel and related personal service occupations</v>
      </c>
      <c r="AI63" s="18">
        <f t="shared" si="151"/>
        <v>2.1570447375716393</v>
      </c>
      <c r="AJ63" s="18">
        <f t="shared" si="151"/>
        <v>2.7174920795717341</v>
      </c>
      <c r="AK63" s="18">
        <f t="shared" si="151"/>
        <v>2.7678685080693723</v>
      </c>
      <c r="AL63" s="18">
        <f t="shared" si="151"/>
        <v>2.82905206254082</v>
      </c>
      <c r="AM63" s="18">
        <f t="shared" si="151"/>
        <v>3.2307744103205311</v>
      </c>
      <c r="AO63" s="68">
        <f t="shared" si="117"/>
        <v>32.828644864925749</v>
      </c>
      <c r="AP63" s="69">
        <f t="shared" si="118"/>
        <v>67.082621630365765</v>
      </c>
      <c r="AQ63" s="69">
        <f t="shared" si="119"/>
        <v>99.9112664952915</v>
      </c>
      <c r="AS63" t="str">
        <f t="shared" si="143"/>
        <v>62 Leisure, travel and related personal service occupations</v>
      </c>
      <c r="AT63" s="18">
        <f t="shared" si="152"/>
        <v>2.5739922798687962</v>
      </c>
      <c r="AU63" s="18">
        <f t="shared" si="152"/>
        <v>3.0474521451159471</v>
      </c>
      <c r="AV63" s="18">
        <f t="shared" si="152"/>
        <v>3.5003385027922316</v>
      </c>
      <c r="AW63" s="18">
        <f t="shared" si="152"/>
        <v>3.5755438920304776</v>
      </c>
      <c r="AX63" s="18">
        <f t="shared" si="152"/>
        <v>4.1943343029025888</v>
      </c>
      <c r="AZ63" s="68">
        <f t="shared" si="121"/>
        <v>47.616464804556635</v>
      </c>
      <c r="BA63" s="69">
        <f t="shared" si="122"/>
        <v>73.291100256800263</v>
      </c>
      <c r="BB63" s="69">
        <f t="shared" si="123"/>
        <v>120.90756506135688</v>
      </c>
      <c r="BD63" t="str">
        <f t="shared" si="144"/>
        <v>62 Leisure, travel and related personal service occupations</v>
      </c>
      <c r="BE63" s="18">
        <f t="shared" si="153"/>
        <v>2.720764669116253</v>
      </c>
      <c r="BF63" s="18">
        <f t="shared" si="153"/>
        <v>2.7371791315637708</v>
      </c>
      <c r="BG63" s="18">
        <f t="shared" si="153"/>
        <v>2.9094049399826245</v>
      </c>
      <c r="BH63" s="18">
        <f t="shared" si="153"/>
        <v>2.5959112681680527</v>
      </c>
      <c r="BI63" s="18">
        <f t="shared" si="153"/>
        <v>2.3082428047453871</v>
      </c>
      <c r="BK63" s="68">
        <f t="shared" si="125"/>
        <v>-8.145407452929275</v>
      </c>
      <c r="BL63" s="69">
        <f t="shared" si="126"/>
        <v>45.640326057902122</v>
      </c>
      <c r="BM63" s="69">
        <f t="shared" si="127"/>
        <v>37.494918604972852</v>
      </c>
      <c r="BO63" t="str">
        <f t="shared" si="145"/>
        <v>62 Leisure, travel and related personal service occupations</v>
      </c>
      <c r="BP63" s="18">
        <f t="shared" si="154"/>
        <v>2.6528826726023471</v>
      </c>
      <c r="BQ63" s="18">
        <f t="shared" si="154"/>
        <v>2.8886309803656163</v>
      </c>
      <c r="BR63" s="18">
        <f t="shared" si="154"/>
        <v>2.781523087157268</v>
      </c>
      <c r="BS63" s="18">
        <f t="shared" si="154"/>
        <v>2.5079597794419466</v>
      </c>
      <c r="BT63" s="18">
        <f t="shared" si="154"/>
        <v>2.1733251715200037</v>
      </c>
      <c r="BV63" s="68">
        <f t="shared" si="129"/>
        <v>-32.103624897689272</v>
      </c>
      <c r="BW63" s="69">
        <f t="shared" si="130"/>
        <v>38.587262535720704</v>
      </c>
      <c r="BX63" s="69">
        <f t="shared" si="131"/>
        <v>6.483637638031432</v>
      </c>
      <c r="BZ63" t="str">
        <f t="shared" si="146"/>
        <v>62 Leisure, travel and related personal service occupations</v>
      </c>
      <c r="CA63" s="18">
        <f t="shared" si="155"/>
        <v>2.3546852863716627</v>
      </c>
      <c r="CB63" s="18">
        <f t="shared" si="155"/>
        <v>2.7377492345622354</v>
      </c>
      <c r="CC63" s="18">
        <f t="shared" si="155"/>
        <v>2.8343432267684205</v>
      </c>
      <c r="CD63" s="18">
        <f t="shared" si="155"/>
        <v>2.7683445828647688</v>
      </c>
      <c r="CE63" s="18">
        <f t="shared" si="155"/>
        <v>2.7493242397601572</v>
      </c>
      <c r="CG63" s="68">
        <f t="shared" si="133"/>
        <v>-35.837767553521466</v>
      </c>
      <c r="CH63" s="69">
        <f t="shared" si="134"/>
        <v>34.707628332879153</v>
      </c>
      <c r="CI63" s="69">
        <f t="shared" si="135"/>
        <v>-1.1301392206423142</v>
      </c>
      <c r="CK63" t="str">
        <f t="shared" si="147"/>
        <v>62 Leisure, travel and related personal service occupations</v>
      </c>
      <c r="CL63" s="18">
        <f t="shared" si="156"/>
        <v>2.8262990835888964</v>
      </c>
      <c r="CM63" s="18">
        <f t="shared" si="156"/>
        <v>2.9433971080959314</v>
      </c>
      <c r="CN63" s="18">
        <f t="shared" si="156"/>
        <v>2.8141093767264089</v>
      </c>
      <c r="CO63" s="18">
        <f t="shared" si="156"/>
        <v>2.3556568022065432</v>
      </c>
      <c r="CP63" s="18">
        <f t="shared" si="156"/>
        <v>1.9643642363450124</v>
      </c>
      <c r="CR63" s="68">
        <f t="shared" si="137"/>
        <v>-59.473062957624464</v>
      </c>
      <c r="CS63" s="69">
        <f t="shared" si="138"/>
        <v>18.327549017704985</v>
      </c>
      <c r="CT63" s="69">
        <f t="shared" si="139"/>
        <v>-41.145513939919482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2.1975315196496946E-2</v>
      </c>
      <c r="C64" s="18">
        <f t="shared" si="148"/>
        <v>1.759677036938407E-2</v>
      </c>
      <c r="D64" s="18">
        <f t="shared" si="148"/>
        <v>1.7271217953606977E-2</v>
      </c>
      <c r="E64" s="18">
        <f t="shared" si="148"/>
        <v>1.9274486727532136E-2</v>
      </c>
      <c r="F64" s="18">
        <f t="shared" si="148"/>
        <v>1.9472595031619286E-2</v>
      </c>
      <c r="H64" s="68">
        <f t="shared" si="105"/>
        <v>86.825347147325431</v>
      </c>
      <c r="I64" s="69">
        <f t="shared" si="106"/>
        <v>88.755529519933745</v>
      </c>
      <c r="J64" s="69">
        <f t="shared" si="107"/>
        <v>175.58087666725919</v>
      </c>
      <c r="L64" t="str">
        <f t="shared" si="140"/>
        <v>63 Community and civil enforcement occupations</v>
      </c>
      <c r="M64" s="18">
        <f t="shared" si="149"/>
        <v>4.2663598959580197E-2</v>
      </c>
      <c r="N64" s="18">
        <f t="shared" si="149"/>
        <v>3.0769052542022848E-2</v>
      </c>
      <c r="O64" s="18">
        <f t="shared" si="149"/>
        <v>3.8014977008662153E-2</v>
      </c>
      <c r="P64" s="18">
        <f t="shared" si="149"/>
        <v>2.9759265618326328E-2</v>
      </c>
      <c r="Q64" s="18">
        <f t="shared" si="149"/>
        <v>3.1666982659863105E-2</v>
      </c>
      <c r="S64" s="68">
        <f t="shared" si="109"/>
        <v>40.00708741365731</v>
      </c>
      <c r="T64" s="69">
        <f t="shared" si="110"/>
        <v>63.087813294094772</v>
      </c>
      <c r="U64" s="69">
        <f t="shared" si="111"/>
        <v>103.09490070775209</v>
      </c>
      <c r="W64" t="str">
        <f t="shared" si="141"/>
        <v>63 Community and civil enforcement occupations</v>
      </c>
      <c r="X64" s="18">
        <f t="shared" si="150"/>
        <v>8.8888939160638072E-2</v>
      </c>
      <c r="Y64" s="18">
        <f t="shared" si="150"/>
        <v>7.895012712371012E-2</v>
      </c>
      <c r="Z64" s="18">
        <f t="shared" si="150"/>
        <v>8.227048504898575E-2</v>
      </c>
      <c r="AA64" s="18">
        <f t="shared" si="150"/>
        <v>8.4804556466316308E-2</v>
      </c>
      <c r="AB64" s="18">
        <f t="shared" si="150"/>
        <v>9.0796479354692566E-2</v>
      </c>
      <c r="AD64" s="68">
        <f t="shared" si="113"/>
        <v>38.863392533304889</v>
      </c>
      <c r="AE64" s="69">
        <f t="shared" si="114"/>
        <v>76.743436235884701</v>
      </c>
      <c r="AF64" s="69">
        <f t="shared" si="115"/>
        <v>115.60682876918958</v>
      </c>
      <c r="AH64" t="str">
        <f t="shared" si="142"/>
        <v>63 Community and civil enforcement occupations</v>
      </c>
      <c r="AI64" s="18">
        <f t="shared" si="151"/>
        <v>8.1000625844200244E-2</v>
      </c>
      <c r="AJ64" s="18">
        <f t="shared" si="151"/>
        <v>7.1235142550167857E-2</v>
      </c>
      <c r="AK64" s="18">
        <f t="shared" si="151"/>
        <v>8.8091856390829393E-2</v>
      </c>
      <c r="AL64" s="18">
        <f t="shared" si="151"/>
        <v>7.1002900567277011E-2</v>
      </c>
      <c r="AM64" s="18">
        <f t="shared" si="151"/>
        <v>7.7380107446918464E-2</v>
      </c>
      <c r="AO64" s="68">
        <f t="shared" si="117"/>
        <v>-4.0487749849288587E-2</v>
      </c>
      <c r="AP64" s="69">
        <f t="shared" si="118"/>
        <v>52.662067859646633</v>
      </c>
      <c r="AQ64" s="69">
        <f t="shared" si="119"/>
        <v>52.62158010979735</v>
      </c>
      <c r="AS64" t="str">
        <f t="shared" si="143"/>
        <v>63 Community and civil enforcement occupations</v>
      </c>
      <c r="AT64" s="18">
        <f t="shared" si="152"/>
        <v>8.9184742873901143E-2</v>
      </c>
      <c r="AU64" s="18">
        <f t="shared" si="152"/>
        <v>6.761343503016444E-2</v>
      </c>
      <c r="AV64" s="18">
        <f t="shared" si="152"/>
        <v>7.9955376483124618E-2</v>
      </c>
      <c r="AW64" s="18">
        <f t="shared" si="152"/>
        <v>5.9753399126403289E-2</v>
      </c>
      <c r="AX64" s="18">
        <f t="shared" si="152"/>
        <v>5.6975840583980031E-2</v>
      </c>
      <c r="AZ64" s="68">
        <f t="shared" si="121"/>
        <v>-12.214078587800811</v>
      </c>
      <c r="BA64" s="69">
        <f t="shared" si="122"/>
        <v>51.166235463910617</v>
      </c>
      <c r="BB64" s="69">
        <f t="shared" si="123"/>
        <v>38.952156876109797</v>
      </c>
      <c r="BD64" t="str">
        <f t="shared" si="144"/>
        <v>63 Community and civil enforcement occupations</v>
      </c>
      <c r="BE64" s="18">
        <f t="shared" si="153"/>
        <v>8.8497741627749149E-2</v>
      </c>
      <c r="BF64" s="18">
        <f t="shared" si="153"/>
        <v>6.0666572574163684E-2</v>
      </c>
      <c r="BG64" s="18">
        <f t="shared" si="153"/>
        <v>8.3127837310885092E-2</v>
      </c>
      <c r="BH64" s="18">
        <f t="shared" si="153"/>
        <v>5.1985034356142303E-2</v>
      </c>
      <c r="BI64" s="18">
        <f t="shared" si="153"/>
        <v>5.7254443423750537E-2</v>
      </c>
      <c r="BK64" s="68">
        <f t="shared" si="125"/>
        <v>-20.258156458162237</v>
      </c>
      <c r="BL64" s="69">
        <f t="shared" si="126"/>
        <v>28.944670116375093</v>
      </c>
      <c r="BM64" s="69">
        <f t="shared" si="127"/>
        <v>8.6865136582128564</v>
      </c>
      <c r="BO64" t="str">
        <f t="shared" si="145"/>
        <v>63 Community and civil enforcement occupations</v>
      </c>
      <c r="BP64" s="18">
        <f t="shared" si="154"/>
        <v>0.1235232775156398</v>
      </c>
      <c r="BQ64" s="18">
        <f t="shared" si="154"/>
        <v>9.9494521705460554E-2</v>
      </c>
      <c r="BR64" s="18">
        <f t="shared" si="154"/>
        <v>0.13530217856560267</v>
      </c>
      <c r="BS64" s="18">
        <f t="shared" si="154"/>
        <v>9.3424112182455901E-2</v>
      </c>
      <c r="BT64" s="18">
        <f t="shared" si="154"/>
        <v>0.10590187952330937</v>
      </c>
      <c r="BV64" s="68">
        <f t="shared" si="129"/>
        <v>-31.985199901997298</v>
      </c>
      <c r="BW64" s="69">
        <f t="shared" si="130"/>
        <v>31.463543294596285</v>
      </c>
      <c r="BX64" s="69">
        <f t="shared" si="131"/>
        <v>-0.52165660740101072</v>
      </c>
      <c r="BZ64" t="str">
        <f t="shared" si="146"/>
        <v>63 Community and civil enforcement occupations</v>
      </c>
      <c r="CA64" s="18">
        <f t="shared" si="155"/>
        <v>0.15398325614021646</v>
      </c>
      <c r="CB64" s="18">
        <f t="shared" si="155"/>
        <v>0.13870801744728853</v>
      </c>
      <c r="CC64" s="18">
        <f t="shared" si="155"/>
        <v>0.18435827336339253</v>
      </c>
      <c r="CD64" s="18">
        <f t="shared" si="155"/>
        <v>0.14221318733130831</v>
      </c>
      <c r="CE64" s="18">
        <f t="shared" si="155"/>
        <v>0.17258373507974237</v>
      </c>
      <c r="CG64" s="68">
        <f t="shared" si="133"/>
        <v>-38.078256328053364</v>
      </c>
      <c r="CH64" s="69">
        <f t="shared" si="134"/>
        <v>29.549903913038179</v>
      </c>
      <c r="CI64" s="69">
        <f t="shared" si="135"/>
        <v>-8.5283524150151866</v>
      </c>
      <c r="CK64" t="str">
        <f t="shared" si="147"/>
        <v>63 Community and civil enforcement occupations</v>
      </c>
      <c r="CL64" s="18">
        <f t="shared" si="156"/>
        <v>0.13629750684532746</v>
      </c>
      <c r="CM64" s="18">
        <f t="shared" si="156"/>
        <v>0.10038206378128944</v>
      </c>
      <c r="CN64" s="18">
        <f t="shared" si="156"/>
        <v>0.15095551852919759</v>
      </c>
      <c r="CO64" s="18">
        <f t="shared" si="156"/>
        <v>7.6590841267519305E-2</v>
      </c>
      <c r="CP64" s="18">
        <f t="shared" si="156"/>
        <v>7.0696231046158048E-2</v>
      </c>
      <c r="CR64" s="68">
        <f t="shared" si="137"/>
        <v>-72.809950178223417</v>
      </c>
      <c r="CS64" s="69">
        <f t="shared" si="138"/>
        <v>10.143179607257924</v>
      </c>
      <c r="CT64" s="69">
        <f t="shared" si="139"/>
        <v>-62.66677057096549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1.2570886876434615</v>
      </c>
      <c r="C65" s="18">
        <f t="shared" si="157"/>
        <v>1.0753199288747985</v>
      </c>
      <c r="D65" s="18">
        <f t="shared" si="157"/>
        <v>0.97011601684802717</v>
      </c>
      <c r="E65" s="18">
        <f t="shared" si="157"/>
        <v>0.99946103994240798</v>
      </c>
      <c r="F65" s="18">
        <f t="shared" si="157"/>
        <v>1.0150697656642165</v>
      </c>
      <c r="H65" s="68">
        <f t="shared" si="105"/>
        <v>73.383253461633586</v>
      </c>
      <c r="I65" s="69">
        <f t="shared" si="106"/>
        <v>68.626363444577649</v>
      </c>
      <c r="J65" s="69">
        <f t="shared" si="107"/>
        <v>142.00961690621122</v>
      </c>
      <c r="L65" t="str">
        <f t="shared" si="140"/>
        <v>71 Sales occupations</v>
      </c>
      <c r="M65" s="18">
        <f t="shared" ref="M65:Q70" si="158">M28/M$35*100</f>
        <v>2.2089176540345647</v>
      </c>
      <c r="N65" s="18">
        <f t="shared" si="158"/>
        <v>1.9295398347705914</v>
      </c>
      <c r="O65" s="18">
        <f t="shared" si="158"/>
        <v>1.9611266939640368</v>
      </c>
      <c r="P65" s="18">
        <f t="shared" si="158"/>
        <v>2.0731783955345624</v>
      </c>
      <c r="Q65" s="18">
        <f t="shared" si="158"/>
        <v>2.2808862316551437</v>
      </c>
      <c r="S65" s="68">
        <f t="shared" si="109"/>
        <v>95.477169308397762</v>
      </c>
      <c r="T65" s="69">
        <f t="shared" si="110"/>
        <v>73.621806081378594</v>
      </c>
      <c r="U65" s="69">
        <f t="shared" si="111"/>
        <v>169.09897538977637</v>
      </c>
      <c r="W65" t="str">
        <f t="shared" si="141"/>
        <v>71 Sales occupations</v>
      </c>
      <c r="X65" s="18">
        <f t="shared" ref="X65:AB70" si="159">X28/X$35*100</f>
        <v>4.4149268358276501</v>
      </c>
      <c r="Y65" s="18">
        <f t="shared" si="159"/>
        <v>3.920462177895919</v>
      </c>
      <c r="Z65" s="18">
        <f t="shared" si="159"/>
        <v>4.1309303633278756</v>
      </c>
      <c r="AA65" s="18">
        <f t="shared" si="159"/>
        <v>4.2587126424563566</v>
      </c>
      <c r="AB65" s="18">
        <f t="shared" si="159"/>
        <v>4.6896805554555581</v>
      </c>
      <c r="AD65" s="68">
        <f t="shared" si="113"/>
        <v>42.842751481416592</v>
      </c>
      <c r="AE65" s="69">
        <f t="shared" si="114"/>
        <v>64.26928167922938</v>
      </c>
      <c r="AF65" s="69">
        <f t="shared" si="115"/>
        <v>107.11203316064596</v>
      </c>
      <c r="AH65" t="str">
        <f t="shared" si="142"/>
        <v>71 Sales occupations</v>
      </c>
      <c r="AI65" s="18">
        <f t="shared" ref="AI65:AM70" si="160">AI28/AI$35*100</f>
        <v>4.9222711996763016</v>
      </c>
      <c r="AJ65" s="18">
        <f t="shared" si="160"/>
        <v>4.472517023197919</v>
      </c>
      <c r="AK65" s="18">
        <f t="shared" si="160"/>
        <v>4.7267939553039717</v>
      </c>
      <c r="AL65" s="18">
        <f t="shared" si="160"/>
        <v>4.6976978995192891</v>
      </c>
      <c r="AM65" s="18">
        <f t="shared" si="160"/>
        <v>5.0589790579486955</v>
      </c>
      <c r="AO65" s="68">
        <f t="shared" si="117"/>
        <v>21.794246287123276</v>
      </c>
      <c r="AP65" s="69">
        <f t="shared" si="118"/>
        <v>57.49754763981916</v>
      </c>
      <c r="AQ65" s="69">
        <f t="shared" si="119"/>
        <v>79.291793926942432</v>
      </c>
      <c r="AS65" t="str">
        <f t="shared" si="143"/>
        <v>71 Sales occupations</v>
      </c>
      <c r="AT65" s="18">
        <f t="shared" ref="AT65:AX70" si="161">AT28/AT$35*100</f>
        <v>4.4064549419419468</v>
      </c>
      <c r="AU65" s="18">
        <f t="shared" si="161"/>
        <v>3.7506635459476994</v>
      </c>
      <c r="AV65" s="18">
        <f t="shared" si="161"/>
        <v>3.8364481625535483</v>
      </c>
      <c r="AW65" s="18">
        <f t="shared" si="161"/>
        <v>3.6121182088755486</v>
      </c>
      <c r="AX65" s="18">
        <f t="shared" si="161"/>
        <v>3.6720269706957991</v>
      </c>
      <c r="AZ65" s="68">
        <f t="shared" si="121"/>
        <v>17.912088336627086</v>
      </c>
      <c r="BA65" s="69">
        <f t="shared" si="122"/>
        <v>48.558660109594427</v>
      </c>
      <c r="BB65" s="69">
        <f t="shared" si="123"/>
        <v>66.470748446221521</v>
      </c>
      <c r="BD65" t="str">
        <f t="shared" si="144"/>
        <v>71 Sales occupations</v>
      </c>
      <c r="BE65" s="18">
        <f t="shared" ref="BE65:BI70" si="162">BE28/BE$35*100</f>
        <v>8.9407219716203503</v>
      </c>
      <c r="BF65" s="18">
        <f t="shared" si="162"/>
        <v>7.7373323084259065</v>
      </c>
      <c r="BG65" s="18">
        <f t="shared" si="162"/>
        <v>8.1377407612874713</v>
      </c>
      <c r="BH65" s="18">
        <f t="shared" si="162"/>
        <v>8.027682167680295</v>
      </c>
      <c r="BI65" s="18">
        <f t="shared" si="162"/>
        <v>8.128521482086617</v>
      </c>
      <c r="BK65" s="68">
        <f t="shared" si="125"/>
        <v>15.646172490925339</v>
      </c>
      <c r="BL65" s="69">
        <f t="shared" si="126"/>
        <v>50.317999705917657</v>
      </c>
      <c r="BM65" s="69">
        <f t="shared" si="127"/>
        <v>65.964172196842995</v>
      </c>
      <c r="BO65" t="str">
        <f t="shared" si="145"/>
        <v>71 Sales occupations</v>
      </c>
      <c r="BP65" s="18">
        <f t="shared" ref="BP65:BT70" si="163">BP28/BP$35*100</f>
        <v>9.3667723154875357</v>
      </c>
      <c r="BQ65" s="18">
        <f t="shared" si="163"/>
        <v>8.0118713391038021</v>
      </c>
      <c r="BR65" s="18">
        <f t="shared" si="163"/>
        <v>7.8870940970448551</v>
      </c>
      <c r="BS65" s="18">
        <f t="shared" si="163"/>
        <v>7.8411880080925602</v>
      </c>
      <c r="BT65" s="18">
        <f t="shared" si="163"/>
        <v>7.3677558880481016</v>
      </c>
      <c r="BV65" s="68">
        <f t="shared" si="129"/>
        <v>-18.824914743122108</v>
      </c>
      <c r="BW65" s="69">
        <f t="shared" si="130"/>
        <v>42.2470718698045</v>
      </c>
      <c r="BX65" s="69">
        <f t="shared" si="131"/>
        <v>23.422157126682393</v>
      </c>
      <c r="BZ65" t="str">
        <f t="shared" si="146"/>
        <v>71 Sales occupations</v>
      </c>
      <c r="CA65" s="18">
        <f t="shared" ref="CA65:CE70" si="164">CA28/CA$35*100</f>
        <v>9.1908123468174345</v>
      </c>
      <c r="CB65" s="18">
        <f t="shared" si="164"/>
        <v>8.4270093247104292</v>
      </c>
      <c r="CC65" s="18">
        <f t="shared" si="164"/>
        <v>8.5038551754928804</v>
      </c>
      <c r="CD65" s="18">
        <f t="shared" si="164"/>
        <v>7.7485320394038615</v>
      </c>
      <c r="CE65" s="18">
        <f t="shared" si="164"/>
        <v>5.1525983339905821</v>
      </c>
      <c r="CG65" s="68">
        <f t="shared" si="133"/>
        <v>-59.921045971706754</v>
      </c>
      <c r="CH65" s="69">
        <f t="shared" si="134"/>
        <v>25.640585183048103</v>
      </c>
      <c r="CI65" s="69">
        <f t="shared" si="135"/>
        <v>-34.280460788658651</v>
      </c>
      <c r="CK65" t="str">
        <f t="shared" si="147"/>
        <v>71 Sales occupations</v>
      </c>
      <c r="CL65" s="18">
        <f t="shared" ref="CL65:CP70" si="165">CL28/CL$35*100</f>
        <v>11.323298221024089</v>
      </c>
      <c r="CM65" s="18">
        <f t="shared" si="165"/>
        <v>9.5911733994015762</v>
      </c>
      <c r="CN65" s="18">
        <f t="shared" si="165"/>
        <v>9.5387076468216154</v>
      </c>
      <c r="CO65" s="18">
        <f t="shared" si="165"/>
        <v>8.7009218553959791</v>
      </c>
      <c r="CP65" s="18">
        <f t="shared" si="165"/>
        <v>7.4432672059124974</v>
      </c>
      <c r="CR65" s="68">
        <f t="shared" si="137"/>
        <v>-54.695972931254367</v>
      </c>
      <c r="CS65" s="69">
        <f t="shared" si="138"/>
        <v>16.359986887633259</v>
      </c>
      <c r="CT65" s="69">
        <f t="shared" si="139"/>
        <v>-38.335986043621098</v>
      </c>
    </row>
    <row r="66" spans="1:98" x14ac:dyDescent="0.2">
      <c r="A66" t="str">
        <f t="shared" si="103"/>
        <v>72 Customer service occupations</v>
      </c>
      <c r="B66" s="18">
        <f t="shared" si="157"/>
        <v>0.3818464947282757</v>
      </c>
      <c r="C66" s="18">
        <f t="shared" si="157"/>
        <v>0.35321681072562316</v>
      </c>
      <c r="D66" s="18">
        <f t="shared" si="157"/>
        <v>0.36112452456068345</v>
      </c>
      <c r="E66" s="18">
        <f t="shared" si="157"/>
        <v>0.426953774144958</v>
      </c>
      <c r="F66" s="18">
        <f t="shared" si="157"/>
        <v>0.45837537345408608</v>
      </c>
      <c r="H66" s="68">
        <f t="shared" si="105"/>
        <v>110.32903264666429</v>
      </c>
      <c r="I66" s="69">
        <f t="shared" si="106"/>
        <v>74.509948828706314</v>
      </c>
      <c r="J66" s="69">
        <f t="shared" si="107"/>
        <v>184.83898147537062</v>
      </c>
      <c r="L66" t="str">
        <f t="shared" si="140"/>
        <v>72 Customer service occupations</v>
      </c>
      <c r="M66" s="18">
        <f t="shared" si="158"/>
        <v>0.59578583169075561</v>
      </c>
      <c r="N66" s="18">
        <f t="shared" si="158"/>
        <v>0.62467135389264161</v>
      </c>
      <c r="O66" s="18">
        <f t="shared" si="158"/>
        <v>0.61150577667687289</v>
      </c>
      <c r="P66" s="18">
        <f t="shared" si="158"/>
        <v>0.70014840133708756</v>
      </c>
      <c r="Q66" s="18">
        <f t="shared" si="158"/>
        <v>0.75874593144029345</v>
      </c>
      <c r="S66" s="68">
        <f t="shared" si="109"/>
        <v>108.54216611106236</v>
      </c>
      <c r="T66" s="69">
        <f t="shared" si="110"/>
        <v>78.21702509522936</v>
      </c>
      <c r="U66" s="69">
        <f t="shared" si="111"/>
        <v>186.75919120629169</v>
      </c>
      <c r="W66" t="str">
        <f t="shared" si="141"/>
        <v>72 Customer service occupations</v>
      </c>
      <c r="X66" s="18">
        <f t="shared" si="159"/>
        <v>1.1884967827202151</v>
      </c>
      <c r="Y66" s="18">
        <f t="shared" si="159"/>
        <v>1.2127545093936081</v>
      </c>
      <c r="Z66" s="18">
        <f t="shared" si="159"/>
        <v>1.2674132576547548</v>
      </c>
      <c r="AA66" s="18">
        <f t="shared" si="159"/>
        <v>1.4049295963327786</v>
      </c>
      <c r="AB66" s="18">
        <f t="shared" si="159"/>
        <v>1.5753467524662321</v>
      </c>
      <c r="AD66" s="68">
        <f t="shared" si="113"/>
        <v>56.394233632984736</v>
      </c>
      <c r="AE66" s="69">
        <f t="shared" si="114"/>
        <v>65.818264483416968</v>
      </c>
      <c r="AF66" s="69">
        <f t="shared" si="115"/>
        <v>122.21249811640172</v>
      </c>
      <c r="AH66" t="str">
        <f t="shared" si="142"/>
        <v>72 Customer service occupations</v>
      </c>
      <c r="AI66" s="18">
        <f t="shared" si="160"/>
        <v>1.2754538001247495</v>
      </c>
      <c r="AJ66" s="18">
        <f t="shared" si="160"/>
        <v>1.4753496250347511</v>
      </c>
      <c r="AK66" s="18">
        <f t="shared" si="160"/>
        <v>1.6157267358425296</v>
      </c>
      <c r="AL66" s="18">
        <f t="shared" si="160"/>
        <v>1.8921217522941802</v>
      </c>
      <c r="AM66" s="18">
        <f t="shared" si="160"/>
        <v>2.1630976987864514</v>
      </c>
      <c r="AO66" s="68">
        <f t="shared" si="117"/>
        <v>52.348711639550835</v>
      </c>
      <c r="AP66" s="69">
        <f t="shared" si="118"/>
        <v>67.13725159121249</v>
      </c>
      <c r="AQ66" s="69">
        <f t="shared" si="119"/>
        <v>119.48596323076333</v>
      </c>
      <c r="AS66" t="str">
        <f t="shared" si="143"/>
        <v>72 Customer service occupations</v>
      </c>
      <c r="AT66" s="18">
        <f t="shared" si="161"/>
        <v>1.5530640715945854</v>
      </c>
      <c r="AU66" s="18">
        <f t="shared" si="161"/>
        <v>1.5912674449206632</v>
      </c>
      <c r="AV66" s="18">
        <f t="shared" si="161"/>
        <v>1.6584876810290341</v>
      </c>
      <c r="AW66" s="18">
        <f t="shared" si="161"/>
        <v>1.7692688862066499</v>
      </c>
      <c r="AX66" s="18">
        <f t="shared" si="161"/>
        <v>1.7963167892568677</v>
      </c>
      <c r="AZ66" s="68">
        <f t="shared" si="121"/>
        <v>33.429691628100137</v>
      </c>
      <c r="BA66" s="69">
        <f t="shared" si="122"/>
        <v>56.835899105141273</v>
      </c>
      <c r="BB66" s="69">
        <f t="shared" si="123"/>
        <v>90.26559073324141</v>
      </c>
      <c r="BD66" t="str">
        <f t="shared" si="144"/>
        <v>72 Customer service occupations</v>
      </c>
      <c r="BE66" s="18">
        <f t="shared" si="162"/>
        <v>1.7334406057992797</v>
      </c>
      <c r="BF66" s="18">
        <f t="shared" si="162"/>
        <v>1.7290888510922076</v>
      </c>
      <c r="BG66" s="18">
        <f t="shared" si="162"/>
        <v>1.8616504658852777</v>
      </c>
      <c r="BH66" s="18">
        <f t="shared" si="162"/>
        <v>1.9188002501172707</v>
      </c>
      <c r="BI66" s="18">
        <f t="shared" si="162"/>
        <v>1.9936646510352176</v>
      </c>
      <c r="BK66" s="68">
        <f t="shared" si="125"/>
        <v>23.987391080948523</v>
      </c>
      <c r="BL66" s="69">
        <f t="shared" si="126"/>
        <v>51.787247254152824</v>
      </c>
      <c r="BM66" s="69">
        <f t="shared" si="127"/>
        <v>75.774638335101344</v>
      </c>
      <c r="BO66" t="str">
        <f t="shared" si="145"/>
        <v>72 Customer service occupations</v>
      </c>
      <c r="BP66" s="18">
        <f t="shared" si="163"/>
        <v>1.8664007802664382</v>
      </c>
      <c r="BQ66" s="18">
        <f t="shared" si="163"/>
        <v>2.0512519834763028</v>
      </c>
      <c r="BR66" s="18">
        <f t="shared" si="163"/>
        <v>1.9332670969865975</v>
      </c>
      <c r="BS66" s="18">
        <f t="shared" si="163"/>
        <v>2.1736041973192921</v>
      </c>
      <c r="BT66" s="18">
        <f t="shared" si="163"/>
        <v>2.3142696211724068</v>
      </c>
      <c r="BV66" s="68">
        <f t="shared" si="129"/>
        <v>4.0223455857799264</v>
      </c>
      <c r="BW66" s="69">
        <f t="shared" si="130"/>
        <v>51.072719201679448</v>
      </c>
      <c r="BX66" s="69">
        <f t="shared" si="131"/>
        <v>55.095064787459378</v>
      </c>
      <c r="BZ66" t="str">
        <f t="shared" si="146"/>
        <v>72 Customer service occupations</v>
      </c>
      <c r="CA66" s="18">
        <f t="shared" si="164"/>
        <v>1.4183805946742734</v>
      </c>
      <c r="CB66" s="18">
        <f t="shared" si="164"/>
        <v>1.4349129579010433</v>
      </c>
      <c r="CC66" s="18">
        <f t="shared" si="164"/>
        <v>1.5104775165690945</v>
      </c>
      <c r="CD66" s="18">
        <f t="shared" si="164"/>
        <v>1.5684306274622115</v>
      </c>
      <c r="CE66" s="18">
        <f t="shared" si="164"/>
        <v>1.9716808457244144</v>
      </c>
      <c r="CG66" s="68">
        <f t="shared" si="133"/>
        <v>-13.656768682525458</v>
      </c>
      <c r="CH66" s="69">
        <f t="shared" si="134"/>
        <v>31.515369446796189</v>
      </c>
      <c r="CI66" s="69">
        <f t="shared" si="135"/>
        <v>17.858600764270729</v>
      </c>
      <c r="CK66" t="str">
        <f t="shared" si="147"/>
        <v>72 Customer service occupations</v>
      </c>
      <c r="CL66" s="18">
        <f t="shared" si="165"/>
        <v>1.2120966176404344</v>
      </c>
      <c r="CM66" s="18">
        <f t="shared" si="165"/>
        <v>1.5129101980813859</v>
      </c>
      <c r="CN66" s="18">
        <f t="shared" si="165"/>
        <v>1.7270556714179919</v>
      </c>
      <c r="CO66" s="18">
        <f t="shared" si="165"/>
        <v>2.4282758933250235</v>
      </c>
      <c r="CP66" s="18">
        <f t="shared" si="165"/>
        <v>3.3906857371879622</v>
      </c>
      <c r="CR66" s="68">
        <f t="shared" si="137"/>
        <v>13.984011835520077</v>
      </c>
      <c r="CS66" s="69">
        <f t="shared" si="138"/>
        <v>34.016932728424067</v>
      </c>
      <c r="CT66" s="69">
        <f t="shared" si="139"/>
        <v>48.000944563944145</v>
      </c>
    </row>
    <row r="67" spans="1:98" x14ac:dyDescent="0.2">
      <c r="A67" t="str">
        <f t="shared" si="103"/>
        <v>81 Process, plant and machine operatives</v>
      </c>
      <c r="B67" s="18">
        <f t="shared" si="157"/>
        <v>0.36971082386703719</v>
      </c>
      <c r="C67" s="18">
        <f t="shared" si="157"/>
        <v>0.38580517384977248</v>
      </c>
      <c r="D67" s="18">
        <f t="shared" si="157"/>
        <v>0.34494745006196975</v>
      </c>
      <c r="E67" s="18">
        <f t="shared" si="157"/>
        <v>0.4408940351327077</v>
      </c>
      <c r="F67" s="18">
        <f t="shared" si="157"/>
        <v>0.58949648491160689</v>
      </c>
      <c r="H67" s="68">
        <f t="shared" si="105"/>
        <v>183.18041352017676</v>
      </c>
      <c r="I67" s="69">
        <f t="shared" si="106"/>
        <v>108.93852714431476</v>
      </c>
      <c r="J67" s="69">
        <f t="shared" si="107"/>
        <v>292.11894066449145</v>
      </c>
      <c r="L67" t="str">
        <f t="shared" si="140"/>
        <v>81 Process, plant and machine operatives</v>
      </c>
      <c r="M67" s="18">
        <f t="shared" si="158"/>
        <v>0.28579832890771445</v>
      </c>
      <c r="N67" s="18">
        <f t="shared" si="158"/>
        <v>0.2551336069061555</v>
      </c>
      <c r="O67" s="18">
        <f t="shared" si="158"/>
        <v>0.22955650790663437</v>
      </c>
      <c r="P67" s="18">
        <f t="shared" si="158"/>
        <v>0.29928396510408778</v>
      </c>
      <c r="Q67" s="18">
        <f t="shared" si="158"/>
        <v>0.34432256237934145</v>
      </c>
      <c r="S67" s="68">
        <f t="shared" si="109"/>
        <v>152.10063583171589</v>
      </c>
      <c r="T67" s="69">
        <f t="shared" si="110"/>
        <v>89.410427538277688</v>
      </c>
      <c r="U67" s="69">
        <f t="shared" si="111"/>
        <v>241.51106336999359</v>
      </c>
      <c r="W67" t="str">
        <f t="shared" si="141"/>
        <v>81 Process, plant and machine operatives</v>
      </c>
      <c r="X67" s="18">
        <f t="shared" si="159"/>
        <v>0.47824977250726142</v>
      </c>
      <c r="Y67" s="18">
        <f t="shared" si="159"/>
        <v>0.42870186143607836</v>
      </c>
      <c r="Z67" s="18">
        <f t="shared" si="159"/>
        <v>0.42006404558705918</v>
      </c>
      <c r="AA67" s="18">
        <f t="shared" si="159"/>
        <v>0.62167315588636418</v>
      </c>
      <c r="AB67" s="18">
        <f t="shared" si="159"/>
        <v>0.88630532046024613</v>
      </c>
      <c r="AD67" s="68">
        <f t="shared" si="113"/>
        <v>165.47930109996827</v>
      </c>
      <c r="AE67" s="69">
        <f t="shared" si="114"/>
        <v>97.003820890610513</v>
      </c>
      <c r="AF67" s="69">
        <f t="shared" si="115"/>
        <v>262.48312199057875</v>
      </c>
      <c r="AH67" t="str">
        <f t="shared" si="142"/>
        <v>81 Process, plant and machine operatives</v>
      </c>
      <c r="AI67" s="18">
        <f t="shared" si="160"/>
        <v>0.64029667705666371</v>
      </c>
      <c r="AJ67" s="18">
        <f t="shared" si="160"/>
        <v>0.61050111053603306</v>
      </c>
      <c r="AK67" s="18">
        <f t="shared" si="160"/>
        <v>0.62250718832245222</v>
      </c>
      <c r="AL67" s="18">
        <f t="shared" si="160"/>
        <v>0.88450443401448342</v>
      </c>
      <c r="AM67" s="18">
        <f t="shared" si="160"/>
        <v>1.0682063409899487</v>
      </c>
      <c r="AO67" s="68">
        <f t="shared" si="117"/>
        <v>95.272615341050937</v>
      </c>
      <c r="AP67" s="69">
        <f t="shared" si="118"/>
        <v>72.979843297057059</v>
      </c>
      <c r="AQ67" s="69">
        <f t="shared" si="119"/>
        <v>168.25245863810798</v>
      </c>
      <c r="AS67" t="str">
        <f t="shared" si="143"/>
        <v>81 Process, plant and machine operatives</v>
      </c>
      <c r="AT67" s="18">
        <f t="shared" si="161"/>
        <v>1.5687243647230902</v>
      </c>
      <c r="AU67" s="18">
        <f t="shared" si="161"/>
        <v>1.4751128753549181</v>
      </c>
      <c r="AV67" s="18">
        <f t="shared" si="161"/>
        <v>1.3459934442255916</v>
      </c>
      <c r="AW67" s="18">
        <f t="shared" si="161"/>
        <v>1.6750204098322494</v>
      </c>
      <c r="AX67" s="18">
        <f t="shared" si="161"/>
        <v>1.8696538243403935</v>
      </c>
      <c r="AZ67" s="68">
        <f t="shared" si="121"/>
        <v>71.119719969530209</v>
      </c>
      <c r="BA67" s="69">
        <f t="shared" si="122"/>
        <v>66.395043279303962</v>
      </c>
      <c r="BB67" s="69">
        <f t="shared" si="123"/>
        <v>137.51476324883419</v>
      </c>
      <c r="BD67" t="str">
        <f t="shared" si="144"/>
        <v>81 Process, plant and machine operatives</v>
      </c>
      <c r="BE67" s="18">
        <f t="shared" si="162"/>
        <v>2.4456783245741813</v>
      </c>
      <c r="BF67" s="18">
        <f t="shared" si="162"/>
        <v>2.4912715843091862</v>
      </c>
      <c r="BG67" s="18">
        <f t="shared" si="162"/>
        <v>2.2378420533549437</v>
      </c>
      <c r="BH67" s="18">
        <f t="shared" si="162"/>
        <v>2.6200889561446039</v>
      </c>
      <c r="BI67" s="18">
        <f t="shared" si="162"/>
        <v>2.861317360070383</v>
      </c>
      <c r="BK67" s="68">
        <f t="shared" si="125"/>
        <v>48.033550470588303</v>
      </c>
      <c r="BL67" s="69">
        <f t="shared" si="126"/>
        <v>47.445354057812906</v>
      </c>
      <c r="BM67" s="69">
        <f t="shared" si="127"/>
        <v>95.478904528401216</v>
      </c>
      <c r="BO67" t="str">
        <f t="shared" si="145"/>
        <v>81 Process, plant and machine operatives</v>
      </c>
      <c r="BP67" s="18">
        <f t="shared" si="163"/>
        <v>3.3945773185598278</v>
      </c>
      <c r="BQ67" s="18">
        <f t="shared" si="163"/>
        <v>3.3359148902302556</v>
      </c>
      <c r="BR67" s="18">
        <f t="shared" si="163"/>
        <v>3.3480257511207583</v>
      </c>
      <c r="BS67" s="18">
        <f t="shared" si="163"/>
        <v>3.8335561924916024</v>
      </c>
      <c r="BT67" s="18">
        <f t="shared" si="163"/>
        <v>4.3438938230802933</v>
      </c>
      <c r="BV67" s="68">
        <f t="shared" si="129"/>
        <v>12.744394648548365</v>
      </c>
      <c r="BW67" s="69">
        <f t="shared" si="130"/>
        <v>44.843734424796473</v>
      </c>
      <c r="BX67" s="69">
        <f t="shared" si="131"/>
        <v>57.588129073344838</v>
      </c>
      <c r="BZ67" t="str">
        <f t="shared" si="146"/>
        <v>81 Process, plant and machine operatives</v>
      </c>
      <c r="CA67" s="18">
        <f t="shared" si="164"/>
        <v>4.294722961235129</v>
      </c>
      <c r="CB67" s="18">
        <f t="shared" si="164"/>
        <v>4.0785091867042036</v>
      </c>
      <c r="CC67" s="18">
        <f t="shared" si="164"/>
        <v>3.957923304799142</v>
      </c>
      <c r="CD67" s="18">
        <f t="shared" si="164"/>
        <v>4.3052068619058135</v>
      </c>
      <c r="CE67" s="18">
        <f t="shared" si="164"/>
        <v>2.940626128335023</v>
      </c>
      <c r="CG67" s="68">
        <f t="shared" si="133"/>
        <v>-50.855108241642753</v>
      </c>
      <c r="CH67" s="69">
        <f t="shared" si="134"/>
        <v>30.080910269736066</v>
      </c>
      <c r="CI67" s="69">
        <f t="shared" si="135"/>
        <v>-20.774197971906688</v>
      </c>
      <c r="CK67" t="str">
        <f t="shared" si="147"/>
        <v>81 Process, plant and machine operatives</v>
      </c>
      <c r="CL67" s="18">
        <f t="shared" si="165"/>
        <v>5.0340646983550483</v>
      </c>
      <c r="CM67" s="18">
        <f t="shared" si="165"/>
        <v>4.1370864952553852</v>
      </c>
      <c r="CN67" s="18">
        <f t="shared" si="165"/>
        <v>3.8890418892197083</v>
      </c>
      <c r="CO67" s="18">
        <f t="shared" si="165"/>
        <v>2.5116593786122379</v>
      </c>
      <c r="CP67" s="18">
        <f t="shared" si="165"/>
        <v>1.5455217580355345</v>
      </c>
      <c r="CR67" s="68">
        <f t="shared" si="137"/>
        <v>-76.927468965339386</v>
      </c>
      <c r="CS67" s="69">
        <f t="shared" si="138"/>
        <v>10.885282987681975</v>
      </c>
      <c r="CT67" s="69">
        <f t="shared" si="139"/>
        <v>-66.042185977657411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0.55717647622942112</v>
      </c>
      <c r="C68" s="18">
        <f t="shared" si="157"/>
        <v>0.67252007425767113</v>
      </c>
      <c r="D68" s="18">
        <f t="shared" si="157"/>
        <v>0.66525276715857162</v>
      </c>
      <c r="E68" s="18">
        <f t="shared" si="157"/>
        <v>0.80626918488303478</v>
      </c>
      <c r="F68" s="18">
        <f t="shared" si="157"/>
        <v>0.85067879696980497</v>
      </c>
      <c r="H68" s="68">
        <f t="shared" si="105"/>
        <v>111.89165311054117</v>
      </c>
      <c r="I68" s="69">
        <f t="shared" si="106"/>
        <v>108.70060534071516</v>
      </c>
      <c r="J68" s="69">
        <f t="shared" si="107"/>
        <v>220.59225845125633</v>
      </c>
      <c r="L68" t="str">
        <f t="shared" si="140"/>
        <v>82 Transport and mobile machine drivers and operatives</v>
      </c>
      <c r="M68" s="18">
        <f t="shared" si="158"/>
        <v>0.56152790872362512</v>
      </c>
      <c r="N68" s="18">
        <f t="shared" si="158"/>
        <v>0.58748470389633722</v>
      </c>
      <c r="O68" s="18">
        <f t="shared" si="158"/>
        <v>0.59249222310101346</v>
      </c>
      <c r="P68" s="18">
        <f t="shared" si="158"/>
        <v>0.64735825951289161</v>
      </c>
      <c r="Q68" s="18">
        <f t="shared" si="158"/>
        <v>0.67301676006747502</v>
      </c>
      <c r="S68" s="68">
        <f t="shared" si="109"/>
        <v>90.915546144047866</v>
      </c>
      <c r="T68" s="69">
        <f t="shared" si="110"/>
        <v>96.727605367426222</v>
      </c>
      <c r="U68" s="69">
        <f t="shared" si="111"/>
        <v>187.64315151147409</v>
      </c>
      <c r="W68" t="str">
        <f t="shared" si="141"/>
        <v>82 Transport and mobile machine drivers and operatives</v>
      </c>
      <c r="X68" s="18">
        <f t="shared" si="159"/>
        <v>0.83838725652748292</v>
      </c>
      <c r="Y68" s="18">
        <f t="shared" si="159"/>
        <v>0.98250310982833189</v>
      </c>
      <c r="Z68" s="18">
        <f t="shared" si="159"/>
        <v>0.93427553719096401</v>
      </c>
      <c r="AA68" s="18">
        <f t="shared" si="159"/>
        <v>1.117859696817108</v>
      </c>
      <c r="AB68" s="18">
        <f t="shared" si="159"/>
        <v>1.2523697877043347</v>
      </c>
      <c r="AD68" s="68">
        <f t="shared" si="113"/>
        <v>68.663234453349659</v>
      </c>
      <c r="AE68" s="69">
        <f t="shared" si="114"/>
        <v>91.228043404416653</v>
      </c>
      <c r="AF68" s="69">
        <f t="shared" si="115"/>
        <v>159.89127785776634</v>
      </c>
      <c r="AH68" t="str">
        <f t="shared" si="142"/>
        <v>82 Transport and mobile machine drivers and operatives</v>
      </c>
      <c r="AI68" s="18">
        <f t="shared" si="160"/>
        <v>1.367114813623356</v>
      </c>
      <c r="AJ68" s="18">
        <f t="shared" si="160"/>
        <v>1.7786011472210299</v>
      </c>
      <c r="AK68" s="18">
        <f t="shared" si="160"/>
        <v>1.6909928078223699</v>
      </c>
      <c r="AL68" s="18">
        <f t="shared" si="160"/>
        <v>2.1943972631745865</v>
      </c>
      <c r="AM68" s="18">
        <f t="shared" si="160"/>
        <v>2.3912360548485396</v>
      </c>
      <c r="AO68" s="68">
        <f t="shared" si="117"/>
        <v>60.920455018558194</v>
      </c>
      <c r="AP68" s="69">
        <f t="shared" si="118"/>
        <v>89.187230378702935</v>
      </c>
      <c r="AQ68" s="69">
        <f t="shared" si="119"/>
        <v>150.10768539726115</v>
      </c>
      <c r="AS68" t="str">
        <f t="shared" si="143"/>
        <v>82 Transport and mobile machine drivers and operatives</v>
      </c>
      <c r="AT68" s="18">
        <f t="shared" si="161"/>
        <v>2.22131867053931</v>
      </c>
      <c r="AU68" s="18">
        <f t="shared" si="161"/>
        <v>2.6235702625469934</v>
      </c>
      <c r="AV68" s="18">
        <f t="shared" si="161"/>
        <v>2.4685976081372196</v>
      </c>
      <c r="AW68" s="18">
        <f t="shared" si="161"/>
        <v>2.9096493551637845</v>
      </c>
      <c r="AX68" s="18">
        <f t="shared" si="161"/>
        <v>2.9679272517954245</v>
      </c>
      <c r="AZ68" s="68">
        <f t="shared" si="121"/>
        <v>48.110125851055386</v>
      </c>
      <c r="BA68" s="69">
        <f t="shared" si="122"/>
        <v>85.075942081067907</v>
      </c>
      <c r="BB68" s="69">
        <f t="shared" si="123"/>
        <v>133.18606793212328</v>
      </c>
      <c r="BD68" t="str">
        <f t="shared" si="144"/>
        <v>82 Transport and mobile machine drivers and operatives</v>
      </c>
      <c r="BE68" s="18">
        <f t="shared" si="162"/>
        <v>3.4140588964250194</v>
      </c>
      <c r="BF68" s="18">
        <f t="shared" si="162"/>
        <v>4.1643265007788592</v>
      </c>
      <c r="BG68" s="18">
        <f t="shared" si="162"/>
        <v>3.6140446275230458</v>
      </c>
      <c r="BH68" s="18">
        <f t="shared" si="162"/>
        <v>4.1245558461271257</v>
      </c>
      <c r="BI68" s="18">
        <f t="shared" si="162"/>
        <v>4.5035974171344941</v>
      </c>
      <c r="BK68" s="68">
        <f t="shared" si="125"/>
        <v>44.274509606500104</v>
      </c>
      <c r="BL68" s="69">
        <f t="shared" si="126"/>
        <v>64.105317148429691</v>
      </c>
      <c r="BM68" s="69">
        <f t="shared" si="127"/>
        <v>108.37982675492981</v>
      </c>
      <c r="BO68" t="str">
        <f t="shared" si="145"/>
        <v>82 Transport and mobile machine drivers and operatives</v>
      </c>
      <c r="BP68" s="18">
        <f t="shared" si="163"/>
        <v>5.4032964021590146</v>
      </c>
      <c r="BQ68" s="18">
        <f t="shared" si="163"/>
        <v>6.2341553490452348</v>
      </c>
      <c r="BR68" s="18">
        <f t="shared" si="163"/>
        <v>6.1633201888972602</v>
      </c>
      <c r="BS68" s="18">
        <f t="shared" si="163"/>
        <v>6.5732778622623913</v>
      </c>
      <c r="BT68" s="18">
        <f t="shared" si="163"/>
        <v>7.5020058100356444</v>
      </c>
      <c r="BV68" s="68">
        <f t="shared" si="129"/>
        <v>5.7711468677810576</v>
      </c>
      <c r="BW68" s="69">
        <f t="shared" si="130"/>
        <v>57.669970775287162</v>
      </c>
      <c r="BX68" s="69">
        <f t="shared" si="131"/>
        <v>63.441117643068225</v>
      </c>
      <c r="BZ68" t="str">
        <f t="shared" si="146"/>
        <v>82 Transport and mobile machine drivers and operatives</v>
      </c>
      <c r="CA68" s="18">
        <f t="shared" si="164"/>
        <v>7.608576349282087</v>
      </c>
      <c r="CB68" s="18">
        <f t="shared" si="164"/>
        <v>8.1749334628110724</v>
      </c>
      <c r="CC68" s="18">
        <f t="shared" si="164"/>
        <v>7.6142083059825367</v>
      </c>
      <c r="CD68" s="18">
        <f t="shared" si="164"/>
        <v>8.0611475963317929</v>
      </c>
      <c r="CE68" s="18">
        <f t="shared" si="164"/>
        <v>9.4873564454989143</v>
      </c>
      <c r="CG68" s="68">
        <f t="shared" si="133"/>
        <v>-17.581176811501336</v>
      </c>
      <c r="CH68" s="69">
        <f t="shared" si="134"/>
        <v>43.510191300647058</v>
      </c>
      <c r="CI68" s="69">
        <f t="shared" si="135"/>
        <v>25.929014489145718</v>
      </c>
      <c r="CK68" t="str">
        <f t="shared" si="147"/>
        <v>82 Transport and mobile machine drivers and operatives</v>
      </c>
      <c r="CL68" s="18">
        <f t="shared" si="165"/>
        <v>8.2188545399133766</v>
      </c>
      <c r="CM68" s="18">
        <f t="shared" si="165"/>
        <v>10.234144836451801</v>
      </c>
      <c r="CN68" s="18">
        <f t="shared" si="165"/>
        <v>10.290364058789221</v>
      </c>
      <c r="CO68" s="18">
        <f t="shared" si="165"/>
        <v>9.8006006599406668</v>
      </c>
      <c r="CP68" s="18">
        <f t="shared" si="165"/>
        <v>7.6240491881992316</v>
      </c>
      <c r="CR68" s="68">
        <f t="shared" si="137"/>
        <v>-56.98522196982546</v>
      </c>
      <c r="CS68" s="69">
        <f t="shared" si="138"/>
        <v>25.362167623586107</v>
      </c>
      <c r="CT68" s="69">
        <f t="shared" si="139"/>
        <v>-31.623054346239353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6.7206525013314552E-3</v>
      </c>
      <c r="C69" s="18">
        <f t="shared" si="157"/>
        <v>4.1788043755751209E-3</v>
      </c>
      <c r="D69" s="18">
        <f t="shared" si="157"/>
        <v>4.8580707354496317E-3</v>
      </c>
      <c r="E69" s="18">
        <f t="shared" si="157"/>
        <v>2.5844658660066515E-2</v>
      </c>
      <c r="F69" s="18">
        <f t="shared" si="157"/>
        <v>4.2748387943688793E-2</v>
      </c>
      <c r="H69" s="68">
        <f t="shared" si="105"/>
        <v>1358.1118472753674</v>
      </c>
      <c r="I69" s="69">
        <f t="shared" si="106"/>
        <v>639.78960271137601</v>
      </c>
      <c r="J69" s="69">
        <f t="shared" si="107"/>
        <v>1997.9014499867433</v>
      </c>
      <c r="L69" t="str">
        <f t="shared" si="140"/>
        <v>91 Elementary trades and related occupations</v>
      </c>
      <c r="M69" s="18">
        <f t="shared" si="158"/>
        <v>0.18206663251853031</v>
      </c>
      <c r="N69" s="18">
        <f t="shared" si="158"/>
        <v>0.15073267430765733</v>
      </c>
      <c r="O69" s="18">
        <f t="shared" si="158"/>
        <v>0.14382498277899997</v>
      </c>
      <c r="P69" s="18">
        <f t="shared" si="158"/>
        <v>0.27424313033000586</v>
      </c>
      <c r="Q69" s="18">
        <f t="shared" si="158"/>
        <v>0.3785483562432887</v>
      </c>
      <c r="S69" s="68">
        <f t="shared" si="109"/>
        <v>342.36942548895661</v>
      </c>
      <c r="T69" s="69">
        <f t="shared" si="110"/>
        <v>175.464576290259</v>
      </c>
      <c r="U69" s="69">
        <f t="shared" si="111"/>
        <v>517.83400177921567</v>
      </c>
      <c r="W69" t="str">
        <f t="shared" si="141"/>
        <v>91 Elementary trades and related occupations</v>
      </c>
      <c r="X69" s="18">
        <f t="shared" si="159"/>
        <v>0.33899717320943296</v>
      </c>
      <c r="Y69" s="18">
        <f t="shared" si="159"/>
        <v>0.29164084529636786</v>
      </c>
      <c r="Z69" s="18">
        <f t="shared" si="159"/>
        <v>0.25665267743252823</v>
      </c>
      <c r="AA69" s="18">
        <f t="shared" si="159"/>
        <v>0.66389779104569102</v>
      </c>
      <c r="AB69" s="18">
        <f t="shared" si="159"/>
        <v>0.87754979326058413</v>
      </c>
      <c r="AD69" s="68">
        <f t="shared" si="113"/>
        <v>330.21821000702289</v>
      </c>
      <c r="AE69" s="69">
        <f t="shared" si="114"/>
        <v>200.11847589832504</v>
      </c>
      <c r="AF69" s="69">
        <f t="shared" si="115"/>
        <v>530.33668590534796</v>
      </c>
      <c r="AH69" t="str">
        <f t="shared" si="142"/>
        <v>91 Elementary trades and related occupations</v>
      </c>
      <c r="AI69" s="18">
        <f t="shared" si="160"/>
        <v>0.83476294036189136</v>
      </c>
      <c r="AJ69" s="18">
        <f t="shared" si="160"/>
        <v>0.79872152433989663</v>
      </c>
      <c r="AK69" s="18">
        <f t="shared" si="160"/>
        <v>0.70207019211894062</v>
      </c>
      <c r="AL69" s="18">
        <f t="shared" si="160"/>
        <v>1.8318488980602894</v>
      </c>
      <c r="AM69" s="18">
        <f t="shared" si="160"/>
        <v>2.4857152065067143</v>
      </c>
      <c r="AO69" s="68">
        <f t="shared" si="117"/>
        <v>302.90383077187715</v>
      </c>
      <c r="AP69" s="69">
        <f t="shared" si="118"/>
        <v>198.26781093340622</v>
      </c>
      <c r="AQ69" s="69">
        <f t="shared" si="119"/>
        <v>501.17164170528338</v>
      </c>
      <c r="AS69" t="str">
        <f t="shared" si="143"/>
        <v>91 Elementary trades and related occupations</v>
      </c>
      <c r="AT69" s="18">
        <f t="shared" si="161"/>
        <v>0.99100475531650833</v>
      </c>
      <c r="AU69" s="18">
        <f t="shared" si="161"/>
        <v>0.86223845155158441</v>
      </c>
      <c r="AV69" s="18">
        <f t="shared" si="161"/>
        <v>0.91302945559258819</v>
      </c>
      <c r="AW69" s="18">
        <f t="shared" si="161"/>
        <v>2.182258727613815</v>
      </c>
      <c r="AX69" s="18">
        <f t="shared" si="161"/>
        <v>2.7604785625287898</v>
      </c>
      <c r="AZ69" s="68">
        <f t="shared" si="121"/>
        <v>272.46150467070566</v>
      </c>
      <c r="BA69" s="69">
        <f t="shared" si="122"/>
        <v>159.6252181674455</v>
      </c>
      <c r="BB69" s="69">
        <f t="shared" si="123"/>
        <v>432.08672283815127</v>
      </c>
      <c r="BD69" t="str">
        <f t="shared" si="144"/>
        <v>91 Elementary trades and related occupations</v>
      </c>
      <c r="BE69" s="18">
        <f t="shared" si="162"/>
        <v>1.360848490900523</v>
      </c>
      <c r="BF69" s="18">
        <f t="shared" si="162"/>
        <v>1.283653371305385</v>
      </c>
      <c r="BG69" s="18">
        <f t="shared" si="162"/>
        <v>1.2319274839975769</v>
      </c>
      <c r="BH69" s="18">
        <f t="shared" si="162"/>
        <v>2.2831519599245049</v>
      </c>
      <c r="BI69" s="18">
        <f t="shared" si="162"/>
        <v>3.0872655490705379</v>
      </c>
      <c r="BK69" s="68">
        <f t="shared" si="125"/>
        <v>190.14320147801382</v>
      </c>
      <c r="BL69" s="69">
        <f t="shared" si="126"/>
        <v>95.307785181216829</v>
      </c>
      <c r="BM69" s="69">
        <f t="shared" si="127"/>
        <v>285.45098665923069</v>
      </c>
      <c r="BO69" t="str">
        <f t="shared" si="145"/>
        <v>91 Elementary trades and related occupations</v>
      </c>
      <c r="BP69" s="18">
        <f t="shared" si="163"/>
        <v>2.0838276392668362</v>
      </c>
      <c r="BQ69" s="18">
        <f t="shared" si="163"/>
        <v>1.8059308883989929</v>
      </c>
      <c r="BR69" s="18">
        <f t="shared" si="163"/>
        <v>1.9039843779256203</v>
      </c>
      <c r="BS69" s="18">
        <f t="shared" si="163"/>
        <v>3.1125635823135305</v>
      </c>
      <c r="BT69" s="18">
        <f t="shared" si="163"/>
        <v>3.9566549112506517</v>
      </c>
      <c r="BV69" s="68">
        <f t="shared" si="129"/>
        <v>80.579871933106389</v>
      </c>
      <c r="BW69" s="69">
        <f t="shared" si="130"/>
        <v>65.317890285833144</v>
      </c>
      <c r="BX69" s="69">
        <f t="shared" si="131"/>
        <v>145.89776221893956</v>
      </c>
      <c r="BZ69" t="str">
        <f t="shared" si="146"/>
        <v>91 Elementary trades and related occupations</v>
      </c>
      <c r="CA69" s="18">
        <f t="shared" si="164"/>
        <v>3.9608454562386828</v>
      </c>
      <c r="CB69" s="18">
        <f t="shared" si="164"/>
        <v>3.5829751916072397</v>
      </c>
      <c r="CC69" s="18">
        <f t="shared" si="164"/>
        <v>3.5006261053457428</v>
      </c>
      <c r="CD69" s="18">
        <f t="shared" si="164"/>
        <v>6.0740958037712627</v>
      </c>
      <c r="CE69" s="18">
        <f t="shared" si="164"/>
        <v>7.9491918575141973</v>
      </c>
      <c r="CG69" s="68">
        <f t="shared" si="133"/>
        <v>50.204587634988897</v>
      </c>
      <c r="CH69" s="69">
        <f t="shared" si="134"/>
        <v>61.812105131009709</v>
      </c>
      <c r="CI69" s="69">
        <f t="shared" si="135"/>
        <v>112.0166927659986</v>
      </c>
      <c r="CK69" t="str">
        <f t="shared" si="147"/>
        <v>91 Elementary trades and related occupations</v>
      </c>
      <c r="CL69" s="18">
        <f t="shared" si="165"/>
        <v>5.0081955806142346</v>
      </c>
      <c r="CM69" s="18">
        <f t="shared" si="165"/>
        <v>4.5924184049153407</v>
      </c>
      <c r="CN69" s="18">
        <f t="shared" si="165"/>
        <v>4.7275196328798845</v>
      </c>
      <c r="CO69" s="18">
        <f t="shared" si="165"/>
        <v>9.0992577542299546</v>
      </c>
      <c r="CP69" s="18">
        <f t="shared" si="165"/>
        <v>10.872369653039723</v>
      </c>
      <c r="CR69" s="68">
        <f t="shared" si="137"/>
        <v>33.522238574355804</v>
      </c>
      <c r="CS69" s="69">
        <f t="shared" si="138"/>
        <v>45.253475849089767</v>
      </c>
      <c r="CT69" s="69">
        <f t="shared" si="139"/>
        <v>78.775714423445578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0.4270836132960425</v>
      </c>
      <c r="C70" s="18">
        <f t="shared" si="157"/>
        <v>0.3705489516154909</v>
      </c>
      <c r="D70" s="18">
        <f t="shared" si="157"/>
        <v>0.39222703238150836</v>
      </c>
      <c r="E70" s="18">
        <f t="shared" si="157"/>
        <v>0.3736554777823482</v>
      </c>
      <c r="F70" s="18">
        <f t="shared" si="157"/>
        <v>0.35635674605892864</v>
      </c>
      <c r="H70" s="68">
        <f t="shared" si="105"/>
        <v>50.550566253172256</v>
      </c>
      <c r="I70" s="69">
        <f t="shared" si="106"/>
        <v>73.423735162138485</v>
      </c>
      <c r="J70" s="69">
        <f t="shared" si="107"/>
        <v>123.97430141531073</v>
      </c>
      <c r="L70" t="str">
        <f t="shared" ref="L70" si="166">A70</f>
        <v>92 Elementary administration and service occupations</v>
      </c>
      <c r="M70" s="18">
        <f t="shared" si="158"/>
        <v>1.8222510044324605</v>
      </c>
      <c r="N70" s="18">
        <f t="shared" si="158"/>
        <v>1.790362340535272</v>
      </c>
      <c r="O70" s="18">
        <f t="shared" si="158"/>
        <v>1.8246408139665919</v>
      </c>
      <c r="P70" s="18">
        <f t="shared" si="158"/>
        <v>1.8494602597579326</v>
      </c>
      <c r="Q70" s="18">
        <f t="shared" si="158"/>
        <v>1.922765142756945</v>
      </c>
      <c r="S70" s="68">
        <f t="shared" si="109"/>
        <v>77.111566475558362</v>
      </c>
      <c r="T70" s="69">
        <f t="shared" si="110"/>
        <v>81.459054837429264</v>
      </c>
      <c r="U70" s="69">
        <f t="shared" si="111"/>
        <v>158.57062131298761</v>
      </c>
      <c r="W70" t="str">
        <f t="shared" ref="W70" si="167">A70</f>
        <v>92 Elementary administration and service occupations</v>
      </c>
      <c r="X70" s="18">
        <f t="shared" si="159"/>
        <v>3.2704487923235557</v>
      </c>
      <c r="Y70" s="18">
        <f t="shared" si="159"/>
        <v>3.3207542782236783</v>
      </c>
      <c r="Z70" s="18">
        <f t="shared" si="159"/>
        <v>3.4752582824024736</v>
      </c>
      <c r="AA70" s="18">
        <f t="shared" si="159"/>
        <v>3.4332113848298227</v>
      </c>
      <c r="AB70" s="18">
        <f t="shared" si="159"/>
        <v>3.6642590039035166</v>
      </c>
      <c r="AD70" s="68">
        <f t="shared" si="113"/>
        <v>32.66669087978228</v>
      </c>
      <c r="AE70" s="69">
        <f t="shared" si="114"/>
        <v>72.309436883490235</v>
      </c>
      <c r="AF70" s="69">
        <f t="shared" si="115"/>
        <v>104.97612776327252</v>
      </c>
      <c r="AH70" t="str">
        <f t="shared" ref="AH70" si="168">L70</f>
        <v>92 Elementary administration and service occupations</v>
      </c>
      <c r="AI70" s="18">
        <f t="shared" si="160"/>
        <v>5.3929306095621872</v>
      </c>
      <c r="AJ70" s="18">
        <f t="shared" si="160"/>
        <v>6.1282703155645377</v>
      </c>
      <c r="AK70" s="18">
        <f t="shared" si="160"/>
        <v>6.3733525924384571</v>
      </c>
      <c r="AL70" s="18">
        <f t="shared" si="160"/>
        <v>6.5840158747514543</v>
      </c>
      <c r="AM70" s="18">
        <f t="shared" si="160"/>
        <v>7.3710478354564639</v>
      </c>
      <c r="AO70" s="68">
        <f t="shared" si="117"/>
        <v>31.610896084885276</v>
      </c>
      <c r="AP70" s="69">
        <f t="shared" si="118"/>
        <v>67.472902975251458</v>
      </c>
      <c r="AQ70" s="69">
        <f t="shared" si="119"/>
        <v>99.083799060136741</v>
      </c>
      <c r="AS70" t="str">
        <f t="shared" ref="AS70" si="169">W70</f>
        <v>92 Elementary administration and service occupations</v>
      </c>
      <c r="AT70" s="18">
        <f t="shared" si="161"/>
        <v>5.3038371255918886</v>
      </c>
      <c r="AU70" s="18">
        <f t="shared" si="161"/>
        <v>5.2692008684080758</v>
      </c>
      <c r="AV70" s="18">
        <f t="shared" si="161"/>
        <v>5.7503195244298988</v>
      </c>
      <c r="AW70" s="18">
        <f t="shared" si="161"/>
        <v>5.5038226464021553</v>
      </c>
      <c r="AX70" s="18">
        <f t="shared" si="161"/>
        <v>6.0918609294857395</v>
      </c>
      <c r="AZ70" s="68">
        <f t="shared" si="121"/>
        <v>30.50880288790168</v>
      </c>
      <c r="BA70" s="69">
        <f t="shared" si="122"/>
        <v>65.766278241082773</v>
      </c>
      <c r="BB70" s="69">
        <f t="shared" si="123"/>
        <v>96.275081128984468</v>
      </c>
      <c r="BD70" t="str">
        <f t="shared" ref="BD70" si="170">AH70</f>
        <v>92 Elementary administration and service occupations</v>
      </c>
      <c r="BE70" s="18">
        <f t="shared" si="162"/>
        <v>9.0028918595004868</v>
      </c>
      <c r="BF70" s="18">
        <f t="shared" si="162"/>
        <v>8.1038466494168322</v>
      </c>
      <c r="BG70" s="18">
        <f t="shared" si="162"/>
        <v>8.0745605766277819</v>
      </c>
      <c r="BH70" s="18">
        <f t="shared" si="162"/>
        <v>6.6884973868622151</v>
      </c>
      <c r="BI70" s="18">
        <f t="shared" si="162"/>
        <v>5.9306506899823193</v>
      </c>
      <c r="BK70" s="68">
        <f t="shared" si="125"/>
        <v>-14.963181259505825</v>
      </c>
      <c r="BL70" s="69">
        <f t="shared" si="126"/>
        <v>46.374382717736431</v>
      </c>
      <c r="BM70" s="69">
        <f t="shared" si="127"/>
        <v>31.411201458230607</v>
      </c>
      <c r="BO70" t="str">
        <f t="shared" ref="BO70" si="171">AS70</f>
        <v>92 Elementary administration and service occupations</v>
      </c>
      <c r="BP70" s="18">
        <f t="shared" si="163"/>
        <v>13.823678183251943</v>
      </c>
      <c r="BQ70" s="18">
        <f t="shared" si="163"/>
        <v>13.894188721650064</v>
      </c>
      <c r="BR70" s="18">
        <f t="shared" si="163"/>
        <v>13.445517691890075</v>
      </c>
      <c r="BS70" s="18">
        <f t="shared" si="163"/>
        <v>12.579677371776496</v>
      </c>
      <c r="BT70" s="18">
        <f t="shared" si="163"/>
        <v>12.406979153884237</v>
      </c>
      <c r="BV70" s="68">
        <f t="shared" si="129"/>
        <v>-19.815011454496087</v>
      </c>
      <c r="BW70" s="69">
        <f t="shared" si="130"/>
        <v>43.112029731972093</v>
      </c>
      <c r="BX70" s="69">
        <f t="shared" si="131"/>
        <v>23.29701827747601</v>
      </c>
      <c r="BZ70" t="str">
        <f t="shared" ref="BZ70" si="172">BD70</f>
        <v>92 Elementary administration and service occupations</v>
      </c>
      <c r="CA70" s="18">
        <f t="shared" si="164"/>
        <v>18.658275006598476</v>
      </c>
      <c r="CB70" s="18">
        <f t="shared" si="164"/>
        <v>19.862640806598563</v>
      </c>
      <c r="CC70" s="18">
        <f t="shared" si="164"/>
        <v>19.366257986948948</v>
      </c>
      <c r="CD70" s="18">
        <f t="shared" si="164"/>
        <v>18.47967654730142</v>
      </c>
      <c r="CE70" s="18">
        <f t="shared" si="164"/>
        <v>18.229195874750715</v>
      </c>
      <c r="CG70" s="68">
        <f t="shared" si="133"/>
        <v>-37.737329504411058</v>
      </c>
      <c r="CH70" s="69">
        <f t="shared" si="134"/>
        <v>33.612261646382926</v>
      </c>
      <c r="CI70" s="69">
        <f t="shared" si="135"/>
        <v>-4.1250678580281352</v>
      </c>
      <c r="CK70" t="str">
        <f t="shared" ref="CK70" si="173">BO70</f>
        <v>92 Elementary administration and service occupations</v>
      </c>
      <c r="CL70" s="18">
        <f t="shared" si="165"/>
        <v>26.625816317040762</v>
      </c>
      <c r="CM70" s="18">
        <f t="shared" si="165"/>
        <v>23.561320093843303</v>
      </c>
      <c r="CN70" s="18">
        <f t="shared" si="165"/>
        <v>21.873753673892857</v>
      </c>
      <c r="CO70" s="18">
        <f t="shared" si="165"/>
        <v>15.654104069426772</v>
      </c>
      <c r="CP70" s="18">
        <f t="shared" si="165"/>
        <v>11.486097271464025</v>
      </c>
      <c r="CR70" s="68">
        <f t="shared" si="137"/>
        <v>-69.513195271251675</v>
      </c>
      <c r="CS70" s="69">
        <f t="shared" si="138"/>
        <v>13.562439335593313</v>
      </c>
      <c r="CT70" s="69">
        <f t="shared" si="139"/>
        <v>-55.950755935658357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65.704739640519279</v>
      </c>
      <c r="I72" s="67">
        <f>IF(D35&gt;0,I35/D35*100,0)</f>
        <v>66.611848858503208</v>
      </c>
      <c r="J72" s="67">
        <f t="shared" ref="J72" si="175">IF(D35&gt;0,(J35/D35)*100,0)</f>
        <v>132.31658849902249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68.073045236035895</v>
      </c>
      <c r="T72" s="67">
        <f t="shared" ref="T72" si="177">IF(O35&gt;0,T35/O35*100,0)</f>
        <v>70.468178550498052</v>
      </c>
      <c r="U72" s="67">
        <f t="shared" ref="U72" si="178">IF(O35&gt;0,(U35/O35)*100,0)</f>
        <v>138.54122378653392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25.823806610759991</v>
      </c>
      <c r="AE72" s="67">
        <f t="shared" ref="AE72" si="180">IF(Z35&gt;0,AE35/Z35*100,0)</f>
        <v>60.153542013495731</v>
      </c>
      <c r="AF72" s="67">
        <f t="shared" ref="AF72" si="181">IF(Z35&gt;0,(AF35/Z35)*100,0)</f>
        <v>85.977348624255725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13.796934232459465</v>
      </c>
      <c r="AP72" s="67">
        <f t="shared" ref="AP72" si="183">IF(AK35&gt;0,AP35/AK35*100,0)</f>
        <v>55.378896706530888</v>
      </c>
      <c r="AQ72" s="67">
        <f t="shared" ref="AQ72" si="184">IF(AK35&gt;0,(AQ35/AK35)*100,0)</f>
        <v>69.175830938990345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23.191800673563115</v>
      </c>
      <c r="BA72" s="67">
        <f t="shared" ref="BA72" si="186">IF(AV35&gt;0,BA35/AV35*100,0)</f>
        <v>56.803339121219466</v>
      </c>
      <c r="BB72" s="67">
        <f t="shared" ref="BB72" si="187">IF(AV35&gt;0,(BB35/AV35)*100,0)</f>
        <v>79.995139794782588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15.777337101248804</v>
      </c>
      <c r="BL72" s="67">
        <f t="shared" ref="BL72" si="189">IF(BG35&gt;0,BL35/BG35*100,0)</f>
        <v>51.140578526673593</v>
      </c>
      <c r="BM72" s="67">
        <f t="shared" ref="BM72" si="190">IF(BG35&gt;0,(BM35/BG35)*100,0)</f>
        <v>66.917915627922397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-13.103047184934823</v>
      </c>
      <c r="BW72" s="67">
        <f t="shared" ref="BW72" si="192">IF(BR35&gt;0,BW35/BR35*100,0)</f>
        <v>43.059525627321861</v>
      </c>
      <c r="BX72" s="67">
        <f t="shared" ref="BX72" si="193">IF(BR35&gt;0,(BX35/BR35)*100,0)</f>
        <v>29.956478442387034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-33.853640716861335</v>
      </c>
      <c r="CH72" s="67">
        <f t="shared" ref="CH72" si="195">IF(CC35&gt;0,CH35/CC35*100,0)</f>
        <v>33.94559726937328</v>
      </c>
      <c r="CI72" s="67">
        <f t="shared" ref="CI72" si="196">IF(CC35&gt;0,(CI35/CC35)*100,0)</f>
        <v>9.1956552511944067E-2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-41.941911061692203</v>
      </c>
      <c r="CS72" s="67">
        <f t="shared" ref="CS72" si="198">IF(CN35&gt;0,CS35/CN35*100,0)</f>
        <v>22.507935069036339</v>
      </c>
      <c r="CT72" s="67">
        <f t="shared" ref="CT72" si="199">IF(CN35&gt;0,(CT35/CN35)*100,0)</f>
        <v>-19.433975992655864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Essex Southend-on-Sea and Thurrock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Essex Southend-on-Sea and Thurrock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Essex Southend-on-Sea and Thurrock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Essex Southend-on-Sea and Thurrock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Essex Southend-on-Sea and Thurrock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Essex Southend-on-Sea and Thurrock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Essex Southend-on-Sea and Thurrock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Essex Southend-on-Sea and Thurrock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Essex Southend-on-Sea and Thurrock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7.3899393309782679</v>
      </c>
      <c r="C82" s="18">
        <f t="shared" si="210"/>
        <v>1.9538439296789667</v>
      </c>
      <c r="D82" s="18">
        <f t="shared" si="210"/>
        <v>2.6950323076740945</v>
      </c>
      <c r="E82" s="18">
        <f t="shared" si="210"/>
        <v>2.8348672834493494</v>
      </c>
      <c r="F82" s="18">
        <f t="shared" ref="F82:F107" si="211">IF(AND(F$6-C$6 &lt;&gt; 0,C8&lt;&gt;0,F8&lt;&gt;0),(EXP(LN(F8/C8)/(F$6-C$6))-1)*100,0)</f>
        <v>2.7358855910649682</v>
      </c>
      <c r="H82" s="18">
        <f t="shared" ref="H82:H107" si="212">IF($F$6-$D$6 &lt;&gt; 0,(EXP(LN(1+(H45/100))/($F$6-$D$6))-1)*100,0)</f>
        <v>2.7882344813526805</v>
      </c>
      <c r="I82" s="18">
        <f t="shared" ref="I82:I107" si="213">IF(D8&gt;0,((1+(I8/D8))^(1/($F$6-$D$6))-1)*100,0)</f>
        <v>3.5163967346822922</v>
      </c>
      <c r="J82" s="18">
        <f t="shared" ref="J82:J107" si="214">IF($F$6-$D$6 &lt;&gt; 0,(EXP(LN(1+(J45/100))/($F$6-$D$6))-1)*100,0)</f>
        <v>5.3647842088279329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8.223097364612908</v>
      </c>
      <c r="N82" s="18">
        <f t="shared" si="215"/>
        <v>-2.0654114445147198</v>
      </c>
      <c r="O82" s="18">
        <f t="shared" si="215"/>
        <v>2.6726364172117822</v>
      </c>
      <c r="P82" s="18">
        <f t="shared" si="215"/>
        <v>2.7969037518834838</v>
      </c>
      <c r="Q82" s="18">
        <f t="shared" ref="Q82:Q107" si="216">IF(AND(Q$6-N$6 &lt;&gt; 0,N8&lt;&gt;0,Q8&lt;&gt;0),(EXP(LN(Q8/N8)/(Q$6-N$6))-1)*100,0)</f>
        <v>2.4473256355574069</v>
      </c>
      <c r="S82" s="18">
        <f t="shared" ref="S82:S107" si="217">IF($F$6-$D$6 &lt;&gt; 0,(EXP(LN(1+(S45/100))/($F$6-$D$6))-1)*100,0)</f>
        <v>2.7554646044256614</v>
      </c>
      <c r="T82" s="18">
        <f t="shared" ref="T82:T107" si="218">IF(O8&gt;0,((1+(T8/O8))^(1/($F$6-$D$6))-1)*100,0)</f>
        <v>3.515544514126967</v>
      </c>
      <c r="U82" s="18">
        <f t="shared" ref="U82:U107" si="219">IF($F$6-$D$6 &lt;&gt; 0,(EXP(LN(1+(U45/100))/($F$6-$D$6))-1)*100,0)</f>
        <v>5.3409619821223497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4.7461812248543067</v>
      </c>
      <c r="Y82" s="18">
        <f t="shared" si="220"/>
        <v>8.2229978080202493</v>
      </c>
      <c r="Z82" s="18">
        <f t="shared" si="220"/>
        <v>-1.4853227922472012</v>
      </c>
      <c r="AA82" s="18">
        <f t="shared" si="220"/>
        <v>1.851759538436748</v>
      </c>
      <c r="AB82" s="18">
        <f t="shared" ref="AB82:AB107" si="221">IF(AND(AB$6-Y$6 &lt;&gt; 0,Y8&lt;&gt;0,AB8&lt;&gt;0),(EXP(LN(AB8/Y8)/(AB$6-Y$6))-1)*100,0)</f>
        <v>1.1799244656050423</v>
      </c>
      <c r="AD82" s="18">
        <f t="shared" ref="AD82:AD107" si="222">IF($F$6-$D$6 &lt;&gt; 0,(EXP(LN(1+(AD45/100))/($F$6-$D$6))-1)*100,0)</f>
        <v>0.72702417793961693</v>
      </c>
      <c r="AE82" s="18">
        <f t="shared" ref="AE82:AE107" si="223">IF(Z8&gt;0,((1+(AE8/Z8))^(1/($F$6-$D$6))-1)*100,0)</f>
        <v>3.0782119196502089</v>
      </c>
      <c r="AF82" s="18">
        <f t="shared" ref="AF82:AF107" si="224">IF($F$6-$D$6 &lt;&gt; 0,(EXP(LN(1+(AF45/100))/($F$6-$D$6))-1)*100,0)</f>
        <v>3.5625053038289112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2.7397161124129266</v>
      </c>
      <c r="AJ82" s="18">
        <f t="shared" si="225"/>
        <v>14.172188161755074</v>
      </c>
      <c r="AK82" s="18">
        <f t="shared" si="225"/>
        <v>-2.3913359508734633</v>
      </c>
      <c r="AL82" s="18">
        <f t="shared" si="225"/>
        <v>1.503884873362904</v>
      </c>
      <c r="AM82" s="18">
        <f t="shared" ref="AM82:AM107" si="226">IF(AND(AM$6-AJ$6 &lt;&gt; 0,AJ8&lt;&gt;0,AM8&lt;&gt;0),(EXP(LN(AM8/AJ8)/(AM$6-AJ$6))-1)*100,0)</f>
        <v>1.0099836356064706</v>
      </c>
      <c r="AO82" s="18">
        <f t="shared" ref="AO82:AO107" si="227">IF($F$6-$D$6 &lt;&gt; 0,(EXP(LN(1+(AO45/100))/($F$6-$D$6))-1)*100,0)</f>
        <v>0.18850569026400699</v>
      </c>
      <c r="AP82" s="18">
        <f t="shared" ref="AP82:AP107" si="228">IF(AK8&gt;0,((1+(AP8/AK8))^(1/($F$6-$D$6))-1)*100,0)</f>
        <v>2.7524179990377817</v>
      </c>
      <c r="AQ82" s="18">
        <f t="shared" ref="AQ82:AQ107" si="229">IF($F$6-$D$6 &lt;&gt; 0,(EXP(LN(1+(AQ45/100))/($F$6-$D$6))-1)*100,0)</f>
        <v>2.8818796445911232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2.8850546371486763</v>
      </c>
      <c r="AU82" s="18">
        <f t="shared" si="230"/>
        <v>15.907978191717675</v>
      </c>
      <c r="AV82" s="18">
        <f t="shared" si="230"/>
        <v>-2.4081927129192437</v>
      </c>
      <c r="AW82" s="18">
        <f t="shared" si="230"/>
        <v>1.6674291252249507</v>
      </c>
      <c r="AX82" s="18">
        <f t="shared" ref="AX82:AX107" si="231">IF(AND(AX$6-AU$6 &lt;&gt; 0,AU8&lt;&gt;0,AX8&lt;&gt;0),(EXP(LN(AX8/AU8)/(AX$6-AU$6))-1)*100,0)</f>
        <v>1.2016071385909211</v>
      </c>
      <c r="AZ82" s="18">
        <f t="shared" ref="AZ82:AZ107" si="232">IF($F$6-$D$6 &lt;&gt; 0,(EXP(LN(1+(AZ45/100))/($F$6-$D$6))-1)*100,0)</f>
        <v>0.29031945330222353</v>
      </c>
      <c r="BA82" s="18">
        <f t="shared" ref="BA82:BA107" si="233">IF(AV8&gt;0,((1+(BA8/AV8))^(1/($F$6-$D$6))-1)*100,0)</f>
        <v>2.7694220030680894</v>
      </c>
      <c r="BB82" s="18">
        <f t="shared" ref="BB82:BB107" si="234">IF($F$6-$D$6 &lt;&gt; 0,(EXP(LN(1+(BB45/100))/($F$6-$D$6))-1)*100,0)</f>
        <v>2.9688198800963628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4.0732701394877946</v>
      </c>
      <c r="BF82" s="18">
        <f t="shared" si="235"/>
        <v>-1.0890867084432765</v>
      </c>
      <c r="BG82" s="18">
        <f t="shared" si="235"/>
        <v>-1.088958344716362</v>
      </c>
      <c r="BH82" s="18">
        <f t="shared" si="235"/>
        <v>1.3132011756688877</v>
      </c>
      <c r="BI82" s="18">
        <f t="shared" ref="BI82:BI107" si="236">IF(AND(BI$6-BF$6 &lt;&gt; 0,BF8&lt;&gt;0,BI8&lt;&gt;0),(EXP(LN(BI8/BF8)/(BI$6-BF$6))-1)*100,0)</f>
        <v>0.4056216303600646</v>
      </c>
      <c r="BK82" s="18">
        <f t="shared" ref="BK82:BK107" si="237">IF($F$6-$D$6 &lt;&gt; 0,(EXP(LN(1+(BK45/100))/($F$6-$D$6))-1)*100,0)</f>
        <v>0.50606821663143897</v>
      </c>
      <c r="BL82" s="18">
        <f t="shared" ref="BL82:BL107" si="238">IF(BG8&gt;0,((1+(BL8/BG8))^(1/($F$6-$D$6))-1)*100,0)</f>
        <v>2.4782023589413171</v>
      </c>
      <c r="BM82" s="18">
        <f t="shared" ref="BM82:BM107" si="239">IF($F$6-$D$6 &lt;&gt; 0,(EXP(LN(1+(BM45/100))/($F$6-$D$6))-1)*100,0)</f>
        <v>2.8412924979964949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1.3325094507779189</v>
      </c>
      <c r="BQ82" s="18">
        <f t="shared" si="240"/>
        <v>6.3462244572120019</v>
      </c>
      <c r="BR82" s="18">
        <f t="shared" si="240"/>
        <v>-4.3035796966643725</v>
      </c>
      <c r="BS82" s="18">
        <f t="shared" si="240"/>
        <v>-1.5630716640061548</v>
      </c>
      <c r="BT82" s="18">
        <f t="shared" ref="BT82:BT107" si="241">IF(AND(BT$6-BQ$6 &lt;&gt; 0,BQ8&lt;&gt;0,BT8&lt;&gt;0),(EXP(LN(BT8/BQ8)/(BT$6-BQ$6))-1)*100,0)</f>
        <v>-1.9553688524733825</v>
      </c>
      <c r="BV82" s="18">
        <f t="shared" ref="BV82:BV107" si="242">IF($F$6-$D$6 &lt;&gt; 0,(EXP(LN(1+(BV45/100))/($F$6-$D$6))-1)*100,0)</f>
        <v>-2.4851853227806364</v>
      </c>
      <c r="BW82" s="18">
        <f t="shared" ref="BW82:BW107" si="243">IF(BR8&gt;0,((1+(BW8/BR8))^(1/($F$6-$D$6))-1)*100,0)</f>
        <v>2.09738186753059</v>
      </c>
      <c r="BX82" s="18">
        <f t="shared" ref="BX82:BX107" si="244">IF($F$6-$D$6 &lt;&gt; 0,(EXP(LN(1+(BX45/100))/($F$6-$D$6))-1)*100,0)</f>
        <v>0.33122898060065076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2.0905645394019956</v>
      </c>
      <c r="CB82" s="18">
        <f t="shared" si="245"/>
        <v>-2.5495196470569637</v>
      </c>
      <c r="CC82" s="18">
        <f t="shared" si="245"/>
        <v>-3.1493963184380247</v>
      </c>
      <c r="CD82" s="18">
        <f t="shared" si="245"/>
        <v>-2.1071812471374129</v>
      </c>
      <c r="CE82" s="18">
        <f t="shared" ref="CE82:CE107" si="246">IF(AND(CE$6-CB$6 &lt;&gt; 0,CB8&lt;&gt;0,CE8&lt;&gt;0),(EXP(LN(CE8/CB8)/(CE$6-CB$6))-1)*100,0)</f>
        <v>-2.4616849568468546</v>
      </c>
      <c r="CG82" s="18">
        <f t="shared" ref="CG82:CG107" si="247">IF($F$6-$D$6 &lt;&gt; 0,(EXP(LN(1+(CG45/100))/($F$6-$D$6))-1)*100,0)</f>
        <v>-2.4558264967693866</v>
      </c>
      <c r="CH82" s="18">
        <f t="shared" ref="CH82:CH107" si="248">IF(CC8&gt;0,((1+(CH8/CC8))^(1/($F$6-$D$6))-1)*100,0)</f>
        <v>2.0835911714183641</v>
      </c>
      <c r="CI82" s="18">
        <f t="shared" ref="CI82:CI107" si="249">IF($F$6-$D$6 &lt;&gt; 0,(EXP(LN(1+(CI45/100))/($F$6-$D$6))-1)*100,0)</f>
        <v>0.33338693504938455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5.5735327591345474</v>
      </c>
      <c r="CM82" s="18">
        <f t="shared" si="250"/>
        <v>-19.567513153841055</v>
      </c>
      <c r="CN82" s="18">
        <f t="shared" si="250"/>
        <v>-2.4718706607411378</v>
      </c>
      <c r="CO82" s="18">
        <f t="shared" si="250"/>
        <v>-1.0383759223309919</v>
      </c>
      <c r="CP82" s="18">
        <f t="shared" ref="CP82:CP107" si="251">IF(AND(CP$6-CM$6 &lt;&gt; 0,CM8&lt;&gt;0,CP8&lt;&gt;0),(EXP(LN(CP8/CM8)/(CP$6-CM$6))-1)*100,0)</f>
        <v>-2.7567826708301157</v>
      </c>
      <c r="CR82" s="18">
        <f t="shared" ref="CR82:CR107" si="252">IF($F$6-$D$6 &lt;&gt; 0,(EXP(LN(1+(CR45/100))/($F$6-$D$6))-1)*100,0)</f>
        <v>-1.5185334374002823</v>
      </c>
      <c r="CS82" s="18">
        <f t="shared" ref="CS82:CS107" si="253">IF(CN8&gt;0,((1+(CS8/CN8))^(1/($F$6-$D$6))-1)*100,0)</f>
        <v>1.547607132498352</v>
      </c>
      <c r="CT82" s="18">
        <f t="shared" ref="CT82:CT107" si="254">IF($F$6-$D$6 &lt;&gt; 0,(EXP(LN(1+(CT45/100))/($F$6-$D$6))-1)*100,0)</f>
        <v>0.35101855746260124</v>
      </c>
    </row>
    <row r="83" spans="1:98" x14ac:dyDescent="0.2">
      <c r="A83" t="str">
        <f t="shared" si="209"/>
        <v>12 Other managers and proprietors</v>
      </c>
      <c r="B83" s="18">
        <f t="shared" si="210"/>
        <v>4.7986538367175369</v>
      </c>
      <c r="C83" s="18">
        <f t="shared" si="210"/>
        <v>-2.5962501760201762</v>
      </c>
      <c r="D83" s="18">
        <f t="shared" si="210"/>
        <v>5.9561750234009336</v>
      </c>
      <c r="E83" s="18">
        <f t="shared" si="210"/>
        <v>3.3397574510497741</v>
      </c>
      <c r="F83" s="18">
        <f t="shared" si="211"/>
        <v>3.7660030386754695</v>
      </c>
      <c r="H83" s="18">
        <f t="shared" si="212"/>
        <v>4.2046380107348069</v>
      </c>
      <c r="I83" s="18">
        <f t="shared" si="213"/>
        <v>4.3975760434294076</v>
      </c>
      <c r="J83" s="18">
        <f t="shared" si="214"/>
        <v>7.0073125654456447</v>
      </c>
      <c r="L83" t="str">
        <f t="shared" ref="L83:L106" si="255">A83</f>
        <v>12 Other managers and proprietors</v>
      </c>
      <c r="M83" s="18">
        <f t="shared" si="215"/>
        <v>6.6866204307631349</v>
      </c>
      <c r="N83" s="18">
        <f t="shared" si="215"/>
        <v>-2.0220192872022369</v>
      </c>
      <c r="O83" s="18">
        <f t="shared" si="215"/>
        <v>5.0302956952082978</v>
      </c>
      <c r="P83" s="18">
        <f t="shared" si="215"/>
        <v>3.3580212890680361</v>
      </c>
      <c r="Q83" s="18">
        <f t="shared" si="216"/>
        <v>3.5312495433827529</v>
      </c>
      <c r="S83" s="18">
        <f t="shared" si="217"/>
        <v>3.9124665523526669</v>
      </c>
      <c r="T83" s="18">
        <f t="shared" si="218"/>
        <v>4.2243050992102793</v>
      </c>
      <c r="U83" s="18">
        <f t="shared" si="219"/>
        <v>6.6816588748694228</v>
      </c>
      <c r="W83" t="str">
        <f t="shared" ref="W83:W106" si="256">A83</f>
        <v>12 Other managers and proprietors</v>
      </c>
      <c r="X83" s="18">
        <f t="shared" si="220"/>
        <v>1.7550725194453998</v>
      </c>
      <c r="Y83" s="18">
        <f t="shared" si="220"/>
        <v>12.3867744069601</v>
      </c>
      <c r="Z83" s="18">
        <f t="shared" si="220"/>
        <v>0.91061357342170357</v>
      </c>
      <c r="AA83" s="18">
        <f t="shared" si="220"/>
        <v>2.2873484005331512</v>
      </c>
      <c r="AB83" s="18">
        <f t="shared" si="221"/>
        <v>2.4562993451463733</v>
      </c>
      <c r="AD83" s="18">
        <f t="shared" si="222"/>
        <v>1.8263623522035033</v>
      </c>
      <c r="AE83" s="18">
        <f t="shared" si="223"/>
        <v>3.6495037890466264</v>
      </c>
      <c r="AF83" s="18">
        <f t="shared" si="224"/>
        <v>4.8124764888807459</v>
      </c>
      <c r="AH83" t="str">
        <f t="shared" ref="AH83:AH106" si="257">L83</f>
        <v>12 Other managers and proprietors</v>
      </c>
      <c r="AI83" s="18">
        <f t="shared" si="225"/>
        <v>2.4269092931102243</v>
      </c>
      <c r="AJ83" s="18">
        <f t="shared" si="225"/>
        <v>20.724137282653231</v>
      </c>
      <c r="AK83" s="18">
        <f t="shared" si="225"/>
        <v>-0.23797853876600383</v>
      </c>
      <c r="AL83" s="18">
        <f t="shared" si="225"/>
        <v>2.4598415740740398</v>
      </c>
      <c r="AM83" s="18">
        <f t="shared" si="226"/>
        <v>2.6561138562384512</v>
      </c>
      <c r="AO83" s="18">
        <f t="shared" si="227"/>
        <v>1.5525579043084381</v>
      </c>
      <c r="AP83" s="18">
        <f t="shared" si="228"/>
        <v>3.5863378529924717</v>
      </c>
      <c r="AQ83" s="18">
        <f t="shared" si="229"/>
        <v>4.5756812859570672</v>
      </c>
      <c r="AS83" t="str">
        <f t="shared" ref="AS83:AS106" si="258">W83</f>
        <v>12 Other managers and proprietors</v>
      </c>
      <c r="AT83" s="18">
        <f t="shared" si="230"/>
        <v>1.4914486947358974</v>
      </c>
      <c r="AU83" s="18">
        <f t="shared" si="230"/>
        <v>13.920574005431563</v>
      </c>
      <c r="AV83" s="18">
        <f t="shared" si="230"/>
        <v>1.4277009809391839</v>
      </c>
      <c r="AW83" s="18">
        <f t="shared" si="230"/>
        <v>2.2105105128711999</v>
      </c>
      <c r="AX83" s="18">
        <f t="shared" si="231"/>
        <v>2.6588253085523705</v>
      </c>
      <c r="AZ83" s="18">
        <f t="shared" si="232"/>
        <v>1.9489050000280006</v>
      </c>
      <c r="BA83" s="18">
        <f t="shared" si="233"/>
        <v>3.5465362784711685</v>
      </c>
      <c r="BB83" s="18">
        <f t="shared" si="234"/>
        <v>4.8074620909257737</v>
      </c>
      <c r="BD83" t="str">
        <f t="shared" ref="BD83:BD106" si="259">AH83</f>
        <v>12 Other managers and proprietors</v>
      </c>
      <c r="BE83" s="18">
        <f t="shared" si="235"/>
        <v>-0.14027337319577615</v>
      </c>
      <c r="BF83" s="18">
        <f t="shared" si="235"/>
        <v>-4.7787237772671798</v>
      </c>
      <c r="BG83" s="18">
        <f t="shared" si="235"/>
        <v>1.2941880945961826</v>
      </c>
      <c r="BH83" s="18">
        <f t="shared" si="235"/>
        <v>0.98441775705422341</v>
      </c>
      <c r="BI83" s="18">
        <f t="shared" si="236"/>
        <v>0.71056175622283835</v>
      </c>
      <c r="BK83" s="18">
        <f t="shared" si="237"/>
        <v>1.0875691355209938</v>
      </c>
      <c r="BL83" s="18">
        <f t="shared" si="238"/>
        <v>2.856792421320109</v>
      </c>
      <c r="BM83" s="18">
        <f t="shared" si="239"/>
        <v>3.6087517376250489</v>
      </c>
      <c r="BO83" t="str">
        <f t="shared" ref="BO83:BO106" si="260">AS83</f>
        <v>12 Other managers and proprietors</v>
      </c>
      <c r="BP83" s="18">
        <f t="shared" si="240"/>
        <v>0.43973296044219623</v>
      </c>
      <c r="BQ83" s="18">
        <f t="shared" si="240"/>
        <v>-0.13420997594664197</v>
      </c>
      <c r="BR83" s="18">
        <f t="shared" si="240"/>
        <v>-0.46555888294987913</v>
      </c>
      <c r="BS83" s="18">
        <f t="shared" si="240"/>
        <v>-0.43430452812132092</v>
      </c>
      <c r="BT83" s="18">
        <f t="shared" si="241"/>
        <v>-0.42534494350200402</v>
      </c>
      <c r="BV83" s="18">
        <f t="shared" si="242"/>
        <v>-0.4447237366939194</v>
      </c>
      <c r="BW83" s="18">
        <f t="shared" si="243"/>
        <v>2.859954604122894</v>
      </c>
      <c r="BX83" s="18">
        <f t="shared" si="244"/>
        <v>2.5635315459537011</v>
      </c>
      <c r="BZ83" t="str">
        <f t="shared" ref="BZ83:BZ106" si="261">BD83</f>
        <v>12 Other managers and proprietors</v>
      </c>
      <c r="CA83" s="18">
        <f t="shared" si="245"/>
        <v>-1.2741316553603887</v>
      </c>
      <c r="CB83" s="18">
        <f t="shared" si="245"/>
        <v>-4.3434737472754836</v>
      </c>
      <c r="CC83" s="18">
        <f t="shared" si="245"/>
        <v>-1.0894035590636619</v>
      </c>
      <c r="CD83" s="18">
        <f t="shared" si="245"/>
        <v>-1.835548469023851</v>
      </c>
      <c r="CE83" s="18">
        <f t="shared" si="246"/>
        <v>-1.7620147326271041</v>
      </c>
      <c r="CG83" s="18">
        <f t="shared" si="247"/>
        <v>-1.5874610096619834</v>
      </c>
      <c r="CH83" s="18">
        <f t="shared" si="248"/>
        <v>2.3418878030122325</v>
      </c>
      <c r="CI83" s="18">
        <f t="shared" si="249"/>
        <v>1.232734422468762</v>
      </c>
      <c r="CK83" t="str">
        <f t="shared" ref="CK83:CK106" si="262">BO83</f>
        <v>12 Other managers and proprietors</v>
      </c>
      <c r="CL83" s="18">
        <f t="shared" si="250"/>
        <v>1.2559195651555166</v>
      </c>
      <c r="CM83" s="18">
        <f t="shared" si="250"/>
        <v>-20.665295290351139</v>
      </c>
      <c r="CN83" s="18">
        <f t="shared" si="250"/>
        <v>0.70804309855623249</v>
      </c>
      <c r="CO83" s="18">
        <f t="shared" si="250"/>
        <v>-1.4895086408271307</v>
      </c>
      <c r="CP83" s="18">
        <f t="shared" si="251"/>
        <v>-2.141049683002394</v>
      </c>
      <c r="CR83" s="18">
        <f t="shared" si="252"/>
        <v>-0.76237182485691113</v>
      </c>
      <c r="CS83" s="18">
        <f t="shared" si="253"/>
        <v>1.9125224169687982</v>
      </c>
      <c r="CT83" s="18">
        <f t="shared" si="254"/>
        <v>1.3356502743836929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5.4562092006185337</v>
      </c>
      <c r="C84" s="18">
        <f t="shared" si="210"/>
        <v>-1.5031962330330551</v>
      </c>
      <c r="D84" s="18">
        <f t="shared" si="210"/>
        <v>6.8342143639703368</v>
      </c>
      <c r="E84" s="18">
        <f t="shared" si="210"/>
        <v>2.4949651635474135</v>
      </c>
      <c r="F84" s="18">
        <f t="shared" si="211"/>
        <v>3.5738104059428899</v>
      </c>
      <c r="H84" s="18">
        <f t="shared" si="212"/>
        <v>3.9214365785665839</v>
      </c>
      <c r="I84" s="18">
        <f t="shared" si="213"/>
        <v>3.084886092090211</v>
      </c>
      <c r="J84" s="18">
        <f t="shared" si="214"/>
        <v>5.8853900886539412</v>
      </c>
      <c r="L84" t="str">
        <f t="shared" si="255"/>
        <v>21 Science, research, engineering and technology professionals</v>
      </c>
      <c r="M84" s="18">
        <f t="shared" si="215"/>
        <v>6.2343993413366272</v>
      </c>
      <c r="N84" s="18">
        <f t="shared" si="215"/>
        <v>4.2063977582291523</v>
      </c>
      <c r="O84" s="18">
        <f t="shared" si="215"/>
        <v>8.4481429802548913</v>
      </c>
      <c r="P84" s="18">
        <f t="shared" si="215"/>
        <v>2.981000503025566</v>
      </c>
      <c r="Q84" s="18">
        <f t="shared" si="216"/>
        <v>4.7366076223294362</v>
      </c>
      <c r="S84" s="18">
        <f t="shared" si="217"/>
        <v>4.7720507150324609</v>
      </c>
      <c r="T84" s="18">
        <f t="shared" si="218"/>
        <v>3.4383839616857204</v>
      </c>
      <c r="U84" s="18">
        <f t="shared" si="219"/>
        <v>6.7734653977866488</v>
      </c>
      <c r="W84" t="str">
        <f t="shared" si="256"/>
        <v>21 Science, research, engineering and technology professionals</v>
      </c>
      <c r="X84" s="18">
        <f t="shared" si="220"/>
        <v>2.4447742813304307</v>
      </c>
      <c r="Y84" s="18">
        <f t="shared" si="220"/>
        <v>9.6093773518481242</v>
      </c>
      <c r="Z84" s="18">
        <f t="shared" si="220"/>
        <v>3.3949824783065186</v>
      </c>
      <c r="AA84" s="18">
        <f t="shared" si="220"/>
        <v>1.528270812414334</v>
      </c>
      <c r="AB84" s="18">
        <f t="shared" si="221"/>
        <v>2.5978908431353753</v>
      </c>
      <c r="AD84" s="18">
        <f t="shared" si="222"/>
        <v>2.1467330055924716</v>
      </c>
      <c r="AE84" s="18">
        <f t="shared" si="223"/>
        <v>2.673984170863597</v>
      </c>
      <c r="AF84" s="18">
        <f t="shared" si="224"/>
        <v>4.2270094531018376</v>
      </c>
      <c r="AH84" t="str">
        <f t="shared" si="257"/>
        <v>21 Science, research, engineering and technology professionals</v>
      </c>
      <c r="AI84" s="18">
        <f t="shared" si="225"/>
        <v>0.7231696257403275</v>
      </c>
      <c r="AJ84" s="18">
        <f t="shared" si="225"/>
        <v>16.359465246937187</v>
      </c>
      <c r="AK84" s="18">
        <f t="shared" si="225"/>
        <v>3.0932530849874684</v>
      </c>
      <c r="AL84" s="18">
        <f t="shared" si="225"/>
        <v>1.9887211818022887</v>
      </c>
      <c r="AM84" s="18">
        <f t="shared" si="226"/>
        <v>3.1791985010078738</v>
      </c>
      <c r="AO84" s="18">
        <f t="shared" si="227"/>
        <v>2.355577309468071</v>
      </c>
      <c r="AP84" s="18">
        <f t="shared" si="228"/>
        <v>2.6264810296296126</v>
      </c>
      <c r="AQ84" s="18">
        <f t="shared" si="229"/>
        <v>4.3474166017573257</v>
      </c>
      <c r="AS84" t="str">
        <f t="shared" si="258"/>
        <v>21 Science, research, engineering and technology professionals</v>
      </c>
      <c r="AT84" s="18">
        <f t="shared" si="230"/>
        <v>1.6072193919604238</v>
      </c>
      <c r="AU84" s="18">
        <f t="shared" si="230"/>
        <v>6.0700177553358881</v>
      </c>
      <c r="AV84" s="18">
        <f t="shared" si="230"/>
        <v>0.98284655406728483</v>
      </c>
      <c r="AW84" s="18">
        <f t="shared" si="230"/>
        <v>0.877540880523342</v>
      </c>
      <c r="AX84" s="18">
        <f t="shared" si="231"/>
        <v>1.2274908527719397</v>
      </c>
      <c r="AZ84" s="18">
        <f t="shared" si="232"/>
        <v>0.91263056454062852</v>
      </c>
      <c r="BA84" s="18">
        <f t="shared" si="233"/>
        <v>2.2122419660709047</v>
      </c>
      <c r="BB84" s="18">
        <f t="shared" si="234"/>
        <v>2.8957831752025598</v>
      </c>
      <c r="BD84" t="str">
        <f t="shared" si="259"/>
        <v>21 Science, research, engineering and technology professionals</v>
      </c>
      <c r="BE84" s="18">
        <f t="shared" si="235"/>
        <v>2.3426331114382082</v>
      </c>
      <c r="BF84" s="18">
        <f t="shared" si="235"/>
        <v>-1.8008292608114429</v>
      </c>
      <c r="BG84" s="18">
        <f t="shared" si="235"/>
        <v>4.2940764113540641</v>
      </c>
      <c r="BH84" s="18">
        <f t="shared" si="235"/>
        <v>1.0405104027015888</v>
      </c>
      <c r="BI84" s="18">
        <f t="shared" si="236"/>
        <v>1.864435818288146</v>
      </c>
      <c r="BK84" s="18">
        <f t="shared" si="237"/>
        <v>2.1135955258543504</v>
      </c>
      <c r="BL84" s="18">
        <f t="shared" si="238"/>
        <v>2.0931669678445619</v>
      </c>
      <c r="BM84" s="18">
        <f t="shared" si="239"/>
        <v>3.7335248060202719</v>
      </c>
      <c r="BO84" t="str">
        <f t="shared" si="260"/>
        <v>21 Science, research, engineering and technology professionals</v>
      </c>
      <c r="BP84" s="18">
        <f t="shared" si="240"/>
        <v>1.9034393549840267</v>
      </c>
      <c r="BQ84" s="18">
        <f t="shared" si="240"/>
        <v>11.035187504794642</v>
      </c>
      <c r="BR84" s="18">
        <f t="shared" si="240"/>
        <v>2.2127569493938015</v>
      </c>
      <c r="BS84" s="18">
        <f t="shared" si="240"/>
        <v>2.8256281277005968E-4</v>
      </c>
      <c r="BT84" s="18">
        <f t="shared" si="241"/>
        <v>1.3473508227502151</v>
      </c>
      <c r="BV84" s="18">
        <f t="shared" si="242"/>
        <v>0.73240098591906833</v>
      </c>
      <c r="BW84" s="18">
        <f t="shared" si="243"/>
        <v>2.1531912732987379</v>
      </c>
      <c r="BX84" s="18">
        <f t="shared" si="244"/>
        <v>2.7041905610328154</v>
      </c>
      <c r="BZ84" t="str">
        <f t="shared" si="261"/>
        <v>21 Science, research, engineering and technology professionals</v>
      </c>
      <c r="CA84" s="18">
        <f t="shared" si="245"/>
        <v>1.0859358752163262</v>
      </c>
      <c r="CB84" s="18">
        <f t="shared" si="245"/>
        <v>-5.1839236341019497</v>
      </c>
      <c r="CC84" s="18">
        <f t="shared" si="245"/>
        <v>2.0992265690578549</v>
      </c>
      <c r="CD84" s="18">
        <f t="shared" si="245"/>
        <v>-3.5261095343881776</v>
      </c>
      <c r="CE84" s="18">
        <f t="shared" si="246"/>
        <v>-1.908638996293277</v>
      </c>
      <c r="CG84" s="18">
        <f t="shared" si="247"/>
        <v>-1.6863064566672081</v>
      </c>
      <c r="CH84" s="18">
        <f t="shared" si="248"/>
        <v>1.8226709822837028</v>
      </c>
      <c r="CI84" s="18">
        <f t="shared" si="249"/>
        <v>0.55171903034698655</v>
      </c>
      <c r="CK84" t="str">
        <f t="shared" si="262"/>
        <v>21 Science, research, engineering and technology professionals</v>
      </c>
      <c r="CL84" s="18">
        <f t="shared" si="250"/>
        <v>6.6650865136793191</v>
      </c>
      <c r="CM84" s="18">
        <f t="shared" si="250"/>
        <v>-16.704330476514585</v>
      </c>
      <c r="CN84" s="18">
        <f t="shared" si="250"/>
        <v>5.9381139716670805</v>
      </c>
      <c r="CO84" s="18">
        <f t="shared" si="250"/>
        <v>-1.0777724903271224</v>
      </c>
      <c r="CP84" s="18">
        <f t="shared" si="251"/>
        <v>-1.6944450248546072E-2</v>
      </c>
      <c r="CR84" s="18">
        <f t="shared" si="252"/>
        <v>1.2076491196109984</v>
      </c>
      <c r="CS84" s="18">
        <f t="shared" si="253"/>
        <v>1.954773379191499</v>
      </c>
      <c r="CT84" s="18">
        <f t="shared" si="254"/>
        <v>2.8946570070029765</v>
      </c>
    </row>
    <row r="85" spans="1:98" x14ac:dyDescent="0.2">
      <c r="A85" t="str">
        <f t="shared" si="209"/>
        <v>22 Health professionals</v>
      </c>
      <c r="B85" s="18">
        <f t="shared" si="210"/>
        <v>8.5982049767383106</v>
      </c>
      <c r="C85" s="18">
        <f t="shared" si="210"/>
        <v>-13.463098680896657</v>
      </c>
      <c r="D85" s="18">
        <f t="shared" si="210"/>
        <v>5.8294826725333593</v>
      </c>
      <c r="E85" s="18">
        <f t="shared" si="210"/>
        <v>2.9986623304999682</v>
      </c>
      <c r="F85" s="18">
        <f t="shared" si="211"/>
        <v>2.7506101342024136</v>
      </c>
      <c r="H85" s="18">
        <f t="shared" si="212"/>
        <v>3.9337540239268387</v>
      </c>
      <c r="I85" s="18">
        <f t="shared" si="213"/>
        <v>3.7169827385514331</v>
      </c>
      <c r="J85" s="18">
        <f t="shared" si="214"/>
        <v>6.3347437336796597</v>
      </c>
      <c r="L85" t="str">
        <f t="shared" si="255"/>
        <v>22 Health professionals</v>
      </c>
      <c r="M85" s="18">
        <f t="shared" si="215"/>
        <v>9.8139030256269919</v>
      </c>
      <c r="N85" s="18">
        <f t="shared" si="215"/>
        <v>-11.53765246418722</v>
      </c>
      <c r="O85" s="18">
        <f t="shared" si="215"/>
        <v>4.4936466465903324</v>
      </c>
      <c r="P85" s="18">
        <f t="shared" si="215"/>
        <v>2.7457740102322381</v>
      </c>
      <c r="Q85" s="18">
        <f t="shared" si="216"/>
        <v>2.3270545032576972</v>
      </c>
      <c r="S85" s="18">
        <f t="shared" si="217"/>
        <v>3.3251253014640048</v>
      </c>
      <c r="T85" s="18">
        <f t="shared" si="218"/>
        <v>3.6567550959267114</v>
      </c>
      <c r="U85" s="18">
        <f t="shared" si="219"/>
        <v>5.8530497167042617</v>
      </c>
      <c r="W85" t="str">
        <f t="shared" si="256"/>
        <v>22 Health professionals</v>
      </c>
      <c r="X85" s="18">
        <f t="shared" si="220"/>
        <v>5.47296444109997</v>
      </c>
      <c r="Y85" s="18">
        <f t="shared" si="220"/>
        <v>6.0152327781592962</v>
      </c>
      <c r="Z85" s="18">
        <f t="shared" si="220"/>
        <v>-0.15312500241270177</v>
      </c>
      <c r="AA85" s="18">
        <f t="shared" si="220"/>
        <v>1.5896916149654938</v>
      </c>
      <c r="AB85" s="18">
        <f t="shared" si="221"/>
        <v>1.3114584144722885</v>
      </c>
      <c r="AD85" s="18">
        <f t="shared" si="222"/>
        <v>1.0053986248233615</v>
      </c>
      <c r="AE85" s="18">
        <f t="shared" si="223"/>
        <v>3.1846429481214633</v>
      </c>
      <c r="AF85" s="18">
        <f t="shared" si="224"/>
        <v>3.8496818179826864</v>
      </c>
      <c r="AH85" t="str">
        <f t="shared" si="257"/>
        <v>22 Health professionals</v>
      </c>
      <c r="AI85" s="18">
        <f t="shared" si="225"/>
        <v>-3.9733495586053991</v>
      </c>
      <c r="AJ85" s="18">
        <f t="shared" si="225"/>
        <v>-3.9203513535867596</v>
      </c>
      <c r="AK85" s="18">
        <f t="shared" si="225"/>
        <v>-11.766628302946181</v>
      </c>
      <c r="AL85" s="18">
        <f t="shared" si="225"/>
        <v>-6.7902428743733871</v>
      </c>
      <c r="AM85" s="18">
        <f t="shared" si="226"/>
        <v>-8.2009690604526231</v>
      </c>
      <c r="AO85" s="18">
        <f t="shared" si="227"/>
        <v>-8.4794665811128702</v>
      </c>
      <c r="AP85" s="18">
        <f t="shared" si="228"/>
        <v>1.1824435862945348</v>
      </c>
      <c r="AQ85" s="18">
        <f t="shared" si="229"/>
        <v>-5.0790563193914391</v>
      </c>
      <c r="AS85" t="str">
        <f t="shared" si="258"/>
        <v>22 Health professionals</v>
      </c>
      <c r="AT85" s="18">
        <f t="shared" si="230"/>
        <v>5.099937959291645</v>
      </c>
      <c r="AU85" s="18">
        <f t="shared" si="230"/>
        <v>25.567157376039496</v>
      </c>
      <c r="AV85" s="18">
        <f t="shared" si="230"/>
        <v>0.24408472138883752</v>
      </c>
      <c r="AW85" s="18">
        <f t="shared" si="230"/>
        <v>1.7748659334934525</v>
      </c>
      <c r="AX85" s="18">
        <f t="shared" si="231"/>
        <v>2.6327466616884898</v>
      </c>
      <c r="AZ85" s="18">
        <f t="shared" si="232"/>
        <v>1.26202568461804</v>
      </c>
      <c r="BA85" s="18">
        <f t="shared" si="233"/>
        <v>3.012254638731271</v>
      </c>
      <c r="BB85" s="18">
        <f t="shared" si="234"/>
        <v>3.8710105520420202</v>
      </c>
      <c r="BD85" t="str">
        <f t="shared" si="259"/>
        <v>22 Health professionals</v>
      </c>
      <c r="BE85" s="18">
        <f t="shared" si="235"/>
        <v>3.4692087424363693</v>
      </c>
      <c r="BF85" s="18">
        <f t="shared" si="235"/>
        <v>-1.072348547975821</v>
      </c>
      <c r="BG85" s="18">
        <f t="shared" si="235"/>
        <v>1.9966795494982037</v>
      </c>
      <c r="BH85" s="18">
        <f t="shared" si="235"/>
        <v>0.80871505546205036</v>
      </c>
      <c r="BI85" s="18">
        <f t="shared" si="236"/>
        <v>1.0594176192115778</v>
      </c>
      <c r="BK85" s="18">
        <f t="shared" si="237"/>
        <v>1.2031578375621299</v>
      </c>
      <c r="BL85" s="18">
        <f t="shared" si="238"/>
        <v>3.3952370594169556</v>
      </c>
      <c r="BM85" s="18">
        <f t="shared" si="239"/>
        <v>4.1736733693275463</v>
      </c>
      <c r="BO85" t="str">
        <f t="shared" si="260"/>
        <v>22 Health professionals</v>
      </c>
      <c r="BP85" s="18">
        <f t="shared" si="240"/>
        <v>4.8105610845040836</v>
      </c>
      <c r="BQ85" s="18">
        <f t="shared" si="240"/>
        <v>-5.8518665747646859</v>
      </c>
      <c r="BR85" s="18">
        <f t="shared" si="240"/>
        <v>0.31620186548049212</v>
      </c>
      <c r="BS85" s="18">
        <f t="shared" si="240"/>
        <v>-1.213833415577581</v>
      </c>
      <c r="BT85" s="18">
        <f t="shared" si="241"/>
        <v>-1.0361054383802415</v>
      </c>
      <c r="BV85" s="18">
        <f t="shared" si="242"/>
        <v>-0.70643231099811743</v>
      </c>
      <c r="BW85" s="18">
        <f t="shared" si="243"/>
        <v>2.6188559025060787</v>
      </c>
      <c r="BX85" s="18">
        <f t="shared" si="244"/>
        <v>2.1348811689715586</v>
      </c>
      <c r="BZ85" t="str">
        <f t="shared" si="261"/>
        <v>22 Health professionals</v>
      </c>
      <c r="CA85" s="18">
        <f t="shared" si="245"/>
        <v>7.8775449920238882</v>
      </c>
      <c r="CB85" s="18">
        <f t="shared" si="245"/>
        <v>-22.00125605355716</v>
      </c>
      <c r="CC85" s="18">
        <f t="shared" si="245"/>
        <v>-1.0126993886905744</v>
      </c>
      <c r="CD85" s="18">
        <f t="shared" si="245"/>
        <v>-3.7477690941367214</v>
      </c>
      <c r="CE85" s="18">
        <f t="shared" si="246"/>
        <v>-4.1690450055473889</v>
      </c>
      <c r="CG85" s="18">
        <f t="shared" si="247"/>
        <v>-2.8445808197009481</v>
      </c>
      <c r="CH85" s="18">
        <f t="shared" si="248"/>
        <v>2.1304138613011725</v>
      </c>
      <c r="CI85" s="18">
        <f t="shared" si="249"/>
        <v>0.13573573372742676</v>
      </c>
      <c r="CK85" t="str">
        <f t="shared" si="262"/>
        <v>22 Health professionals</v>
      </c>
      <c r="CL85" s="18">
        <f t="shared" si="250"/>
        <v>9.6506566314705999</v>
      </c>
      <c r="CM85" s="18">
        <f t="shared" si="250"/>
        <v>-23.574120034126288</v>
      </c>
      <c r="CN85" s="18">
        <f t="shared" si="250"/>
        <v>-0.57946152590824251</v>
      </c>
      <c r="CO85" s="18">
        <f t="shared" si="250"/>
        <v>-0.38876339514406499</v>
      </c>
      <c r="CP85" s="18">
        <f t="shared" si="251"/>
        <v>-2.0833560214856384</v>
      </c>
      <c r="CR85" s="18">
        <f t="shared" si="252"/>
        <v>-0.45237004604741227</v>
      </c>
      <c r="CS85" s="18">
        <f t="shared" si="253"/>
        <v>1.9456468190263587</v>
      </c>
      <c r="CT85" s="18">
        <f t="shared" si="254"/>
        <v>1.6030206267176883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4.7493228505631535</v>
      </c>
      <c r="C86" s="18">
        <f t="shared" si="210"/>
        <v>2.2387170891753794</v>
      </c>
      <c r="D86" s="18">
        <f t="shared" si="210"/>
        <v>2.1968442619567208</v>
      </c>
      <c r="E86" s="18">
        <f t="shared" si="210"/>
        <v>1.6233317432131855</v>
      </c>
      <c r="F86" s="18">
        <f t="shared" si="211"/>
        <v>1.8406281631749621</v>
      </c>
      <c r="H86" s="18">
        <f t="shared" si="212"/>
        <v>1.8141440811040077</v>
      </c>
      <c r="I86" s="18">
        <f t="shared" si="213"/>
        <v>3.1139393341087063</v>
      </c>
      <c r="J86" s="18">
        <f t="shared" si="214"/>
        <v>4.3483073406216821</v>
      </c>
      <c r="L86" t="str">
        <f t="shared" si="255"/>
        <v>23 Teaching and other educational professionals</v>
      </c>
      <c r="M86" s="18">
        <f t="shared" si="215"/>
        <v>6.4028639601480641</v>
      </c>
      <c r="N86" s="18">
        <f t="shared" si="215"/>
        <v>-8.774277993495172E-3</v>
      </c>
      <c r="O86" s="18">
        <f t="shared" si="215"/>
        <v>2.3701449242502726</v>
      </c>
      <c r="P86" s="18">
        <f t="shared" si="215"/>
        <v>1.6592822735293167</v>
      </c>
      <c r="Q86" s="18">
        <f t="shared" si="216"/>
        <v>1.7756019468555984</v>
      </c>
      <c r="S86" s="18">
        <f t="shared" si="217"/>
        <v>1.8956863174317551</v>
      </c>
      <c r="T86" s="18">
        <f t="shared" si="218"/>
        <v>3.2429093374804152</v>
      </c>
      <c r="U86" s="18">
        <f t="shared" si="219"/>
        <v>4.5146980801412884</v>
      </c>
      <c r="W86" t="str">
        <f t="shared" si="256"/>
        <v>23 Teaching and other educational professionals</v>
      </c>
      <c r="X86" s="18">
        <f t="shared" si="220"/>
        <v>5.5643828913432003E-4</v>
      </c>
      <c r="Y86" s="18">
        <f t="shared" si="220"/>
        <v>15.584318024459719</v>
      </c>
      <c r="Z86" s="18">
        <f t="shared" si="220"/>
        <v>-5.7300823439773936</v>
      </c>
      <c r="AA86" s="18">
        <f t="shared" si="220"/>
        <v>-1.7000768180629122</v>
      </c>
      <c r="AB86" s="18">
        <f t="shared" si="221"/>
        <v>-1.9904215782790891</v>
      </c>
      <c r="AD86" s="18">
        <f t="shared" si="222"/>
        <v>-3.0621994777369266</v>
      </c>
      <c r="AE86" s="18">
        <f t="shared" si="223"/>
        <v>2.1930086518236136</v>
      </c>
      <c r="AF86" s="18">
        <f t="shared" si="224"/>
        <v>7.8016951180037708E-2</v>
      </c>
      <c r="AH86" t="str">
        <f t="shared" si="257"/>
        <v>23 Teaching and other educational professionals</v>
      </c>
      <c r="AI86" s="18">
        <f t="shared" si="225"/>
        <v>-11.589251707371051</v>
      </c>
      <c r="AJ86" s="18">
        <f t="shared" si="225"/>
        <v>-3.897872029762095</v>
      </c>
      <c r="AK86" s="18">
        <f t="shared" si="225"/>
        <v>-12.421852873849149</v>
      </c>
      <c r="AL86" s="18">
        <f t="shared" si="225"/>
        <v>0.29320723500514401</v>
      </c>
      <c r="AM86" s="18">
        <f t="shared" si="226"/>
        <v>-4.1230554557599497</v>
      </c>
      <c r="AO86" s="18">
        <f t="shared" si="227"/>
        <v>-4.1380489098427837</v>
      </c>
      <c r="AP86" s="18">
        <f t="shared" si="228"/>
        <v>1.0810898345316344</v>
      </c>
      <c r="AQ86" s="18">
        <f t="shared" si="229"/>
        <v>-2.2984535887209168</v>
      </c>
      <c r="AS86" t="str">
        <f t="shared" si="258"/>
        <v>23 Teaching and other educational professionals</v>
      </c>
      <c r="AT86" s="18">
        <f t="shared" si="230"/>
        <v>0.98457526996644784</v>
      </c>
      <c r="AU86" s="18">
        <f t="shared" si="230"/>
        <v>7.1357354269056872</v>
      </c>
      <c r="AV86" s="18">
        <f t="shared" si="230"/>
        <v>-5.5084661200126561</v>
      </c>
      <c r="AW86" s="18">
        <f t="shared" si="230"/>
        <v>-1.2934838982601726</v>
      </c>
      <c r="AX86" s="18">
        <f t="shared" si="231"/>
        <v>-2.1305116644359412</v>
      </c>
      <c r="AZ86" s="18">
        <f t="shared" si="232"/>
        <v>-2.7189651195583586</v>
      </c>
      <c r="BA86" s="18">
        <f t="shared" si="233"/>
        <v>2.0482028789793549</v>
      </c>
      <c r="BB86" s="18">
        <f t="shared" si="234"/>
        <v>0.11098182415532065</v>
      </c>
      <c r="BD86" t="str">
        <f t="shared" si="259"/>
        <v>23 Teaching and other educational professionals</v>
      </c>
      <c r="BE86" s="18">
        <f t="shared" si="235"/>
        <v>1.1666616466402768</v>
      </c>
      <c r="BF86" s="18">
        <f t="shared" si="235"/>
        <v>0.48262727593770816</v>
      </c>
      <c r="BG86" s="18">
        <f t="shared" si="235"/>
        <v>-0.30739372080773597</v>
      </c>
      <c r="BH86" s="18">
        <f t="shared" si="235"/>
        <v>2.0507827065601836</v>
      </c>
      <c r="BI86" s="18">
        <f t="shared" si="236"/>
        <v>1.2099174738776197</v>
      </c>
      <c r="BK86" s="18">
        <f t="shared" si="237"/>
        <v>1.2585902352276745</v>
      </c>
      <c r="BL86" s="18">
        <f t="shared" si="238"/>
        <v>2.444274592080431</v>
      </c>
      <c r="BM86" s="18">
        <f t="shared" si="239"/>
        <v>3.3651164184481663</v>
      </c>
      <c r="BO86" t="str">
        <f t="shared" si="260"/>
        <v>23 Teaching and other educational professionals</v>
      </c>
      <c r="BP86" s="18">
        <f t="shared" si="240"/>
        <v>2.1176276200445487</v>
      </c>
      <c r="BQ86" s="18">
        <f t="shared" si="240"/>
        <v>-1.8542377647800201</v>
      </c>
      <c r="BR86" s="18">
        <f t="shared" si="240"/>
        <v>-2.1129899357306026</v>
      </c>
      <c r="BS86" s="18">
        <f t="shared" si="240"/>
        <v>-0.92568557955124975</v>
      </c>
      <c r="BT86" s="18">
        <f t="shared" si="241"/>
        <v>-1.3563288650325411</v>
      </c>
      <c r="BV86" s="18">
        <f t="shared" si="242"/>
        <v>-1.3230452675138449</v>
      </c>
      <c r="BW86" s="18">
        <f t="shared" si="243"/>
        <v>2.3228659987059253</v>
      </c>
      <c r="BX86" s="18">
        <f t="shared" si="244"/>
        <v>1.3902985702383353</v>
      </c>
      <c r="BZ86" t="str">
        <f t="shared" si="261"/>
        <v>23 Teaching and other educational professionals</v>
      </c>
      <c r="CA86" s="18">
        <f t="shared" si="245"/>
        <v>3.0863209652656431</v>
      </c>
      <c r="CB86" s="18">
        <f t="shared" si="245"/>
        <v>0.49944554577014966</v>
      </c>
      <c r="CC86" s="18">
        <f t="shared" si="245"/>
        <v>-2.3939272867900652</v>
      </c>
      <c r="CD86" s="18">
        <f t="shared" si="245"/>
        <v>-2.0448997338230357</v>
      </c>
      <c r="CE86" s="18">
        <f t="shared" si="246"/>
        <v>-1.9971625976138996</v>
      </c>
      <c r="CG86" s="18">
        <f t="shared" si="247"/>
        <v>-2.161380707150351</v>
      </c>
      <c r="CH86" s="18">
        <f t="shared" si="248"/>
        <v>2.107104048848929</v>
      </c>
      <c r="CI86" s="18">
        <f t="shared" si="249"/>
        <v>0.56236364377515446</v>
      </c>
      <c r="CK86" t="str">
        <f t="shared" si="262"/>
        <v>23 Teaching and other educational professionals</v>
      </c>
      <c r="CL86" s="18">
        <f t="shared" si="250"/>
        <v>7.1105022517331529</v>
      </c>
      <c r="CM86" s="18">
        <f t="shared" si="250"/>
        <v>-10.563129513987368</v>
      </c>
      <c r="CN86" s="18">
        <f t="shared" si="250"/>
        <v>-1.0685803276888284</v>
      </c>
      <c r="CO86" s="18">
        <f t="shared" si="250"/>
        <v>-1.7220062500810984</v>
      </c>
      <c r="CP86" s="18">
        <f t="shared" si="251"/>
        <v>-2.0967939554484283</v>
      </c>
      <c r="CR86" s="18">
        <f t="shared" si="252"/>
        <v>-1.5046785525894668</v>
      </c>
      <c r="CS86" s="18">
        <f t="shared" si="253"/>
        <v>1.8178369848621534</v>
      </c>
      <c r="CT86" s="18">
        <f t="shared" si="254"/>
        <v>0.67908332060804266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6.5072182362615916</v>
      </c>
      <c r="C87" s="18">
        <f t="shared" si="210"/>
        <v>6.6796591123325699</v>
      </c>
      <c r="D87" s="18">
        <f t="shared" si="210"/>
        <v>5.1081345530477273</v>
      </c>
      <c r="E87" s="18">
        <f t="shared" si="210"/>
        <v>2.781925847608635</v>
      </c>
      <c r="F87" s="18">
        <f t="shared" si="211"/>
        <v>3.744342623044572</v>
      </c>
      <c r="H87" s="18">
        <f t="shared" si="212"/>
        <v>3.5515514496526457</v>
      </c>
      <c r="I87" s="18">
        <f t="shared" si="213"/>
        <v>3.5730127523032396</v>
      </c>
      <c r="J87" s="18">
        <f t="shared" si="214"/>
        <v>5.9542036829168143</v>
      </c>
      <c r="L87" t="str">
        <f t="shared" si="255"/>
        <v>24 Business, media and public service professionals</v>
      </c>
      <c r="M87" s="18">
        <f t="shared" si="215"/>
        <v>7.4222609990363342</v>
      </c>
      <c r="N87" s="18">
        <f t="shared" si="215"/>
        <v>1.883446307716774</v>
      </c>
      <c r="O87" s="18">
        <f t="shared" si="215"/>
        <v>4.7627235926950062</v>
      </c>
      <c r="P87" s="18">
        <f t="shared" si="215"/>
        <v>2.507786068530371</v>
      </c>
      <c r="Q87" s="18">
        <f t="shared" si="216"/>
        <v>3.1677904367336973</v>
      </c>
      <c r="S87" s="18">
        <f t="shared" si="217"/>
        <v>3.2539867954485713</v>
      </c>
      <c r="T87" s="18">
        <f t="shared" si="218"/>
        <v>3.5092190530993772</v>
      </c>
      <c r="U87" s="18">
        <f t="shared" si="219"/>
        <v>5.691956065185777</v>
      </c>
      <c r="W87" t="str">
        <f t="shared" si="256"/>
        <v>24 Business, media and public service professionals</v>
      </c>
      <c r="X87" s="18">
        <f t="shared" si="220"/>
        <v>4.0281544987105233</v>
      </c>
      <c r="Y87" s="18">
        <f t="shared" si="220"/>
        <v>15.932933766303382</v>
      </c>
      <c r="Z87" s="18">
        <f t="shared" si="220"/>
        <v>4.2963478824398216E-2</v>
      </c>
      <c r="AA87" s="18">
        <f t="shared" si="220"/>
        <v>1.3466197468565921</v>
      </c>
      <c r="AB87" s="18">
        <f t="shared" si="221"/>
        <v>1.7892736705270806</v>
      </c>
      <c r="AD87" s="18">
        <f t="shared" si="222"/>
        <v>0.91019096268916133</v>
      </c>
      <c r="AE87" s="18">
        <f t="shared" si="223"/>
        <v>2.9341223395746185</v>
      </c>
      <c r="AF87" s="18">
        <f t="shared" si="224"/>
        <v>3.5546501097108552</v>
      </c>
      <c r="AH87" t="str">
        <f t="shared" si="257"/>
        <v>24 Business, media and public service professionals</v>
      </c>
      <c r="AI87" s="18">
        <f t="shared" si="225"/>
        <v>-1.3833886818399921</v>
      </c>
      <c r="AJ87" s="18">
        <f t="shared" si="225"/>
        <v>20.365984735052667</v>
      </c>
      <c r="AK87" s="18">
        <f t="shared" si="225"/>
        <v>-2.1602059520913763</v>
      </c>
      <c r="AL87" s="18">
        <f t="shared" si="225"/>
        <v>1.2856750319029109</v>
      </c>
      <c r="AM87" s="18">
        <f t="shared" si="226"/>
        <v>1.2826616162001647</v>
      </c>
      <c r="AO87" s="18">
        <f t="shared" si="227"/>
        <v>0.12377014098676753</v>
      </c>
      <c r="AP87" s="18">
        <f t="shared" si="228"/>
        <v>2.0418156831906398</v>
      </c>
      <c r="AQ87" s="18">
        <f t="shared" si="229"/>
        <v>2.135291865557476</v>
      </c>
      <c r="AS87" t="str">
        <f t="shared" si="258"/>
        <v>24 Business, media and public service professionals</v>
      </c>
      <c r="AT87" s="18">
        <f t="shared" si="230"/>
        <v>3.1524810859022701</v>
      </c>
      <c r="AU87" s="18">
        <f t="shared" si="230"/>
        <v>17.592630951620979</v>
      </c>
      <c r="AV87" s="18">
        <f t="shared" si="230"/>
        <v>0.2084403761850151</v>
      </c>
      <c r="AW87" s="18">
        <f t="shared" si="230"/>
        <v>1.5894225147562002</v>
      </c>
      <c r="AX87" s="18">
        <f t="shared" si="231"/>
        <v>2.084935471236804</v>
      </c>
      <c r="AZ87" s="18">
        <f t="shared" si="232"/>
        <v>1.126993378600738</v>
      </c>
      <c r="BA87" s="18">
        <f t="shared" si="233"/>
        <v>2.832607528852038</v>
      </c>
      <c r="BB87" s="18">
        <f t="shared" si="234"/>
        <v>3.6149455296416777</v>
      </c>
      <c r="BD87" t="str">
        <f t="shared" si="259"/>
        <v>24 Business, media and public service professionals</v>
      </c>
      <c r="BE87" s="18">
        <f t="shared" si="235"/>
        <v>4.0149557960655002</v>
      </c>
      <c r="BF87" s="18">
        <f t="shared" si="235"/>
        <v>3.7472401783755771</v>
      </c>
      <c r="BG87" s="18">
        <f t="shared" si="235"/>
        <v>2.4499907854484082</v>
      </c>
      <c r="BH87" s="18">
        <f t="shared" si="235"/>
        <v>1.4680474809014576</v>
      </c>
      <c r="BI87" s="18">
        <f t="shared" si="236"/>
        <v>1.9152854833054844</v>
      </c>
      <c r="BK87" s="18">
        <f t="shared" si="237"/>
        <v>1.7943117088941696</v>
      </c>
      <c r="BL87" s="18">
        <f t="shared" si="238"/>
        <v>2.6938232244868576</v>
      </c>
      <c r="BM87" s="18">
        <f t="shared" si="239"/>
        <v>3.9796094400711635</v>
      </c>
      <c r="BO87" t="str">
        <f t="shared" si="260"/>
        <v>24 Business, media and public service professionals</v>
      </c>
      <c r="BP87" s="18">
        <f t="shared" si="240"/>
        <v>1.6876695488599491</v>
      </c>
      <c r="BQ87" s="18">
        <f t="shared" si="240"/>
        <v>9.4567905496992353</v>
      </c>
      <c r="BR87" s="18">
        <f t="shared" si="240"/>
        <v>-1.2892340837084348</v>
      </c>
      <c r="BS87" s="18">
        <f t="shared" si="240"/>
        <v>-1.0720813233928927</v>
      </c>
      <c r="BT87" s="18">
        <f t="shared" si="241"/>
        <v>-0.51310481751652981</v>
      </c>
      <c r="BV87" s="18">
        <f t="shared" si="242"/>
        <v>-1.1445186041164401</v>
      </c>
      <c r="BW87" s="18">
        <f t="shared" si="243"/>
        <v>2.1439903876367294</v>
      </c>
      <c r="BX87" s="18">
        <f t="shared" si="244"/>
        <v>1.3126903655732436</v>
      </c>
      <c r="BZ87" t="str">
        <f t="shared" si="261"/>
        <v>24 Business, media and public service professionals</v>
      </c>
      <c r="CA87" s="18">
        <f t="shared" si="245"/>
        <v>3.1403984731435131</v>
      </c>
      <c r="CB87" s="18">
        <f t="shared" si="245"/>
        <v>-0.63941161205559593</v>
      </c>
      <c r="CC87" s="18">
        <f t="shared" si="245"/>
        <v>-0.91838058014358515</v>
      </c>
      <c r="CD87" s="18">
        <f t="shared" si="245"/>
        <v>-2.8585276164143414</v>
      </c>
      <c r="CE87" s="18">
        <f t="shared" si="246"/>
        <v>-2.1182662275199049</v>
      </c>
      <c r="CG87" s="18">
        <f t="shared" si="247"/>
        <v>-2.2160702770726459</v>
      </c>
      <c r="CH87" s="18">
        <f t="shared" si="248"/>
        <v>2.0038777252040063</v>
      </c>
      <c r="CI87" s="18">
        <f t="shared" si="249"/>
        <v>0.39648838799304364</v>
      </c>
      <c r="CK87" t="str">
        <f t="shared" si="262"/>
        <v>24 Business, media and public service professionals</v>
      </c>
      <c r="CL87" s="18">
        <f t="shared" si="250"/>
        <v>7.1316442413493331</v>
      </c>
      <c r="CM87" s="18">
        <f t="shared" si="250"/>
        <v>-15.340710660472311</v>
      </c>
      <c r="CN87" s="18">
        <f t="shared" si="250"/>
        <v>0.61329889285326455</v>
      </c>
      <c r="CO87" s="18">
        <f t="shared" si="250"/>
        <v>-0.59747867515930198</v>
      </c>
      <c r="CP87" s="18">
        <f t="shared" si="251"/>
        <v>-1.2168552256643372</v>
      </c>
      <c r="CR87" s="18">
        <f t="shared" si="252"/>
        <v>-0.19551381285584091</v>
      </c>
      <c r="CS87" s="18">
        <f t="shared" si="253"/>
        <v>1.8763923603893451</v>
      </c>
      <c r="CT87" s="18">
        <f t="shared" si="254"/>
        <v>1.7261852906280906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8.5265125072290004</v>
      </c>
      <c r="C88" s="18">
        <f t="shared" si="210"/>
        <v>5.3887804128247785</v>
      </c>
      <c r="D88" s="18">
        <f t="shared" si="210"/>
        <v>4.2264883229183425</v>
      </c>
      <c r="E88" s="18">
        <f t="shared" si="210"/>
        <v>3.9484627627449642</v>
      </c>
      <c r="F88" s="18">
        <f t="shared" si="211"/>
        <v>4.1247810277555752</v>
      </c>
      <c r="H88" s="18">
        <f t="shared" si="212"/>
        <v>4.041055447519426</v>
      </c>
      <c r="I88" s="18">
        <f t="shared" si="213"/>
        <v>3.4474120398778396</v>
      </c>
      <c r="J88" s="18">
        <f t="shared" si="214"/>
        <v>6.2257293801780911</v>
      </c>
      <c r="L88" t="str">
        <f t="shared" si="255"/>
        <v>31 Science, engineering and technology associate professionals</v>
      </c>
      <c r="M88" s="18">
        <f t="shared" si="215"/>
        <v>7.165312464807938</v>
      </c>
      <c r="N88" s="18">
        <f t="shared" si="215"/>
        <v>10.170084358071119</v>
      </c>
      <c r="O88" s="18">
        <f t="shared" si="215"/>
        <v>2.9925495823883042</v>
      </c>
      <c r="P88" s="18">
        <f t="shared" si="215"/>
        <v>2.9080952818881567</v>
      </c>
      <c r="Q88" s="18">
        <f t="shared" si="216"/>
        <v>3.3741039223799341</v>
      </c>
      <c r="S88" s="18">
        <f t="shared" si="217"/>
        <v>2.9362390178200304</v>
      </c>
      <c r="T88" s="18">
        <f t="shared" si="218"/>
        <v>3.0462564230514966</v>
      </c>
      <c r="U88" s="18">
        <f t="shared" si="219"/>
        <v>5.1107336477155485</v>
      </c>
      <c r="W88" t="str">
        <f t="shared" si="256"/>
        <v>31 Science, engineering and technology associate professionals</v>
      </c>
      <c r="X88" s="18">
        <f t="shared" si="220"/>
        <v>4.8593335158273687</v>
      </c>
      <c r="Y88" s="18">
        <f t="shared" si="220"/>
        <v>14.69037754569198</v>
      </c>
      <c r="Z88" s="18">
        <f t="shared" si="220"/>
        <v>-0.83827692133515708</v>
      </c>
      <c r="AA88" s="18">
        <f t="shared" si="220"/>
        <v>1.6196000736332428</v>
      </c>
      <c r="AB88" s="18">
        <f t="shared" si="221"/>
        <v>1.6105687992393536</v>
      </c>
      <c r="AD88" s="18">
        <f t="shared" si="222"/>
        <v>0.79361210840267482</v>
      </c>
      <c r="AE88" s="18">
        <f t="shared" si="223"/>
        <v>2.5327437774019579</v>
      </c>
      <c r="AF88" s="18">
        <f t="shared" si="224"/>
        <v>3.1014363242420906</v>
      </c>
      <c r="AH88" t="str">
        <f t="shared" si="257"/>
        <v>31 Science, engineering and technology associate professionals</v>
      </c>
      <c r="AI88" s="18">
        <f t="shared" si="225"/>
        <v>6.0513575661791386</v>
      </c>
      <c r="AJ88" s="18">
        <f t="shared" si="225"/>
        <v>19.395411059032575</v>
      </c>
      <c r="AK88" s="18">
        <f t="shared" si="225"/>
        <v>0.76761072469382352</v>
      </c>
      <c r="AL88" s="18">
        <f t="shared" si="225"/>
        <v>3.0057504516543654</v>
      </c>
      <c r="AM88" s="18">
        <f t="shared" si="226"/>
        <v>3.2494974934263787</v>
      </c>
      <c r="AO88" s="18">
        <f t="shared" si="227"/>
        <v>2.2542342484347833</v>
      </c>
      <c r="AP88" s="18">
        <f t="shared" si="228"/>
        <v>2.913704380575699</v>
      </c>
      <c r="AQ88" s="18">
        <f t="shared" si="229"/>
        <v>4.5010591052291771</v>
      </c>
      <c r="AS88" t="str">
        <f t="shared" si="258"/>
        <v>31 Science, engineering and technology associate professionals</v>
      </c>
      <c r="AT88" s="18">
        <f t="shared" si="230"/>
        <v>3.2831511634606958</v>
      </c>
      <c r="AU88" s="18">
        <f t="shared" si="230"/>
        <v>14.30256448935101</v>
      </c>
      <c r="AV88" s="18">
        <f t="shared" si="230"/>
        <v>-2.2636912522627894</v>
      </c>
      <c r="AW88" s="18">
        <f t="shared" si="230"/>
        <v>0.647540419643855</v>
      </c>
      <c r="AX88" s="18">
        <f t="shared" si="231"/>
        <v>0.52473949106437434</v>
      </c>
      <c r="AZ88" s="18">
        <f t="shared" si="232"/>
        <v>-0.33237983192729859</v>
      </c>
      <c r="BA88" s="18">
        <f t="shared" si="233"/>
        <v>2.0497504987017301</v>
      </c>
      <c r="BB88" s="18">
        <f t="shared" si="234"/>
        <v>1.8011035944710541</v>
      </c>
      <c r="BD88" t="str">
        <f t="shared" si="259"/>
        <v>31 Science, engineering and technology associate professionals</v>
      </c>
      <c r="BE88" s="18">
        <f t="shared" si="235"/>
        <v>1.6286147056484124</v>
      </c>
      <c r="BF88" s="18">
        <f t="shared" si="235"/>
        <v>3.7057445231528652</v>
      </c>
      <c r="BG88" s="18">
        <f t="shared" si="235"/>
        <v>-3.5060028364239382</v>
      </c>
      <c r="BH88" s="18">
        <f t="shared" si="235"/>
        <v>-1.9664770089409589</v>
      </c>
      <c r="BI88" s="18">
        <f t="shared" si="236"/>
        <v>-2.1066592000164031</v>
      </c>
      <c r="BK88" s="18">
        <f t="shared" si="237"/>
        <v>-2.482362284102424</v>
      </c>
      <c r="BL88" s="18">
        <f t="shared" si="238"/>
        <v>1.6953808424896133</v>
      </c>
      <c r="BM88" s="18">
        <f t="shared" si="239"/>
        <v>-0.18435406062609072</v>
      </c>
      <c r="BO88" t="str">
        <f t="shared" si="260"/>
        <v>31 Science, engineering and technology associate professionals</v>
      </c>
      <c r="BP88" s="18">
        <f t="shared" si="240"/>
        <v>2.7499065342627915</v>
      </c>
      <c r="BQ88" s="18">
        <f t="shared" si="240"/>
        <v>14.264957759849551</v>
      </c>
      <c r="BR88" s="18">
        <f t="shared" si="240"/>
        <v>-2.0794816435789842</v>
      </c>
      <c r="BS88" s="18">
        <f t="shared" si="240"/>
        <v>0.56303283699992157</v>
      </c>
      <c r="BT88" s="18">
        <f t="shared" si="241"/>
        <v>0.52904931109409858</v>
      </c>
      <c r="BV88" s="18">
        <f t="shared" si="242"/>
        <v>-0.32563528560478616</v>
      </c>
      <c r="BW88" s="18">
        <f t="shared" si="243"/>
        <v>2.0417177066706316</v>
      </c>
      <c r="BX88" s="18">
        <f t="shared" si="244"/>
        <v>1.7978118232884865</v>
      </c>
      <c r="BZ88" t="str">
        <f t="shared" si="261"/>
        <v>31 Science, engineering and technology associate professionals</v>
      </c>
      <c r="CA88" s="18">
        <f t="shared" si="245"/>
        <v>3.3855014874463851</v>
      </c>
      <c r="CB88" s="18">
        <f t="shared" si="245"/>
        <v>6.2600996997924652</v>
      </c>
      <c r="CC88" s="18">
        <f t="shared" si="245"/>
        <v>-1.4876169612868417</v>
      </c>
      <c r="CD88" s="18">
        <f t="shared" si="245"/>
        <v>-0.6583120827157618</v>
      </c>
      <c r="CE88" s="18">
        <f t="shared" si="246"/>
        <v>-0.50042384929940287</v>
      </c>
      <c r="CG88" s="18">
        <f t="shared" si="247"/>
        <v>-0.9355198565023648</v>
      </c>
      <c r="CH88" s="18">
        <f t="shared" si="248"/>
        <v>1.9365840433073656</v>
      </c>
      <c r="CI88" s="18">
        <f t="shared" si="249"/>
        <v>1.2334062958947234</v>
      </c>
      <c r="CK88" t="str">
        <f t="shared" si="262"/>
        <v>31 Science, engineering and technology associate professionals</v>
      </c>
      <c r="CL88" s="18">
        <f t="shared" si="250"/>
        <v>8.3243592918815779</v>
      </c>
      <c r="CM88" s="18">
        <f t="shared" si="250"/>
        <v>-5.9434985053594902</v>
      </c>
      <c r="CN88" s="18">
        <f t="shared" si="250"/>
        <v>0.6040795419171241</v>
      </c>
      <c r="CO88" s="18">
        <f t="shared" si="250"/>
        <v>2.7738184213518036</v>
      </c>
      <c r="CP88" s="18">
        <f t="shared" si="251"/>
        <v>1.5268078506947003</v>
      </c>
      <c r="CR88" s="18">
        <f t="shared" si="252"/>
        <v>2.0454219054829581</v>
      </c>
      <c r="CS88" s="18">
        <f t="shared" si="253"/>
        <v>2.2473378123196497</v>
      </c>
      <c r="CT88" s="18">
        <f t="shared" si="254"/>
        <v>3.8034055785860721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12.413010329251994</v>
      </c>
      <c r="C89" s="18">
        <f t="shared" si="210"/>
        <v>-19.198901085383248</v>
      </c>
      <c r="D89" s="18">
        <f t="shared" si="210"/>
        <v>14.599775610327793</v>
      </c>
      <c r="E89" s="18">
        <f t="shared" si="210"/>
        <v>4.9490758892442699</v>
      </c>
      <c r="F89" s="18">
        <f t="shared" si="211"/>
        <v>6.1255962439477729</v>
      </c>
      <c r="H89" s="18">
        <f t="shared" si="212"/>
        <v>8.0721193552037107</v>
      </c>
      <c r="I89" s="18">
        <f t="shared" si="213"/>
        <v>5.9364990944535734</v>
      </c>
      <c r="J89" s="18">
        <f t="shared" si="214"/>
        <v>10.675800963734972</v>
      </c>
      <c r="L89" t="str">
        <f t="shared" si="255"/>
        <v>32 Health and social care associate professionals</v>
      </c>
      <c r="M89" s="18">
        <f t="shared" si="215"/>
        <v>10.841104219215559</v>
      </c>
      <c r="N89" s="18">
        <f t="shared" si="215"/>
        <v>-8.0875263256970698</v>
      </c>
      <c r="O89" s="18">
        <f t="shared" si="215"/>
        <v>15.90509100263413</v>
      </c>
      <c r="P89" s="18">
        <f t="shared" si="215"/>
        <v>4.7644837087763792</v>
      </c>
      <c r="Q89" s="18">
        <f t="shared" si="216"/>
        <v>7.2449217494867213</v>
      </c>
      <c r="S89" s="18">
        <f t="shared" si="217"/>
        <v>8.3536524799257883</v>
      </c>
      <c r="T89" s="18">
        <f t="shared" si="218"/>
        <v>5.9983978874943888</v>
      </c>
      <c r="U89" s="18">
        <f t="shared" si="219"/>
        <v>10.911393570850802</v>
      </c>
      <c r="W89" t="str">
        <f t="shared" si="256"/>
        <v>32 Health and social care associate professionals</v>
      </c>
      <c r="X89" s="18">
        <f t="shared" si="220"/>
        <v>6.2930606944680001</v>
      </c>
      <c r="Y89" s="18">
        <f t="shared" si="220"/>
        <v>9.5167084776412345</v>
      </c>
      <c r="Z89" s="18">
        <f t="shared" si="220"/>
        <v>10.708268378997188</v>
      </c>
      <c r="AA89" s="18">
        <f t="shared" si="220"/>
        <v>3.4420191176130377</v>
      </c>
      <c r="AB89" s="18">
        <f t="shared" si="221"/>
        <v>6.0374829512021</v>
      </c>
      <c r="AD89" s="18">
        <f t="shared" si="222"/>
        <v>5.8095040305712331</v>
      </c>
      <c r="AE89" s="18">
        <f t="shared" si="223"/>
        <v>5.3368009683911533</v>
      </c>
      <c r="AF89" s="18">
        <f t="shared" si="224"/>
        <v>8.7393477788897158</v>
      </c>
      <c r="AH89" t="str">
        <f t="shared" si="257"/>
        <v>32 Health and social care associate professionals</v>
      </c>
      <c r="AI89" s="18">
        <f t="shared" si="225"/>
        <v>-1.8231038840908043</v>
      </c>
      <c r="AJ89" s="18">
        <f t="shared" si="225"/>
        <v>3.4042800145355434</v>
      </c>
      <c r="AK89" s="18">
        <f t="shared" si="225"/>
        <v>1.3459443837724905</v>
      </c>
      <c r="AL89" s="18">
        <f t="shared" si="225"/>
        <v>-4.2297239593051756</v>
      </c>
      <c r="AM89" s="18">
        <f t="shared" si="226"/>
        <v>-2.0527242999498485</v>
      </c>
      <c r="AO89" s="18">
        <f t="shared" si="227"/>
        <v>-2.4061125743044642</v>
      </c>
      <c r="AP89" s="18">
        <f t="shared" si="228"/>
        <v>2.3497885215628456</v>
      </c>
      <c r="AQ89" s="18">
        <f t="shared" si="229"/>
        <v>0.70271597837743283</v>
      </c>
      <c r="AS89" t="str">
        <f t="shared" si="258"/>
        <v>32 Health and social care associate professionals</v>
      </c>
      <c r="AT89" s="18">
        <f t="shared" si="230"/>
        <v>4.5728037618173234</v>
      </c>
      <c r="AU89" s="18">
        <f t="shared" si="230"/>
        <v>25.514921651173573</v>
      </c>
      <c r="AV89" s="18">
        <f t="shared" si="230"/>
        <v>6.937934240192134</v>
      </c>
      <c r="AW89" s="18">
        <f t="shared" si="230"/>
        <v>2.398309874920268</v>
      </c>
      <c r="AX89" s="18">
        <f t="shared" si="231"/>
        <v>5.1247890375031968</v>
      </c>
      <c r="AZ89" s="18">
        <f t="shared" si="232"/>
        <v>3.8896913007162581</v>
      </c>
      <c r="BA89" s="18">
        <f t="shared" si="233"/>
        <v>4.2923413105313335</v>
      </c>
      <c r="BB89" s="18">
        <f t="shared" si="234"/>
        <v>6.7151707089180945</v>
      </c>
      <c r="BD89" t="str">
        <f t="shared" si="259"/>
        <v>32 Health and social care associate professionals</v>
      </c>
      <c r="BE89" s="18">
        <f t="shared" si="235"/>
        <v>4.0264407752138354</v>
      </c>
      <c r="BF89" s="18">
        <f t="shared" si="235"/>
        <v>1.4539707133390145</v>
      </c>
      <c r="BG89" s="18">
        <f t="shared" si="235"/>
        <v>11.892015096943798</v>
      </c>
      <c r="BH89" s="18">
        <f t="shared" si="235"/>
        <v>2.2822182037059102</v>
      </c>
      <c r="BI89" s="18">
        <f t="shared" si="236"/>
        <v>5.1396723103534381</v>
      </c>
      <c r="BK89" s="18">
        <f t="shared" si="237"/>
        <v>5.3900936545814293</v>
      </c>
      <c r="BL89" s="18">
        <f t="shared" si="238"/>
        <v>5.2640794792053081</v>
      </c>
      <c r="BM89" s="18">
        <f t="shared" si="239"/>
        <v>8.4076540913353703</v>
      </c>
      <c r="BO89" t="str">
        <f t="shared" si="260"/>
        <v>32 Health and social care associate professionals</v>
      </c>
      <c r="BP89" s="18">
        <f t="shared" si="240"/>
        <v>4.8231529989357425</v>
      </c>
      <c r="BQ89" s="18">
        <f t="shared" si="240"/>
        <v>-9.5781037828102313</v>
      </c>
      <c r="BR89" s="18">
        <f t="shared" si="240"/>
        <v>10.002779555541252</v>
      </c>
      <c r="BS89" s="18">
        <f t="shared" si="240"/>
        <v>-0.40765422574617904</v>
      </c>
      <c r="BT89" s="18">
        <f t="shared" si="241"/>
        <v>2.1167466713871264</v>
      </c>
      <c r="BV89" s="18">
        <f t="shared" si="242"/>
        <v>2.9481454651525851</v>
      </c>
      <c r="BW89" s="18">
        <f t="shared" si="243"/>
        <v>4.1347542837512297</v>
      </c>
      <c r="BX89" s="18">
        <f t="shared" si="244"/>
        <v>5.9584597144200613</v>
      </c>
      <c r="BZ89" t="str">
        <f t="shared" si="261"/>
        <v>32 Health and social care associate professionals</v>
      </c>
      <c r="CA89" s="18">
        <f t="shared" si="245"/>
        <v>1.7995186188012324</v>
      </c>
      <c r="CB89" s="18">
        <f t="shared" si="245"/>
        <v>-20.618556501848051</v>
      </c>
      <c r="CC89" s="18">
        <f t="shared" si="245"/>
        <v>5.8411398201213549</v>
      </c>
      <c r="CD89" s="18">
        <f t="shared" si="245"/>
        <v>-3.3776516543828738</v>
      </c>
      <c r="CE89" s="18">
        <f t="shared" si="246"/>
        <v>-1.8002315728154028</v>
      </c>
      <c r="CG89" s="18">
        <f t="shared" si="247"/>
        <v>-0.39757893221114005</v>
      </c>
      <c r="CH89" s="18">
        <f t="shared" si="248"/>
        <v>2.8916803805356883</v>
      </c>
      <c r="CI89" s="18">
        <f t="shared" si="249"/>
        <v>2.6275362093564958</v>
      </c>
      <c r="CK89" t="str">
        <f t="shared" si="262"/>
        <v>32 Health and social care associate professionals</v>
      </c>
      <c r="CL89" s="18">
        <f t="shared" si="250"/>
        <v>5.2459147991446686</v>
      </c>
      <c r="CM89" s="18">
        <f t="shared" si="250"/>
        <v>-23.853735262800193</v>
      </c>
      <c r="CN89" s="18">
        <f t="shared" si="250"/>
        <v>7.1627121603542676</v>
      </c>
      <c r="CO89" s="18">
        <f t="shared" si="250"/>
        <v>0.6655340836071888</v>
      </c>
      <c r="CP89" s="18">
        <f t="shared" si="251"/>
        <v>0.87700836882400601</v>
      </c>
      <c r="CR89" s="18">
        <f t="shared" si="252"/>
        <v>2.7862685634105544</v>
      </c>
      <c r="CS89" s="18">
        <f t="shared" si="253"/>
        <v>2.9452139077213113</v>
      </c>
      <c r="CT89" s="18">
        <f t="shared" si="254"/>
        <v>4.9215662550077477</v>
      </c>
    </row>
    <row r="90" spans="1:98" x14ac:dyDescent="0.2">
      <c r="A90" t="str">
        <f t="shared" si="209"/>
        <v>33 Protective service occupations</v>
      </c>
      <c r="B90" s="18">
        <f t="shared" si="210"/>
        <v>1.0676641812945586</v>
      </c>
      <c r="C90" s="18">
        <f t="shared" si="210"/>
        <v>13.595096768315805</v>
      </c>
      <c r="D90" s="18">
        <f t="shared" si="210"/>
        <v>3.7928487044355919</v>
      </c>
      <c r="E90" s="18">
        <f t="shared" si="210"/>
        <v>3.9209008132491396</v>
      </c>
      <c r="F90" s="18">
        <f t="shared" si="211"/>
        <v>4.4603822499636792</v>
      </c>
      <c r="H90" s="18">
        <f t="shared" si="212"/>
        <v>3.8781992331039072</v>
      </c>
      <c r="I90" s="18">
        <f t="shared" si="213"/>
        <v>2.9518033308956637</v>
      </c>
      <c r="J90" s="18">
        <f t="shared" si="214"/>
        <v>5.7605735954844306</v>
      </c>
      <c r="L90" t="str">
        <f t="shared" si="255"/>
        <v>33 Protective service occupations</v>
      </c>
      <c r="M90" s="18">
        <f t="shared" si="215"/>
        <v>2.3259896873786268</v>
      </c>
      <c r="N90" s="18">
        <f t="shared" si="215"/>
        <v>10.566706311264063</v>
      </c>
      <c r="O90" s="18">
        <f t="shared" si="215"/>
        <v>1.6818029142469548</v>
      </c>
      <c r="P90" s="18">
        <f t="shared" si="215"/>
        <v>3.612852950420864</v>
      </c>
      <c r="Q90" s="18">
        <f t="shared" si="216"/>
        <v>3.4245298166171834</v>
      </c>
      <c r="S90" s="18">
        <f t="shared" si="217"/>
        <v>2.9651288685268895</v>
      </c>
      <c r="T90" s="18">
        <f t="shared" si="218"/>
        <v>2.4142740000048679</v>
      </c>
      <c r="U90" s="18">
        <f t="shared" si="219"/>
        <v>4.6603540490038453</v>
      </c>
      <c r="W90" t="str">
        <f t="shared" si="256"/>
        <v>33 Protective service occupations</v>
      </c>
      <c r="X90" s="18">
        <f t="shared" si="220"/>
        <v>1.5089022057795276</v>
      </c>
      <c r="Y90" s="18">
        <f t="shared" si="220"/>
        <v>21.756896840215024</v>
      </c>
      <c r="Z90" s="18">
        <f t="shared" si="220"/>
        <v>-1.3071155462993644</v>
      </c>
      <c r="AA90" s="18">
        <f t="shared" si="220"/>
        <v>3.6350767541315943</v>
      </c>
      <c r="AB90" s="18">
        <f t="shared" si="221"/>
        <v>3.0978021872332784</v>
      </c>
      <c r="AD90" s="18">
        <f t="shared" si="222"/>
        <v>1.9607754123503573</v>
      </c>
      <c r="AE90" s="18">
        <f t="shared" si="223"/>
        <v>2.596782639172468</v>
      </c>
      <c r="AF90" s="18">
        <f t="shared" si="224"/>
        <v>4.0235593814386128</v>
      </c>
      <c r="AH90" t="str">
        <f t="shared" si="257"/>
        <v>33 Protective service occupations</v>
      </c>
      <c r="AI90" s="18">
        <f t="shared" si="225"/>
        <v>0.70677960953045016</v>
      </c>
      <c r="AJ90" s="18">
        <f t="shared" si="225"/>
        <v>19.755645177074001</v>
      </c>
      <c r="AK90" s="18">
        <f t="shared" si="225"/>
        <v>-1.2097397086135997</v>
      </c>
      <c r="AL90" s="18">
        <f t="shared" si="225"/>
        <v>3.2198249736125062</v>
      </c>
      <c r="AM90" s="18">
        <f t="shared" si="226"/>
        <v>2.7646184622737602</v>
      </c>
      <c r="AO90" s="18">
        <f t="shared" si="227"/>
        <v>1.7216638916357052</v>
      </c>
      <c r="AP90" s="18">
        <f t="shared" si="228"/>
        <v>2.3009685467526797</v>
      </c>
      <c r="AQ90" s="18">
        <f t="shared" si="229"/>
        <v>3.5947490421019301</v>
      </c>
      <c r="AS90" t="str">
        <f t="shared" si="258"/>
        <v>33 Protective service occupations</v>
      </c>
      <c r="AT90" s="18">
        <f t="shared" si="230"/>
        <v>-3.2819283481580475</v>
      </c>
      <c r="AU90" s="18">
        <f t="shared" si="230"/>
        <v>20.684660075770324</v>
      </c>
      <c r="AV90" s="18">
        <f t="shared" si="230"/>
        <v>-3.7830193397317968</v>
      </c>
      <c r="AW90" s="18">
        <f t="shared" si="230"/>
        <v>2.1601310040538113</v>
      </c>
      <c r="AX90" s="18">
        <f t="shared" si="231"/>
        <v>1.3141999024112172</v>
      </c>
      <c r="AZ90" s="18">
        <f t="shared" si="232"/>
        <v>0.13937324774238036</v>
      </c>
      <c r="BA90" s="18">
        <f t="shared" si="233"/>
        <v>1.9704284463442079</v>
      </c>
      <c r="BB90" s="18">
        <f t="shared" si="234"/>
        <v>2.0767471081934108</v>
      </c>
      <c r="BD90" t="str">
        <f t="shared" si="259"/>
        <v>33 Protective service occupations</v>
      </c>
      <c r="BE90" s="18">
        <f t="shared" si="235"/>
        <v>-1.6219692552442599</v>
      </c>
      <c r="BF90" s="18">
        <f t="shared" si="235"/>
        <v>-2.4776942488293874</v>
      </c>
      <c r="BG90" s="18">
        <f t="shared" si="235"/>
        <v>-1.882948001819329</v>
      </c>
      <c r="BH90" s="18">
        <f t="shared" si="235"/>
        <v>-0.66380055802922611</v>
      </c>
      <c r="BI90" s="18">
        <f t="shared" si="236"/>
        <v>-1.1603125200302933</v>
      </c>
      <c r="BK90" s="18">
        <f t="shared" si="237"/>
        <v>-1.0718569712417025</v>
      </c>
      <c r="BL90" s="18">
        <f t="shared" si="238"/>
        <v>1.3847141643271277</v>
      </c>
      <c r="BM90" s="18">
        <f t="shared" si="239"/>
        <v>0.51341143002243683</v>
      </c>
      <c r="BO90" t="str">
        <f t="shared" si="260"/>
        <v>33 Protective service occupations</v>
      </c>
      <c r="BP90" s="18">
        <f t="shared" si="240"/>
        <v>-1.7134042786271175</v>
      </c>
      <c r="BQ90" s="18">
        <f t="shared" si="240"/>
        <v>8.2521585602391099</v>
      </c>
      <c r="BR90" s="18">
        <f t="shared" si="240"/>
        <v>-4.7901318134651589</v>
      </c>
      <c r="BS90" s="18">
        <f t="shared" si="240"/>
        <v>-1.6456535893502822</v>
      </c>
      <c r="BT90" s="18">
        <f t="shared" si="241"/>
        <v>-2.0540750164768307</v>
      </c>
      <c r="BV90" s="18">
        <f t="shared" si="242"/>
        <v>-2.7051859329869976</v>
      </c>
      <c r="BW90" s="18">
        <f t="shared" si="243"/>
        <v>1.4230271571033848</v>
      </c>
      <c r="BX90" s="18">
        <f t="shared" si="244"/>
        <v>-0.70856156142913296</v>
      </c>
      <c r="BZ90" t="str">
        <f t="shared" si="261"/>
        <v>33 Protective service occupations</v>
      </c>
      <c r="CA90" s="18">
        <f t="shared" si="245"/>
        <v>-0.8047133801409978</v>
      </c>
      <c r="CB90" s="18">
        <f t="shared" si="245"/>
        <v>-2.5522220619697777</v>
      </c>
      <c r="CC90" s="18">
        <f t="shared" si="245"/>
        <v>-2.8313739446858111</v>
      </c>
      <c r="CD90" s="18">
        <f t="shared" si="245"/>
        <v>-1.5841357711178894</v>
      </c>
      <c r="CE90" s="18">
        <f t="shared" si="246"/>
        <v>-2.0361522389225728</v>
      </c>
      <c r="CG90" s="18">
        <f t="shared" si="247"/>
        <v>-2.0016505692170838</v>
      </c>
      <c r="CH90" s="18">
        <f t="shared" si="248"/>
        <v>1.7440660024624188</v>
      </c>
      <c r="CI90" s="18">
        <f t="shared" si="249"/>
        <v>0.22622265865446245</v>
      </c>
      <c r="CK90" t="str">
        <f t="shared" si="262"/>
        <v>33 Protective service occupations</v>
      </c>
      <c r="CL90" s="18">
        <f t="shared" si="250"/>
        <v>-3.5052256917286861</v>
      </c>
      <c r="CM90" s="18">
        <f t="shared" si="250"/>
        <v>-19.552971078130831</v>
      </c>
      <c r="CN90" s="18">
        <f t="shared" si="250"/>
        <v>-9.2118068949744512</v>
      </c>
      <c r="CO90" s="18">
        <f t="shared" si="250"/>
        <v>-0.97346881897588666</v>
      </c>
      <c r="CP90" s="18">
        <f t="shared" si="251"/>
        <v>-4.8687324291607048</v>
      </c>
      <c r="CR90" s="18">
        <f t="shared" si="252"/>
        <v>-3.7994617860493518</v>
      </c>
      <c r="CS90" s="18">
        <f t="shared" si="253"/>
        <v>0.85709324844081003</v>
      </c>
      <c r="CT90" s="18">
        <f t="shared" si="254"/>
        <v>-2.3880744512022933</v>
      </c>
    </row>
    <row r="91" spans="1:98" x14ac:dyDescent="0.2">
      <c r="A91" t="str">
        <f t="shared" si="209"/>
        <v>34 Culture, media and sports occupations</v>
      </c>
      <c r="B91" s="18">
        <f t="shared" si="210"/>
        <v>5.8918683741959299</v>
      </c>
      <c r="C91" s="18">
        <f t="shared" si="210"/>
        <v>17.036376286559317</v>
      </c>
      <c r="D91" s="18">
        <f t="shared" si="210"/>
        <v>4.264684789779194</v>
      </c>
      <c r="E91" s="18">
        <f t="shared" si="210"/>
        <v>2.9206606640131305</v>
      </c>
      <c r="F91" s="18">
        <f t="shared" si="211"/>
        <v>4.1722497131378544</v>
      </c>
      <c r="H91" s="18">
        <f t="shared" si="212"/>
        <v>3.3667325774692447</v>
      </c>
      <c r="I91" s="18">
        <f t="shared" si="213"/>
        <v>3.7272124994550682</v>
      </c>
      <c r="J91" s="18">
        <f t="shared" si="214"/>
        <v>5.9351340881339087</v>
      </c>
      <c r="L91" t="str">
        <f t="shared" si="255"/>
        <v>34 Culture, media and sports occupations</v>
      </c>
      <c r="M91" s="18">
        <f t="shared" si="215"/>
        <v>1.2303417116408477</v>
      </c>
      <c r="N91" s="18">
        <f t="shared" si="215"/>
        <v>38.312919091155059</v>
      </c>
      <c r="O91" s="18">
        <f t="shared" si="215"/>
        <v>1.6067692061128902</v>
      </c>
      <c r="P91" s="18">
        <f t="shared" si="215"/>
        <v>2.6481473017026635</v>
      </c>
      <c r="Q91" s="18">
        <f t="shared" si="216"/>
        <v>4.2465508019226439</v>
      </c>
      <c r="S91" s="18">
        <f t="shared" si="217"/>
        <v>2.299840729783531</v>
      </c>
      <c r="T91" s="18">
        <f t="shared" si="218"/>
        <v>3.2087300947959863</v>
      </c>
      <c r="U91" s="18">
        <f t="shared" si="219"/>
        <v>4.7727624939317037</v>
      </c>
      <c r="W91" t="str">
        <f t="shared" si="256"/>
        <v>34 Culture, media and sports occupations</v>
      </c>
      <c r="X91" s="18">
        <f t="shared" si="220"/>
        <v>-1.0435962927261455</v>
      </c>
      <c r="Y91" s="18">
        <f t="shared" si="220"/>
        <v>35.752691840223449</v>
      </c>
      <c r="Z91" s="18">
        <f t="shared" si="220"/>
        <v>-3.4444730358975328</v>
      </c>
      <c r="AA91" s="18">
        <f t="shared" si="220"/>
        <v>0.92516408891616386</v>
      </c>
      <c r="AB91" s="18">
        <f t="shared" si="221"/>
        <v>1.4003137983182645</v>
      </c>
      <c r="AD91" s="18">
        <f t="shared" si="222"/>
        <v>-0.55292308788613687</v>
      </c>
      <c r="AE91" s="18">
        <f t="shared" si="223"/>
        <v>2.4245671506716748</v>
      </c>
      <c r="AF91" s="18">
        <f t="shared" si="224"/>
        <v>2.0338750243775738</v>
      </c>
      <c r="AH91" t="str">
        <f t="shared" si="257"/>
        <v>34 Culture, media and sports occupations</v>
      </c>
      <c r="AI91" s="18">
        <f t="shared" si="225"/>
        <v>-0.36463936923770701</v>
      </c>
      <c r="AJ91" s="18">
        <f t="shared" si="225"/>
        <v>29.136083091173703</v>
      </c>
      <c r="AK91" s="18">
        <f t="shared" si="225"/>
        <v>-3.0697328272006774</v>
      </c>
      <c r="AL91" s="18">
        <f t="shared" si="225"/>
        <v>2.5258278043846172</v>
      </c>
      <c r="AM91" s="18">
        <f t="shared" si="226"/>
        <v>2.2068124326564131</v>
      </c>
      <c r="AO91" s="18">
        <f t="shared" si="227"/>
        <v>0.62564093182211344</v>
      </c>
      <c r="AP91" s="18">
        <f t="shared" si="228"/>
        <v>2.4514622066326375</v>
      </c>
      <c r="AQ91" s="18">
        <f t="shared" si="229"/>
        <v>2.9030479596839243</v>
      </c>
      <c r="AS91" t="str">
        <f t="shared" si="258"/>
        <v>34 Culture, media and sports occupations</v>
      </c>
      <c r="AT91" s="18">
        <f t="shared" si="230"/>
        <v>-2.5843775489887144</v>
      </c>
      <c r="AU91" s="18">
        <f t="shared" si="230"/>
        <v>26.96472632114093</v>
      </c>
      <c r="AV91" s="18">
        <f t="shared" si="230"/>
        <v>-5.0802270460704175</v>
      </c>
      <c r="AW91" s="18">
        <f t="shared" si="230"/>
        <v>0.13340580883667297</v>
      </c>
      <c r="AX91" s="18">
        <f t="shared" si="231"/>
        <v>-5.3860023762619669E-2</v>
      </c>
      <c r="AZ91" s="18">
        <f t="shared" si="232"/>
        <v>-1.6355377130893634</v>
      </c>
      <c r="BA91" s="18">
        <f t="shared" si="233"/>
        <v>2.0508027617743174</v>
      </c>
      <c r="BB91" s="18">
        <f t="shared" si="234"/>
        <v>0.85855644250170116</v>
      </c>
      <c r="BD91" t="str">
        <f t="shared" si="259"/>
        <v>34 Culture, media and sports occupations</v>
      </c>
      <c r="BE91" s="18">
        <f t="shared" si="235"/>
        <v>-0.64092651895356623</v>
      </c>
      <c r="BF91" s="18">
        <f t="shared" si="235"/>
        <v>9.7990698672439933</v>
      </c>
      <c r="BG91" s="18">
        <f t="shared" si="235"/>
        <v>-3.2577752251315761</v>
      </c>
      <c r="BH91" s="18">
        <f t="shared" si="235"/>
        <v>0.41983795680937686</v>
      </c>
      <c r="BI91" s="18">
        <f t="shared" si="236"/>
        <v>-0.18871748816449152</v>
      </c>
      <c r="BK91" s="18">
        <f t="shared" si="237"/>
        <v>-0.82130998343760142</v>
      </c>
      <c r="BL91" s="18">
        <f t="shared" si="238"/>
        <v>1.888819699760047</v>
      </c>
      <c r="BM91" s="18">
        <f t="shared" si="239"/>
        <v>1.2659022076310533</v>
      </c>
      <c r="BO91" t="str">
        <f t="shared" si="260"/>
        <v>34 Culture, media and sports occupations</v>
      </c>
      <c r="BP91" s="18">
        <f t="shared" si="240"/>
        <v>-5.2587805556693734</v>
      </c>
      <c r="BQ91" s="18">
        <f t="shared" si="240"/>
        <v>15.239770392185893</v>
      </c>
      <c r="BR91" s="18">
        <f t="shared" si="240"/>
        <v>-7.4704513424455277</v>
      </c>
      <c r="BS91" s="18">
        <f t="shared" si="240"/>
        <v>-4.9792580458632996</v>
      </c>
      <c r="BT91" s="18">
        <f t="shared" si="241"/>
        <v>-4.6217612624288478</v>
      </c>
      <c r="BV91" s="18">
        <f t="shared" si="242"/>
        <v>-5.8170203405580985</v>
      </c>
      <c r="BW91" s="18">
        <f t="shared" si="243"/>
        <v>1.4195638231459862</v>
      </c>
      <c r="BX91" s="18">
        <f t="shared" si="244"/>
        <v>-2.9067438426057191</v>
      </c>
      <c r="BZ91" t="str">
        <f t="shared" si="261"/>
        <v>34 Culture, media and sports occupations</v>
      </c>
      <c r="CA91" s="18">
        <f t="shared" si="245"/>
        <v>-1.8058279429441826</v>
      </c>
      <c r="CB91" s="18">
        <f t="shared" si="245"/>
        <v>-10.223646701568024</v>
      </c>
      <c r="CC91" s="18">
        <f t="shared" si="245"/>
        <v>-7.9888699861571428</v>
      </c>
      <c r="CD91" s="18">
        <f t="shared" si="245"/>
        <v>-5.5516964438543042</v>
      </c>
      <c r="CE91" s="18">
        <f t="shared" si="246"/>
        <v>-6.6167278647211836</v>
      </c>
      <c r="CG91" s="18">
        <f t="shared" si="247"/>
        <v>-6.3711772873917045</v>
      </c>
      <c r="CH91" s="18">
        <f t="shared" si="248"/>
        <v>1.3160871569704469</v>
      </c>
      <c r="CI91" s="18">
        <f t="shared" si="249"/>
        <v>-3.4652023195358206</v>
      </c>
      <c r="CK91" t="str">
        <f t="shared" si="262"/>
        <v>34 Culture, media and sports occupations</v>
      </c>
      <c r="CL91" s="18">
        <f t="shared" si="250"/>
        <v>4.7743740695344039</v>
      </c>
      <c r="CM91" s="18">
        <f t="shared" si="250"/>
        <v>-10.027559894030059</v>
      </c>
      <c r="CN91" s="18">
        <f t="shared" si="250"/>
        <v>-2.8559008894134985</v>
      </c>
      <c r="CO91" s="18">
        <f t="shared" si="250"/>
        <v>-3.5493632980215239</v>
      </c>
      <c r="CP91" s="18">
        <f t="shared" si="251"/>
        <v>-3.7523436068584437</v>
      </c>
      <c r="CR91" s="18">
        <f t="shared" si="252"/>
        <v>-3.318760944860244</v>
      </c>
      <c r="CS91" s="18">
        <f t="shared" si="253"/>
        <v>1.4678118216719493</v>
      </c>
      <c r="CT91" s="18">
        <f t="shared" si="254"/>
        <v>-1.1005958092010992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4.9842245285388831</v>
      </c>
      <c r="C92" s="18">
        <f t="shared" si="210"/>
        <v>1.9807919140797159</v>
      </c>
      <c r="D92" s="18">
        <f t="shared" si="210"/>
        <v>5.3039173475158075</v>
      </c>
      <c r="E92" s="18">
        <f t="shared" si="210"/>
        <v>3.0539005564453214</v>
      </c>
      <c r="F92" s="18">
        <f t="shared" si="211"/>
        <v>3.6839621921446186</v>
      </c>
      <c r="H92" s="18">
        <f t="shared" si="212"/>
        <v>3.7985130232351949</v>
      </c>
      <c r="I92" s="18">
        <f t="shared" si="213"/>
        <v>3.5519828320813795</v>
      </c>
      <c r="J92" s="18">
        <f t="shared" si="214"/>
        <v>6.119266289895986</v>
      </c>
      <c r="L92" t="str">
        <f t="shared" si="255"/>
        <v>35 Business and public service associate professionals</v>
      </c>
      <c r="M92" s="18">
        <f t="shared" si="215"/>
        <v>6.2405637572256589</v>
      </c>
      <c r="N92" s="18">
        <f t="shared" si="215"/>
        <v>-1.0544275259925961</v>
      </c>
      <c r="O92" s="18">
        <f t="shared" si="215"/>
        <v>5.2708796795643664</v>
      </c>
      <c r="P92" s="18">
        <f t="shared" si="215"/>
        <v>2.768902875538104</v>
      </c>
      <c r="Q92" s="18">
        <f t="shared" si="216"/>
        <v>3.2992519921457797</v>
      </c>
      <c r="S92" s="18">
        <f t="shared" si="217"/>
        <v>3.5962171931129383</v>
      </c>
      <c r="T92" s="18">
        <f t="shared" si="218"/>
        <v>3.5784009349980828</v>
      </c>
      <c r="U92" s="18">
        <f t="shared" si="219"/>
        <v>5.9905329434354782</v>
      </c>
      <c r="W92" t="str">
        <f t="shared" si="256"/>
        <v>35 Business and public service associate professionals</v>
      </c>
      <c r="X92" s="18">
        <f t="shared" si="220"/>
        <v>1.8702735773225454</v>
      </c>
      <c r="Y92" s="18">
        <f t="shared" si="220"/>
        <v>10.892333028283584</v>
      </c>
      <c r="Z92" s="18">
        <f t="shared" si="220"/>
        <v>8.9215587837432331E-2</v>
      </c>
      <c r="AA92" s="18">
        <f t="shared" si="220"/>
        <v>1.2656415401689269</v>
      </c>
      <c r="AB92" s="18">
        <f t="shared" si="221"/>
        <v>1.4708260319169053</v>
      </c>
      <c r="AD92" s="18">
        <f t="shared" si="222"/>
        <v>0.87197114470147774</v>
      </c>
      <c r="AE92" s="18">
        <f t="shared" si="223"/>
        <v>2.8844288048937683</v>
      </c>
      <c r="AF92" s="18">
        <f t="shared" si="224"/>
        <v>3.4822304179822128</v>
      </c>
      <c r="AH92" t="str">
        <f t="shared" si="257"/>
        <v>35 Business and public service associate professionals</v>
      </c>
      <c r="AI92" s="18">
        <f t="shared" si="225"/>
        <v>1.9991129466759627</v>
      </c>
      <c r="AJ92" s="18">
        <f t="shared" si="225"/>
        <v>16.694162841526804</v>
      </c>
      <c r="AK92" s="18">
        <f t="shared" si="225"/>
        <v>0.56292482342341632</v>
      </c>
      <c r="AL92" s="18">
        <f t="shared" si="225"/>
        <v>1.9030594360913478</v>
      </c>
      <c r="AM92" s="18">
        <f t="shared" si="226"/>
        <v>2.3456592286596356</v>
      </c>
      <c r="AO92" s="18">
        <f t="shared" si="227"/>
        <v>1.454375219233861</v>
      </c>
      <c r="AP92" s="18">
        <f t="shared" si="228"/>
        <v>2.885837153343318</v>
      </c>
      <c r="AQ92" s="18">
        <f t="shared" si="229"/>
        <v>3.8959074918363479</v>
      </c>
      <c r="AS92" t="str">
        <f t="shared" si="258"/>
        <v>35 Business and public service associate professionals</v>
      </c>
      <c r="AT92" s="18">
        <f t="shared" si="230"/>
        <v>1.4902498306808232</v>
      </c>
      <c r="AU92" s="18">
        <f t="shared" si="230"/>
        <v>13.673762848053084</v>
      </c>
      <c r="AV92" s="18">
        <f t="shared" si="230"/>
        <v>0.23507126018540436</v>
      </c>
      <c r="AW92" s="18">
        <f t="shared" si="230"/>
        <v>1.6438952873971235</v>
      </c>
      <c r="AX92" s="18">
        <f t="shared" si="231"/>
        <v>1.9115095761364831</v>
      </c>
      <c r="AZ92" s="18">
        <f t="shared" si="232"/>
        <v>1.172100765543016</v>
      </c>
      <c r="BA92" s="18">
        <f t="shared" si="233"/>
        <v>2.7930385869770369</v>
      </c>
      <c r="BB92" s="18">
        <f t="shared" si="234"/>
        <v>3.6116530937328362</v>
      </c>
      <c r="BD92" t="str">
        <f t="shared" si="259"/>
        <v>35 Business and public service associate professionals</v>
      </c>
      <c r="BE92" s="18">
        <f t="shared" si="235"/>
        <v>0.23166473650033659</v>
      </c>
      <c r="BF92" s="18">
        <f t="shared" si="235"/>
        <v>0.37788304449797305</v>
      </c>
      <c r="BG92" s="18">
        <f t="shared" si="235"/>
        <v>0.727075070955574</v>
      </c>
      <c r="BH92" s="18">
        <f t="shared" si="235"/>
        <v>0.15009776313446022</v>
      </c>
      <c r="BI92" s="18">
        <f t="shared" si="236"/>
        <v>0.34429422716719671</v>
      </c>
      <c r="BK92" s="18">
        <f t="shared" si="237"/>
        <v>0.34205537235081351</v>
      </c>
      <c r="BL92" s="18">
        <f t="shared" si="238"/>
        <v>2.5052575000826582</v>
      </c>
      <c r="BM92" s="18">
        <f t="shared" si="239"/>
        <v>2.7489471720328673</v>
      </c>
      <c r="BO92" t="str">
        <f t="shared" si="260"/>
        <v>35 Business and public service associate professionals</v>
      </c>
      <c r="BP92" s="18">
        <f t="shared" si="240"/>
        <v>0.27629252573864171</v>
      </c>
      <c r="BQ92" s="18">
        <f t="shared" si="240"/>
        <v>2.9309025308784875</v>
      </c>
      <c r="BR92" s="18">
        <f t="shared" si="240"/>
        <v>-1.5057921122798468</v>
      </c>
      <c r="BS92" s="18">
        <f t="shared" si="240"/>
        <v>-1.2790122086621669</v>
      </c>
      <c r="BT92" s="18">
        <f t="shared" si="241"/>
        <v>-1.0921218487685125</v>
      </c>
      <c r="BV92" s="18">
        <f t="shared" si="242"/>
        <v>-1.3546634676662617</v>
      </c>
      <c r="BW92" s="18">
        <f t="shared" si="243"/>
        <v>2.0731753386395324</v>
      </c>
      <c r="BX92" s="18">
        <f t="shared" si="244"/>
        <v>1.0832548436177536</v>
      </c>
      <c r="BZ92" t="str">
        <f t="shared" si="261"/>
        <v>35 Business and public service associate professionals</v>
      </c>
      <c r="CA92" s="18">
        <f t="shared" si="245"/>
        <v>0.48432442687844635</v>
      </c>
      <c r="CB92" s="18">
        <f t="shared" si="245"/>
        <v>-8.089154206983773</v>
      </c>
      <c r="CC92" s="18">
        <f t="shared" si="245"/>
        <v>-2.1900712675480882</v>
      </c>
      <c r="CD92" s="18">
        <f t="shared" si="245"/>
        <v>-3.3974428760048858</v>
      </c>
      <c r="CE92" s="18">
        <f t="shared" si="246"/>
        <v>-3.3230409549500739</v>
      </c>
      <c r="CG92" s="18">
        <f t="shared" si="247"/>
        <v>-2.9966508095540689</v>
      </c>
      <c r="CH92" s="18">
        <f t="shared" si="248"/>
        <v>1.7772818723958306</v>
      </c>
      <c r="CI92" s="18">
        <f t="shared" si="249"/>
        <v>-0.43971865205538752</v>
      </c>
      <c r="CK92" t="str">
        <f t="shared" si="262"/>
        <v>35 Business and public service associate professionals</v>
      </c>
      <c r="CL92" s="18">
        <f t="shared" si="250"/>
        <v>2.4314827248004489</v>
      </c>
      <c r="CM92" s="18">
        <f t="shared" si="250"/>
        <v>-22.044554942416973</v>
      </c>
      <c r="CN92" s="18">
        <f t="shared" si="250"/>
        <v>-4.1278897558220562</v>
      </c>
      <c r="CO92" s="18">
        <f t="shared" si="250"/>
        <v>0.12255202733642001</v>
      </c>
      <c r="CP92" s="18">
        <f t="shared" si="251"/>
        <v>-2.7584915152967571</v>
      </c>
      <c r="CR92" s="18">
        <f t="shared" si="252"/>
        <v>-1.3147976101862136</v>
      </c>
      <c r="CS92" s="18">
        <f t="shared" si="253"/>
        <v>1.5119233060639781</v>
      </c>
      <c r="CT92" s="18">
        <f t="shared" si="254"/>
        <v>0.46691909573073342</v>
      </c>
    </row>
    <row r="93" spans="1:98" x14ac:dyDescent="0.2">
      <c r="A93" t="str">
        <f t="shared" si="209"/>
        <v>41 Administrative occupations</v>
      </c>
      <c r="B93" s="18">
        <f t="shared" si="210"/>
        <v>3.2187882876860696</v>
      </c>
      <c r="C93" s="18">
        <f t="shared" si="210"/>
        <v>1.3950902985479408</v>
      </c>
      <c r="D93" s="18">
        <f t="shared" si="210"/>
        <v>7.4576091396260979</v>
      </c>
      <c r="E93" s="18">
        <f t="shared" si="210"/>
        <v>4.2650284414773365</v>
      </c>
      <c r="F93" s="18">
        <f t="shared" si="211"/>
        <v>5.0689375946891158</v>
      </c>
      <c r="H93" s="18">
        <f t="shared" si="212"/>
        <v>5.3185412695085033</v>
      </c>
      <c r="I93" s="18">
        <f t="shared" si="213"/>
        <v>4.3192609278081662</v>
      </c>
      <c r="J93" s="18">
        <f t="shared" si="214"/>
        <v>7.7440282489334322</v>
      </c>
      <c r="L93" t="str">
        <f t="shared" si="255"/>
        <v>41 Administrative occupations</v>
      </c>
      <c r="M93" s="18">
        <f t="shared" si="215"/>
        <v>6.1677216459275597</v>
      </c>
      <c r="N93" s="18">
        <f t="shared" si="215"/>
        <v>1.3796213591129147</v>
      </c>
      <c r="O93" s="18">
        <f t="shared" si="215"/>
        <v>7.2487885469896485</v>
      </c>
      <c r="P93" s="18">
        <f t="shared" si="215"/>
        <v>3.3754609096877219</v>
      </c>
      <c r="Q93" s="18">
        <f t="shared" si="216"/>
        <v>4.4432678946811022</v>
      </c>
      <c r="S93" s="18">
        <f t="shared" si="217"/>
        <v>4.6507722980119182</v>
      </c>
      <c r="T93" s="18">
        <f t="shared" si="218"/>
        <v>4.145261685087509</v>
      </c>
      <c r="U93" s="18">
        <f t="shared" si="219"/>
        <v>7.1475065472902388</v>
      </c>
      <c r="W93" t="str">
        <f t="shared" si="256"/>
        <v>41 Administrative occupations</v>
      </c>
      <c r="X93" s="18">
        <f t="shared" si="220"/>
        <v>1.0661845116238355</v>
      </c>
      <c r="Y93" s="18">
        <f t="shared" si="220"/>
        <v>19.256390114751063</v>
      </c>
      <c r="Z93" s="18">
        <f t="shared" si="220"/>
        <v>2.4370981134567371</v>
      </c>
      <c r="AA93" s="18">
        <f t="shared" si="220"/>
        <v>2.1139849663700527</v>
      </c>
      <c r="AB93" s="18">
        <f t="shared" si="221"/>
        <v>3.2110663545879659</v>
      </c>
      <c r="AD93" s="18">
        <f t="shared" si="222"/>
        <v>2.2215759471769347</v>
      </c>
      <c r="AE93" s="18">
        <f t="shared" si="223"/>
        <v>3.4998978631779698</v>
      </c>
      <c r="AF93" s="18">
        <f t="shared" si="224"/>
        <v>4.9553949755108073</v>
      </c>
      <c r="AH93" t="str">
        <f t="shared" si="257"/>
        <v>41 Administrative occupations</v>
      </c>
      <c r="AI93" s="18">
        <f t="shared" si="225"/>
        <v>1.8681286690459986</v>
      </c>
      <c r="AJ93" s="18">
        <f t="shared" si="225"/>
        <v>24.430286646141418</v>
      </c>
      <c r="AK93" s="18">
        <f t="shared" si="225"/>
        <v>1.6677148388683616</v>
      </c>
      <c r="AL93" s="18">
        <f t="shared" si="225"/>
        <v>2.1975124404290725</v>
      </c>
      <c r="AM93" s="18">
        <f t="shared" si="226"/>
        <v>3.2946411734594339</v>
      </c>
      <c r="AO93" s="18">
        <f t="shared" si="227"/>
        <v>2.020607191270174</v>
      </c>
      <c r="AP93" s="18">
        <f t="shared" si="228"/>
        <v>3.5455010532956521</v>
      </c>
      <c r="AQ93" s="18">
        <f t="shared" si="229"/>
        <v>4.8553604347918888</v>
      </c>
      <c r="AS93" t="str">
        <f t="shared" si="258"/>
        <v>41 Administrative occupations</v>
      </c>
      <c r="AT93" s="18">
        <f t="shared" si="230"/>
        <v>0.95159299083789062</v>
      </c>
      <c r="AU93" s="18">
        <f t="shared" si="230"/>
        <v>18.337095530081982</v>
      </c>
      <c r="AV93" s="18">
        <f t="shared" si="230"/>
        <v>0.55921068052711131</v>
      </c>
      <c r="AW93" s="18">
        <f t="shared" si="230"/>
        <v>1.8992272192535964</v>
      </c>
      <c r="AX93" s="18">
        <f t="shared" si="231"/>
        <v>2.4315378586290848</v>
      </c>
      <c r="AZ93" s="18">
        <f t="shared" si="232"/>
        <v>1.4505826345311723</v>
      </c>
      <c r="BA93" s="18">
        <f t="shared" si="233"/>
        <v>3.2465766864430812</v>
      </c>
      <c r="BB93" s="18">
        <f t="shared" si="234"/>
        <v>4.2089655265659998</v>
      </c>
      <c r="BD93" t="str">
        <f t="shared" si="259"/>
        <v>41 Administrative occupations</v>
      </c>
      <c r="BE93" s="18">
        <f t="shared" si="235"/>
        <v>-2.1702855516883779</v>
      </c>
      <c r="BF93" s="18">
        <f t="shared" si="235"/>
        <v>3.4812948097986851</v>
      </c>
      <c r="BG93" s="18">
        <f t="shared" si="235"/>
        <v>1.4078824736576623</v>
      </c>
      <c r="BH93" s="18">
        <f t="shared" si="235"/>
        <v>-0.76055195410562604</v>
      </c>
      <c r="BI93" s="18">
        <f t="shared" si="236"/>
        <v>0.17376321156479246</v>
      </c>
      <c r="BK93" s="18">
        <f t="shared" si="237"/>
        <v>-4.2942090819686474E-2</v>
      </c>
      <c r="BL93" s="18">
        <f t="shared" si="238"/>
        <v>2.8497154039851536</v>
      </c>
      <c r="BM93" s="18">
        <f t="shared" si="239"/>
        <v>2.8207692902456838</v>
      </c>
      <c r="BO93" t="str">
        <f t="shared" si="260"/>
        <v>41 Administrative occupations</v>
      </c>
      <c r="BP93" s="18">
        <f t="shared" si="240"/>
        <v>-1.293203113248087</v>
      </c>
      <c r="BQ93" s="18">
        <f t="shared" si="240"/>
        <v>-3.8469316102361595</v>
      </c>
      <c r="BR93" s="18">
        <f t="shared" si="240"/>
        <v>-0.45542572022219119</v>
      </c>
      <c r="BS93" s="18">
        <f t="shared" si="240"/>
        <v>-3.3790175553463198</v>
      </c>
      <c r="BT93" s="18">
        <f t="shared" si="241"/>
        <v>-2.5043249989432081</v>
      </c>
      <c r="BV93" s="18">
        <f t="shared" si="242"/>
        <v>-2.4141542037245944</v>
      </c>
      <c r="BW93" s="18">
        <f t="shared" si="243"/>
        <v>2.2243913345743938</v>
      </c>
      <c r="BX93" s="18">
        <f t="shared" si="244"/>
        <v>0.53966989361695639</v>
      </c>
      <c r="BZ93" t="str">
        <f t="shared" si="261"/>
        <v>41 Administrative occupations</v>
      </c>
      <c r="CA93" s="18">
        <f t="shared" si="245"/>
        <v>-1.712797004089095</v>
      </c>
      <c r="CB93" s="18">
        <f t="shared" si="245"/>
        <v>-14.257367142789711</v>
      </c>
      <c r="CC93" s="18">
        <f t="shared" si="245"/>
        <v>-3.7738515530077676</v>
      </c>
      <c r="CD93" s="18">
        <f t="shared" si="245"/>
        <v>-8.050974519836041</v>
      </c>
      <c r="CE93" s="18">
        <f t="shared" si="246"/>
        <v>-7.141673533754056</v>
      </c>
      <c r="CG93" s="18">
        <f t="shared" si="247"/>
        <v>-6.6468189074269546</v>
      </c>
      <c r="CH93" s="18">
        <f t="shared" si="248"/>
        <v>1.5385252077766864</v>
      </c>
      <c r="CI93" s="18">
        <f t="shared" si="249"/>
        <v>-3.2018704301841061</v>
      </c>
      <c r="CK93" t="str">
        <f t="shared" si="262"/>
        <v>41 Administrative occupations</v>
      </c>
      <c r="CL93" s="18">
        <f t="shared" si="250"/>
        <v>-1.3212684702965438</v>
      </c>
      <c r="CM93" s="18">
        <f t="shared" si="250"/>
        <v>-22.312877096585392</v>
      </c>
      <c r="CN93" s="18">
        <f t="shared" si="250"/>
        <v>-3.914465787970911</v>
      </c>
      <c r="CO93" s="18">
        <f t="shared" si="250"/>
        <v>-3.1934437861081411</v>
      </c>
      <c r="CP93" s="18">
        <f t="shared" si="251"/>
        <v>-4.738388396950322</v>
      </c>
      <c r="CR93" s="18">
        <f t="shared" si="252"/>
        <v>-3.434383626088966</v>
      </c>
      <c r="CS93" s="18">
        <f t="shared" si="253"/>
        <v>1.3462879251195714</v>
      </c>
      <c r="CT93" s="18">
        <f t="shared" si="254"/>
        <v>-1.3613642001370607</v>
      </c>
    </row>
    <row r="94" spans="1:98" x14ac:dyDescent="0.2">
      <c r="A94" t="str">
        <f t="shared" si="209"/>
        <v>42 Secretarial and related occupations</v>
      </c>
      <c r="B94" s="18">
        <f t="shared" si="210"/>
        <v>5.8008119358296195</v>
      </c>
      <c r="C94" s="18">
        <f t="shared" si="210"/>
        <v>-6.7342402080991404</v>
      </c>
      <c r="D94" s="18">
        <f t="shared" si="210"/>
        <v>10.336084253816935</v>
      </c>
      <c r="E94" s="18">
        <f t="shared" si="210"/>
        <v>5.5086158604196633</v>
      </c>
      <c r="F94" s="18">
        <f t="shared" si="211"/>
        <v>6.172448459447466</v>
      </c>
      <c r="H94" s="18">
        <f t="shared" si="212"/>
        <v>7.0938354964544814</v>
      </c>
      <c r="I94" s="18">
        <f t="shared" si="213"/>
        <v>5.4350679157898485</v>
      </c>
      <c r="J94" s="18">
        <f t="shared" si="214"/>
        <v>9.696202887320581</v>
      </c>
      <c r="L94" t="str">
        <f t="shared" si="255"/>
        <v>42 Secretarial and related occupations</v>
      </c>
      <c r="M94" s="18">
        <f t="shared" si="215"/>
        <v>5.0086000304399247</v>
      </c>
      <c r="N94" s="18">
        <f t="shared" si="215"/>
        <v>3.1934532378306901</v>
      </c>
      <c r="O94" s="18">
        <f t="shared" si="215"/>
        <v>7.7471803454696175</v>
      </c>
      <c r="P94" s="18">
        <f t="shared" si="215"/>
        <v>1.6945799398673467</v>
      </c>
      <c r="Q94" s="18">
        <f t="shared" si="216"/>
        <v>3.6433009444309494</v>
      </c>
      <c r="S94" s="18">
        <f t="shared" si="217"/>
        <v>3.6733604218249338</v>
      </c>
      <c r="T94" s="18">
        <f t="shared" si="218"/>
        <v>4.1911760040361123</v>
      </c>
      <c r="U94" s="18">
        <f t="shared" si="219"/>
        <v>6.4926625919434988</v>
      </c>
      <c r="W94" t="str">
        <f t="shared" si="256"/>
        <v>42 Secretarial and related occupations</v>
      </c>
      <c r="X94" s="18">
        <f t="shared" si="220"/>
        <v>0.60121921319409299</v>
      </c>
      <c r="Y94" s="18">
        <f t="shared" si="220"/>
        <v>20.840288708826705</v>
      </c>
      <c r="Z94" s="18">
        <f t="shared" si="220"/>
        <v>3.1636468417383989</v>
      </c>
      <c r="AA94" s="18">
        <f t="shared" si="220"/>
        <v>1.7404096490361454</v>
      </c>
      <c r="AB94" s="18">
        <f t="shared" si="221"/>
        <v>3.2877341398054982</v>
      </c>
      <c r="AD94" s="18">
        <f t="shared" si="222"/>
        <v>2.2126269096327755</v>
      </c>
      <c r="AE94" s="18">
        <f t="shared" si="223"/>
        <v>3.8520129125247715</v>
      </c>
      <c r="AF94" s="18">
        <f t="shared" si="224"/>
        <v>5.2403200972998443</v>
      </c>
      <c r="AH94" t="str">
        <f t="shared" si="257"/>
        <v>42 Secretarial and related occupations</v>
      </c>
      <c r="AI94" s="18">
        <f t="shared" si="225"/>
        <v>1.0338720338030294</v>
      </c>
      <c r="AJ94" s="18">
        <f t="shared" si="225"/>
        <v>23.233048334222573</v>
      </c>
      <c r="AK94" s="18">
        <f t="shared" si="225"/>
        <v>1.2602085655937456</v>
      </c>
      <c r="AL94" s="18">
        <f t="shared" si="225"/>
        <v>9.1607668306181722E-2</v>
      </c>
      <c r="AM94" s="18">
        <f t="shared" si="226"/>
        <v>1.769729583718016</v>
      </c>
      <c r="AO94" s="18">
        <f t="shared" si="227"/>
        <v>0.47963508214212691</v>
      </c>
      <c r="AP94" s="18">
        <f t="shared" si="228"/>
        <v>3.3841601663402221</v>
      </c>
      <c r="AQ94" s="18">
        <f t="shared" si="229"/>
        <v>3.6890938104794602</v>
      </c>
      <c r="AS94" t="str">
        <f t="shared" si="258"/>
        <v>42 Secretarial and related occupations</v>
      </c>
      <c r="AT94" s="18">
        <f t="shared" si="230"/>
        <v>-0.12943998522221278</v>
      </c>
      <c r="AU94" s="18">
        <f t="shared" si="230"/>
        <v>25.98976845679697</v>
      </c>
      <c r="AV94" s="18">
        <f t="shared" si="230"/>
        <v>0.18841847447372828</v>
      </c>
      <c r="AW94" s="18">
        <f t="shared" si="230"/>
        <v>-2.0509776610238006</v>
      </c>
      <c r="AX94" s="18">
        <f t="shared" si="231"/>
        <v>0.20779275110598405</v>
      </c>
      <c r="AZ94" s="18">
        <f t="shared" si="232"/>
        <v>-1.3101298903523628</v>
      </c>
      <c r="BA94" s="18">
        <f t="shared" si="233"/>
        <v>2.9762661182211048</v>
      </c>
      <c r="BB94" s="18">
        <f t="shared" si="234"/>
        <v>2.1363560258528036</v>
      </c>
      <c r="BD94" t="str">
        <f t="shared" si="259"/>
        <v>42 Secretarial and related occupations</v>
      </c>
      <c r="BE94" s="18">
        <f t="shared" si="235"/>
        <v>-4.1782201232827498</v>
      </c>
      <c r="BF94" s="18">
        <f t="shared" si="235"/>
        <v>4.2697206142718214</v>
      </c>
      <c r="BG94" s="18">
        <f t="shared" si="235"/>
        <v>1.9295950936673023</v>
      </c>
      <c r="BH94" s="18">
        <f t="shared" si="235"/>
        <v>-5.1519190413541693</v>
      </c>
      <c r="BI94" s="18">
        <f t="shared" si="236"/>
        <v>-2.4175822365880006</v>
      </c>
      <c r="BK94" s="18">
        <f t="shared" si="237"/>
        <v>-2.8478390071058124</v>
      </c>
      <c r="BL94" s="18">
        <f t="shared" si="238"/>
        <v>2.7833153813031863</v>
      </c>
      <c r="BM94" s="18">
        <f t="shared" si="239"/>
        <v>0.98181810415318704</v>
      </c>
      <c r="BO94" t="str">
        <f t="shared" si="260"/>
        <v>42 Secretarial and related occupations</v>
      </c>
      <c r="BP94" s="18">
        <f t="shared" si="240"/>
        <v>-2.7959503418546583</v>
      </c>
      <c r="BQ94" s="18">
        <f t="shared" si="240"/>
        <v>-13.179443667750323</v>
      </c>
      <c r="BR94" s="18">
        <f t="shared" si="240"/>
        <v>-4.7771657262769214</v>
      </c>
      <c r="BS94" s="18">
        <f t="shared" si="240"/>
        <v>-13.476213387839175</v>
      </c>
      <c r="BT94" s="18">
        <f t="shared" si="241"/>
        <v>-10.827651686275985</v>
      </c>
      <c r="BV94" s="18">
        <f t="shared" si="242"/>
        <v>-10.668619321114669</v>
      </c>
      <c r="BW94" s="18">
        <f t="shared" si="243"/>
        <v>1.6338643964882049</v>
      </c>
      <c r="BX94" s="18">
        <f t="shared" si="244"/>
        <v>-5.0548111605439487</v>
      </c>
      <c r="BZ94" t="str">
        <f t="shared" si="261"/>
        <v>42 Secretarial and related occupations</v>
      </c>
      <c r="CA94" s="18">
        <f t="shared" si="245"/>
        <v>-0.92358663553998577</v>
      </c>
      <c r="CB94" s="18">
        <f t="shared" si="245"/>
        <v>-17.899046128398211</v>
      </c>
      <c r="CC94" s="18">
        <f t="shared" si="245"/>
        <v>-11.111248947655294</v>
      </c>
      <c r="CD94" s="18">
        <f t="shared" si="245"/>
        <v>-15.411041463776876</v>
      </c>
      <c r="CE94" s="18">
        <f t="shared" si="246"/>
        <v>-14.250333889507827</v>
      </c>
      <c r="CG94" s="18">
        <f t="shared" si="247"/>
        <v>-14.001398933839349</v>
      </c>
      <c r="CH94" s="18">
        <f t="shared" si="248"/>
        <v>1.1106375829665005</v>
      </c>
      <c r="CI94" s="18">
        <f t="shared" si="249"/>
        <v>-8.0435118589045391</v>
      </c>
      <c r="CK94" t="str">
        <f t="shared" si="262"/>
        <v>42 Secretarial and related occupations</v>
      </c>
      <c r="CL94" s="18">
        <f t="shared" si="250"/>
        <v>2.3785886108433463</v>
      </c>
      <c r="CM94" s="18">
        <f t="shared" si="250"/>
        <v>-24.845096140314261</v>
      </c>
      <c r="CN94" s="18">
        <f t="shared" si="250"/>
        <v>-0.71827515979975276</v>
      </c>
      <c r="CO94" s="18">
        <f t="shared" si="250"/>
        <v>0.76038556078694697</v>
      </c>
      <c r="CP94" s="18">
        <f t="shared" si="251"/>
        <v>-1.5251946241840231</v>
      </c>
      <c r="CR94" s="18">
        <f t="shared" si="252"/>
        <v>0.26506776099148865</v>
      </c>
      <c r="CS94" s="18">
        <f t="shared" si="253"/>
        <v>2.0528850515191044</v>
      </c>
      <c r="CT94" s="18">
        <f t="shared" si="254"/>
        <v>2.2532858096877106</v>
      </c>
    </row>
    <row r="95" spans="1:98" x14ac:dyDescent="0.2">
      <c r="A95" t="str">
        <f t="shared" si="209"/>
        <v>51 Skilled agricultural and related trades</v>
      </c>
      <c r="B95" s="18">
        <f t="shared" si="210"/>
        <v>14.909510860956733</v>
      </c>
      <c r="C95" s="18">
        <f t="shared" si="210"/>
        <v>-28.020079228400284</v>
      </c>
      <c r="D95" s="18">
        <f t="shared" si="210"/>
        <v>6.5184509230706622</v>
      </c>
      <c r="E95" s="18">
        <f t="shared" si="210"/>
        <v>4.5714193687359739</v>
      </c>
      <c r="F95" s="18">
        <f t="shared" si="211"/>
        <v>2.7493540139890138</v>
      </c>
      <c r="H95" s="18">
        <f t="shared" si="212"/>
        <v>5.2164430329246336</v>
      </c>
      <c r="I95" s="18">
        <f t="shared" si="213"/>
        <v>4.9096694716210809</v>
      </c>
      <c r="J95" s="18">
        <f t="shared" si="214"/>
        <v>8.0548192240220686</v>
      </c>
      <c r="L95" t="str">
        <f t="shared" si="255"/>
        <v>51 Skilled agricultural and related trades</v>
      </c>
      <c r="M95" s="18">
        <f t="shared" si="215"/>
        <v>7.3682401666166575</v>
      </c>
      <c r="N95" s="18">
        <f t="shared" si="215"/>
        <v>-38.635579119443598</v>
      </c>
      <c r="O95" s="18">
        <f t="shared" si="215"/>
        <v>4.9097543620550743</v>
      </c>
      <c r="P95" s="18">
        <f t="shared" si="215"/>
        <v>3.3866659043318537</v>
      </c>
      <c r="Q95" s="18">
        <f t="shared" si="216"/>
        <v>0.5287033024812704</v>
      </c>
      <c r="S95" s="18">
        <f t="shared" si="217"/>
        <v>3.8918891432144997</v>
      </c>
      <c r="T95" s="18">
        <f t="shared" si="218"/>
        <v>4.0722653690169697</v>
      </c>
      <c r="U95" s="18">
        <f t="shared" si="219"/>
        <v>6.5578367219188527</v>
      </c>
      <c r="W95" t="str">
        <f t="shared" si="256"/>
        <v>51 Skilled agricultural and related trades</v>
      </c>
      <c r="X95" s="18">
        <f t="shared" si="220"/>
        <v>5.0484283102336658</v>
      </c>
      <c r="Y95" s="18">
        <f t="shared" si="220"/>
        <v>-8.5242019045836166</v>
      </c>
      <c r="Z95" s="18">
        <f t="shared" si="220"/>
        <v>1.3036654867908837</v>
      </c>
      <c r="AA95" s="18">
        <f t="shared" si="220"/>
        <v>3.2361367077193171</v>
      </c>
      <c r="AB95" s="18">
        <f t="shared" si="221"/>
        <v>1.8554660841858084</v>
      </c>
      <c r="AD95" s="18">
        <f t="shared" si="222"/>
        <v>2.5879179938085084</v>
      </c>
      <c r="AE95" s="18">
        <f t="shared" si="223"/>
        <v>4.0312819274007206</v>
      </c>
      <c r="AF95" s="18">
        <f t="shared" si="224"/>
        <v>5.6362909082596113</v>
      </c>
      <c r="AH95" t="str">
        <f t="shared" si="257"/>
        <v>51 Skilled agricultural and related trades</v>
      </c>
      <c r="AI95" s="18">
        <f t="shared" si="225"/>
        <v>6.5148263890870917</v>
      </c>
      <c r="AJ95" s="18">
        <f t="shared" si="225"/>
        <v>-22.440697971384804</v>
      </c>
      <c r="AK95" s="18">
        <f t="shared" si="225"/>
        <v>1.6867238421000685</v>
      </c>
      <c r="AL95" s="18">
        <f t="shared" si="225"/>
        <v>2.6317903118454389</v>
      </c>
      <c r="AM95" s="18">
        <f t="shared" si="226"/>
        <v>0.55956559404233275</v>
      </c>
      <c r="AO95" s="18">
        <f t="shared" si="227"/>
        <v>2.3157962363608897</v>
      </c>
      <c r="AP95" s="18">
        <f t="shared" si="228"/>
        <v>4.1357523773631444</v>
      </c>
      <c r="AQ95" s="18">
        <f t="shared" si="229"/>
        <v>5.5433425179063134</v>
      </c>
      <c r="AS95" t="str">
        <f t="shared" si="258"/>
        <v>51 Skilled agricultural and related trades</v>
      </c>
      <c r="AT95" s="18">
        <f t="shared" si="230"/>
        <v>3.5075249414697751</v>
      </c>
      <c r="AU95" s="18">
        <f t="shared" si="230"/>
        <v>-17.79465445983184</v>
      </c>
      <c r="AV95" s="18">
        <f t="shared" si="230"/>
        <v>2.1782763028260765</v>
      </c>
      <c r="AW95" s="18">
        <f t="shared" si="230"/>
        <v>3.4891575702236777</v>
      </c>
      <c r="AX95" s="18">
        <f t="shared" si="231"/>
        <v>1.6050022445254886</v>
      </c>
      <c r="AZ95" s="18">
        <f t="shared" si="232"/>
        <v>3.0503390835920907</v>
      </c>
      <c r="BA95" s="18">
        <f t="shared" si="233"/>
        <v>4.011834092331612</v>
      </c>
      <c r="BB95" s="18">
        <f t="shared" si="234"/>
        <v>5.931546448665137</v>
      </c>
      <c r="BD95" t="str">
        <f t="shared" si="259"/>
        <v>51 Skilled agricultural and related trades</v>
      </c>
      <c r="BE95" s="18">
        <f t="shared" si="235"/>
        <v>3.4065760000143497</v>
      </c>
      <c r="BF95" s="18">
        <f t="shared" si="235"/>
        <v>-44.067571884692406</v>
      </c>
      <c r="BG95" s="18">
        <f t="shared" si="235"/>
        <v>0.55332331569066806</v>
      </c>
      <c r="BH95" s="18">
        <f t="shared" si="235"/>
        <v>1.0254165593349462</v>
      </c>
      <c r="BI95" s="18">
        <f t="shared" si="236"/>
        <v>-2.7819244899240259</v>
      </c>
      <c r="BK95" s="18">
        <f t="shared" si="237"/>
        <v>0.86780638436403379</v>
      </c>
      <c r="BL95" s="18">
        <f t="shared" si="238"/>
        <v>2.9640669508813389</v>
      </c>
      <c r="BM95" s="18">
        <f t="shared" si="239"/>
        <v>3.5528137359984946</v>
      </c>
      <c r="BO95" t="str">
        <f t="shared" si="260"/>
        <v>51 Skilled agricultural and related trades</v>
      </c>
      <c r="BP95" s="18">
        <f t="shared" si="240"/>
        <v>2.5678444531639588</v>
      </c>
      <c r="BQ95" s="18">
        <f t="shared" si="240"/>
        <v>-27.94547287626331</v>
      </c>
      <c r="BR95" s="18">
        <f t="shared" si="240"/>
        <v>-1.0087135926135748</v>
      </c>
      <c r="BS95" s="18">
        <f t="shared" si="240"/>
        <v>0.55788381922921015</v>
      </c>
      <c r="BT95" s="18">
        <f t="shared" si="241"/>
        <v>-1.9973181523469719</v>
      </c>
      <c r="BV95" s="18">
        <f t="shared" si="242"/>
        <v>3.2949173973229051E-2</v>
      </c>
      <c r="BW95" s="18">
        <f t="shared" si="243"/>
        <v>2.8673853339411526</v>
      </c>
      <c r="BX95" s="18">
        <f t="shared" si="244"/>
        <v>2.8895827561340459</v>
      </c>
      <c r="BZ95" t="str">
        <f t="shared" si="261"/>
        <v>51 Skilled agricultural and related trades</v>
      </c>
      <c r="CA95" s="18">
        <f t="shared" si="245"/>
        <v>0.46224169875457299</v>
      </c>
      <c r="CB95" s="18">
        <f t="shared" si="245"/>
        <v>-29.11650594563946</v>
      </c>
      <c r="CC95" s="18">
        <f t="shared" si="245"/>
        <v>-1.1443613911088946</v>
      </c>
      <c r="CD95" s="18">
        <f t="shared" si="245"/>
        <v>2.9390905313841698</v>
      </c>
      <c r="CE95" s="18">
        <f t="shared" si="246"/>
        <v>-0.69760431893074459</v>
      </c>
      <c r="CG95" s="18">
        <f t="shared" si="247"/>
        <v>1.5595341130646201</v>
      </c>
      <c r="CH95" s="18">
        <f t="shared" si="248"/>
        <v>2.6836333120346278</v>
      </c>
      <c r="CI95" s="18">
        <f t="shared" si="249"/>
        <v>3.7972339422997159</v>
      </c>
      <c r="CK95" t="str">
        <f t="shared" si="262"/>
        <v>51 Skilled agricultural and related trades</v>
      </c>
      <c r="CL95" s="18">
        <f t="shared" si="250"/>
        <v>3.8445509881389395</v>
      </c>
      <c r="CM95" s="18">
        <f t="shared" si="250"/>
        <v>-52.130386250791851</v>
      </c>
      <c r="CN95" s="18">
        <f t="shared" si="250"/>
        <v>1.3715628345951858</v>
      </c>
      <c r="CO95" s="18">
        <f t="shared" si="250"/>
        <v>-5.7524941183454636</v>
      </c>
      <c r="CP95" s="18">
        <f t="shared" si="251"/>
        <v>-7.5788845333953692</v>
      </c>
      <c r="CR95" s="18">
        <f t="shared" si="252"/>
        <v>-3.4352490536651237</v>
      </c>
      <c r="CS95" s="18">
        <f t="shared" si="253"/>
        <v>1.703980697124452</v>
      </c>
      <c r="CT95" s="18">
        <f t="shared" si="254"/>
        <v>-0.84561732060521866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0.38311632983660804</v>
      </c>
      <c r="C96" s="18">
        <f t="shared" si="210"/>
        <v>-6.7571579368363111</v>
      </c>
      <c r="D96" s="18">
        <f t="shared" si="210"/>
        <v>5.4352172413046462</v>
      </c>
      <c r="E96" s="18">
        <f t="shared" si="210"/>
        <v>2.5087550531045943</v>
      </c>
      <c r="F96" s="18">
        <f t="shared" si="211"/>
        <v>2.8039019506403529</v>
      </c>
      <c r="H96" s="18">
        <f t="shared" si="212"/>
        <v>3.4751040608685946</v>
      </c>
      <c r="I96" s="18">
        <f t="shared" si="213"/>
        <v>3.3055932109668618</v>
      </c>
      <c r="J96" s="18">
        <f t="shared" si="214"/>
        <v>5.7038868060409254</v>
      </c>
      <c r="L96" t="str">
        <f t="shared" si="255"/>
        <v>52 Skilled metal, electrical and electronic trades</v>
      </c>
      <c r="M96" s="18">
        <f t="shared" si="215"/>
        <v>3.2640643675832859</v>
      </c>
      <c r="N96" s="18">
        <f t="shared" si="215"/>
        <v>-11.118792698778091</v>
      </c>
      <c r="O96" s="18">
        <f t="shared" si="215"/>
        <v>8.600888523748873</v>
      </c>
      <c r="P96" s="18">
        <f t="shared" si="215"/>
        <v>3.8158263446085527</v>
      </c>
      <c r="Q96" s="18">
        <f t="shared" si="216"/>
        <v>4.2709380460924207</v>
      </c>
      <c r="S96" s="18">
        <f t="shared" si="217"/>
        <v>5.3869501161484035</v>
      </c>
      <c r="T96" s="18">
        <f t="shared" si="218"/>
        <v>4.1098280551093769</v>
      </c>
      <c r="U96" s="18">
        <f t="shared" si="219"/>
        <v>7.6621713616993548</v>
      </c>
      <c r="W96" t="str">
        <f t="shared" si="256"/>
        <v>52 Skilled metal, electrical and electronic trades</v>
      </c>
      <c r="X96" s="18">
        <f t="shared" si="220"/>
        <v>1.0840996936481329</v>
      </c>
      <c r="Y96" s="18">
        <f t="shared" si="220"/>
        <v>-6.65025101489507</v>
      </c>
      <c r="Z96" s="18">
        <f t="shared" si="220"/>
        <v>3.8212252184489204</v>
      </c>
      <c r="AA96" s="18">
        <f t="shared" si="220"/>
        <v>2.411864872011793</v>
      </c>
      <c r="AB96" s="18">
        <f t="shared" si="221"/>
        <v>2.2563803344832323</v>
      </c>
      <c r="AD96" s="18">
        <f t="shared" si="222"/>
        <v>2.8795129604276548</v>
      </c>
      <c r="AE96" s="18">
        <f t="shared" si="223"/>
        <v>3.3158258307762534</v>
      </c>
      <c r="AF96" s="18">
        <f t="shared" si="224"/>
        <v>5.274745271120862</v>
      </c>
      <c r="AH96" t="str">
        <f t="shared" si="257"/>
        <v>52 Skilled metal, electrical and electronic trades</v>
      </c>
      <c r="AI96" s="18">
        <f t="shared" si="225"/>
        <v>9.4597520808137325E-2</v>
      </c>
      <c r="AJ96" s="18">
        <f t="shared" si="225"/>
        <v>-2.9085828106194755</v>
      </c>
      <c r="AK96" s="18">
        <f t="shared" si="225"/>
        <v>3.134518665977426</v>
      </c>
      <c r="AL96" s="18">
        <f t="shared" si="225"/>
        <v>3.2077895333705975</v>
      </c>
      <c r="AM96" s="18">
        <f t="shared" si="226"/>
        <v>2.7916564891266038</v>
      </c>
      <c r="AO96" s="18">
        <f t="shared" si="227"/>
        <v>3.1833601288938418</v>
      </c>
      <c r="AP96" s="18">
        <f t="shared" si="228"/>
        <v>3.1084876097315028</v>
      </c>
      <c r="AQ96" s="18">
        <f t="shared" si="229"/>
        <v>5.3420289121629105</v>
      </c>
      <c r="AS96" t="str">
        <f t="shared" si="258"/>
        <v>52 Skilled metal, electrical and electronic trades</v>
      </c>
      <c r="AT96" s="18">
        <f t="shared" si="230"/>
        <v>-0.42057900873009313</v>
      </c>
      <c r="AU96" s="18">
        <f t="shared" si="230"/>
        <v>0.6608727853908869</v>
      </c>
      <c r="AV96" s="18">
        <f t="shared" si="230"/>
        <v>2.3364579993305767</v>
      </c>
      <c r="AW96" s="18">
        <f t="shared" si="230"/>
        <v>2.3962900907966933</v>
      </c>
      <c r="AX96" s="18">
        <f t="shared" si="231"/>
        <v>2.2682739639140248</v>
      </c>
      <c r="AZ96" s="18">
        <f t="shared" si="232"/>
        <v>2.3763421744882551</v>
      </c>
      <c r="BA96" s="18">
        <f t="shared" si="233"/>
        <v>2.9214721969026636</v>
      </c>
      <c r="BB96" s="18">
        <f t="shared" si="234"/>
        <v>4.5975353337493585</v>
      </c>
      <c r="BD96" t="str">
        <f t="shared" si="259"/>
        <v>52 Skilled metal, electrical and electronic trades</v>
      </c>
      <c r="BE96" s="18">
        <f t="shared" si="235"/>
        <v>0.38224181818462544</v>
      </c>
      <c r="BF96" s="18">
        <f t="shared" si="235"/>
        <v>-15.789576501236313</v>
      </c>
      <c r="BG96" s="18">
        <f t="shared" si="235"/>
        <v>1.7271839760448549</v>
      </c>
      <c r="BH96" s="18">
        <f t="shared" si="235"/>
        <v>4.6172874719330181E-2</v>
      </c>
      <c r="BI96" s="18">
        <f t="shared" si="236"/>
        <v>-0.5087848493669056</v>
      </c>
      <c r="BK96" s="18">
        <f t="shared" si="237"/>
        <v>0.60340055262859682</v>
      </c>
      <c r="BL96" s="18">
        <f t="shared" si="238"/>
        <v>2.1262495773353152</v>
      </c>
      <c r="BM96" s="18">
        <f t="shared" si="239"/>
        <v>2.580754086359538</v>
      </c>
      <c r="BO96" t="str">
        <f t="shared" si="260"/>
        <v>52 Skilled metal, electrical and electronic trades</v>
      </c>
      <c r="BP96" s="18">
        <f t="shared" si="240"/>
        <v>-2.3891842034095334</v>
      </c>
      <c r="BQ96" s="18">
        <f t="shared" si="240"/>
        <v>2.9546217671563957</v>
      </c>
      <c r="BR96" s="18">
        <f t="shared" si="240"/>
        <v>-1.5608800278865909</v>
      </c>
      <c r="BS96" s="18">
        <f t="shared" si="240"/>
        <v>-0.60396639295977605</v>
      </c>
      <c r="BT96" s="18">
        <f t="shared" si="241"/>
        <v>-0.68589397403147068</v>
      </c>
      <c r="BV96" s="18">
        <f t="shared" si="242"/>
        <v>-0.92396672334073005</v>
      </c>
      <c r="BW96" s="18">
        <f t="shared" si="243"/>
        <v>1.9888120569167</v>
      </c>
      <c r="BX96" s="18">
        <f t="shared" si="244"/>
        <v>1.2993922714952477</v>
      </c>
      <c r="BZ96" t="str">
        <f t="shared" si="261"/>
        <v>52 Skilled metal, electrical and electronic trades</v>
      </c>
      <c r="CA96" s="18">
        <f t="shared" si="245"/>
        <v>-2.9419354877071813</v>
      </c>
      <c r="CB96" s="18">
        <f t="shared" si="245"/>
        <v>-15.593474184190281</v>
      </c>
      <c r="CC96" s="18">
        <f t="shared" si="245"/>
        <v>-1.0235450155927306</v>
      </c>
      <c r="CD96" s="18">
        <f t="shared" si="245"/>
        <v>-4.9418367888167447</v>
      </c>
      <c r="CE96" s="18">
        <f t="shared" si="246"/>
        <v>-4.4467187530497938</v>
      </c>
      <c r="CG96" s="18">
        <f t="shared" si="247"/>
        <v>-3.6532852864543774</v>
      </c>
      <c r="CH96" s="18">
        <f t="shared" si="248"/>
        <v>1.8175119355466895</v>
      </c>
      <c r="CI96" s="18">
        <f t="shared" si="249"/>
        <v>-0.83054831511704119</v>
      </c>
      <c r="CK96" t="str">
        <f t="shared" si="262"/>
        <v>52 Skilled metal, electrical and electronic trades</v>
      </c>
      <c r="CL96" s="18">
        <f t="shared" si="250"/>
        <v>1.2435688431014835</v>
      </c>
      <c r="CM96" s="18">
        <f t="shared" si="250"/>
        <v>-34.129699198643529</v>
      </c>
      <c r="CN96" s="18">
        <f t="shared" si="250"/>
        <v>-0.92797112929025038</v>
      </c>
      <c r="CO96" s="18">
        <f t="shared" si="250"/>
        <v>-3.0752167383435669</v>
      </c>
      <c r="CP96" s="18">
        <f t="shared" si="251"/>
        <v>-4.7369280115920454</v>
      </c>
      <c r="CR96" s="18">
        <f t="shared" si="252"/>
        <v>-2.3646895956985325</v>
      </c>
      <c r="CS96" s="18">
        <f t="shared" si="253"/>
        <v>1.6611487142147441</v>
      </c>
      <c r="CT96" s="18">
        <f t="shared" si="254"/>
        <v>-0.1431677024327116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-9.2800397446989979</v>
      </c>
      <c r="C97" s="18">
        <f t="shared" si="210"/>
        <v>-20.825077392131021</v>
      </c>
      <c r="D97" s="18">
        <f t="shared" si="210"/>
        <v>12.074333842289974</v>
      </c>
      <c r="E97" s="18">
        <f t="shared" si="210"/>
        <v>0.31098341966526721</v>
      </c>
      <c r="F97" s="18">
        <f t="shared" si="211"/>
        <v>2.3234583207827786</v>
      </c>
      <c r="H97" s="18">
        <f t="shared" si="212"/>
        <v>4.0880919398699866</v>
      </c>
      <c r="I97" s="18">
        <f t="shared" si="213"/>
        <v>3.9985689593953877</v>
      </c>
      <c r="J97" s="18">
        <f t="shared" si="214"/>
        <v>6.6440938002233718</v>
      </c>
      <c r="L97" t="str">
        <f t="shared" si="255"/>
        <v>53 Skilled construction and building trades</v>
      </c>
      <c r="M97" s="18">
        <f t="shared" si="215"/>
        <v>-0.413452970229089</v>
      </c>
      <c r="N97" s="18">
        <f t="shared" si="215"/>
        <v>4.4606755158616895</v>
      </c>
      <c r="O97" s="18">
        <f t="shared" si="215"/>
        <v>6.9124343496449692</v>
      </c>
      <c r="P97" s="18">
        <f t="shared" si="215"/>
        <v>1.5710422198078611</v>
      </c>
      <c r="Q97" s="18">
        <f t="shared" si="216"/>
        <v>3.3920301754823745</v>
      </c>
      <c r="S97" s="18">
        <f t="shared" si="217"/>
        <v>3.3211771026081749</v>
      </c>
      <c r="T97" s="18">
        <f t="shared" si="218"/>
        <v>3.6638540455013135</v>
      </c>
      <c r="U97" s="18">
        <f t="shared" si="219"/>
        <v>5.8555310221418466</v>
      </c>
      <c r="W97" t="str">
        <f t="shared" si="256"/>
        <v>53 Skilled construction and building trades</v>
      </c>
      <c r="X97" s="18">
        <f t="shared" si="220"/>
        <v>-3.6191249736162057</v>
      </c>
      <c r="Y97" s="18">
        <f t="shared" si="220"/>
        <v>9.2562020977244419</v>
      </c>
      <c r="Z97" s="18">
        <f t="shared" si="220"/>
        <v>4.6377868134158451</v>
      </c>
      <c r="AA97" s="18">
        <f t="shared" si="220"/>
        <v>1.3163233603964208</v>
      </c>
      <c r="AB97" s="18">
        <f t="shared" si="221"/>
        <v>2.8265323096330341</v>
      </c>
      <c r="AD97" s="18">
        <f t="shared" si="222"/>
        <v>2.4115948394311415</v>
      </c>
      <c r="AE97" s="18">
        <f t="shared" si="223"/>
        <v>3.4542553427780121</v>
      </c>
      <c r="AF97" s="18">
        <f t="shared" si="224"/>
        <v>5.0504100874698032</v>
      </c>
      <c r="AH97" t="str">
        <f t="shared" si="257"/>
        <v>53 Skilled construction and building trades</v>
      </c>
      <c r="AI97" s="18">
        <f t="shared" si="225"/>
        <v>9.9404323271801154E-2</v>
      </c>
      <c r="AJ97" s="18">
        <f t="shared" si="225"/>
        <v>17.173629242643031</v>
      </c>
      <c r="AK97" s="18">
        <f t="shared" si="225"/>
        <v>4.6538267920003262</v>
      </c>
      <c r="AL97" s="18">
        <f t="shared" si="225"/>
        <v>1.730516129345272</v>
      </c>
      <c r="AM97" s="18">
        <f t="shared" si="226"/>
        <v>3.5457720220758659</v>
      </c>
      <c r="AO97" s="18">
        <f t="shared" si="227"/>
        <v>2.6957654780015661</v>
      </c>
      <c r="AP97" s="18">
        <f t="shared" si="228"/>
        <v>3.7010509694541449</v>
      </c>
      <c r="AQ97" s="18">
        <f t="shared" si="229"/>
        <v>5.4453210693484966</v>
      </c>
      <c r="AS97" t="str">
        <f t="shared" si="258"/>
        <v>53 Skilled construction and building trades</v>
      </c>
      <c r="AT97" s="18">
        <f t="shared" si="230"/>
        <v>-3.0399207188849475</v>
      </c>
      <c r="AU97" s="18">
        <f t="shared" si="230"/>
        <v>22.118150050349207</v>
      </c>
      <c r="AV97" s="18">
        <f t="shared" si="230"/>
        <v>4.4190628886005889</v>
      </c>
      <c r="AW97" s="18">
        <f t="shared" si="230"/>
        <v>0.72814434988197618</v>
      </c>
      <c r="AX97" s="18">
        <f t="shared" si="231"/>
        <v>3.1007249753380206</v>
      </c>
      <c r="AZ97" s="18">
        <f t="shared" si="232"/>
        <v>1.9437220431836266</v>
      </c>
      <c r="BA97" s="18">
        <f t="shared" si="233"/>
        <v>3.4856424508180828</v>
      </c>
      <c r="BB97" s="18">
        <f t="shared" si="234"/>
        <v>4.752552242947794</v>
      </c>
      <c r="BD97" t="str">
        <f t="shared" si="259"/>
        <v>53 Skilled construction and building trades</v>
      </c>
      <c r="BE97" s="18">
        <f t="shared" si="235"/>
        <v>-2.2474380722823928</v>
      </c>
      <c r="BF97" s="18">
        <f t="shared" si="235"/>
        <v>-4.3708936190601673</v>
      </c>
      <c r="BG97" s="18">
        <f t="shared" si="235"/>
        <v>1.815368605755352</v>
      </c>
      <c r="BH97" s="18">
        <f t="shared" si="235"/>
        <v>-1.21884406554017</v>
      </c>
      <c r="BI97" s="18">
        <f t="shared" si="236"/>
        <v>-0.48240681121098916</v>
      </c>
      <c r="BK97" s="18">
        <f t="shared" si="237"/>
        <v>-0.21762226900967629</v>
      </c>
      <c r="BL97" s="18">
        <f t="shared" si="238"/>
        <v>2.1941013379025875</v>
      </c>
      <c r="BM97" s="18">
        <f t="shared" si="239"/>
        <v>2.0341864765555551</v>
      </c>
      <c r="BO97" t="str">
        <f t="shared" si="260"/>
        <v>53 Skilled construction and building trades</v>
      </c>
      <c r="BP97" s="18">
        <f t="shared" si="240"/>
        <v>-2.3210160072069108</v>
      </c>
      <c r="BQ97" s="18">
        <f t="shared" si="240"/>
        <v>17.270022607797397</v>
      </c>
      <c r="BR97" s="18">
        <f t="shared" si="240"/>
        <v>6.4079751085133196E-2</v>
      </c>
      <c r="BS97" s="18">
        <f t="shared" si="240"/>
        <v>-0.11343785934196937</v>
      </c>
      <c r="BT97" s="18">
        <f t="shared" si="241"/>
        <v>0.94923765054750753</v>
      </c>
      <c r="BV97" s="18">
        <f t="shared" si="242"/>
        <v>-5.4300341619639703E-2</v>
      </c>
      <c r="BW97" s="18">
        <f t="shared" si="243"/>
        <v>2.5056970101839271</v>
      </c>
      <c r="BX97" s="18">
        <f t="shared" si="244"/>
        <v>2.46734239326305</v>
      </c>
      <c r="BZ97" t="str">
        <f t="shared" si="261"/>
        <v>53 Skilled construction and building trades</v>
      </c>
      <c r="CA97" s="18">
        <f t="shared" si="245"/>
        <v>-4.5085333198252142</v>
      </c>
      <c r="CB97" s="18">
        <f t="shared" si="245"/>
        <v>2.9534444294612383</v>
      </c>
      <c r="CC97" s="18">
        <f t="shared" si="245"/>
        <v>0.67608559801959345</v>
      </c>
      <c r="CD97" s="18">
        <f t="shared" si="245"/>
        <v>-0.7751263565142108</v>
      </c>
      <c r="CE97" s="18">
        <f t="shared" si="246"/>
        <v>-9.3814615831666615E-2</v>
      </c>
      <c r="CG97" s="18">
        <f t="shared" si="247"/>
        <v>-0.29372835910080886</v>
      </c>
      <c r="CH97" s="18">
        <f t="shared" si="248"/>
        <v>2.3247256472552102</v>
      </c>
      <c r="CI97" s="18">
        <f t="shared" si="249"/>
        <v>2.1130909673633624</v>
      </c>
      <c r="CK97" t="str">
        <f t="shared" si="262"/>
        <v>53 Skilled construction and building trades</v>
      </c>
      <c r="CL97" s="18">
        <f t="shared" si="250"/>
        <v>-3.25178565407368</v>
      </c>
      <c r="CM97" s="18">
        <f t="shared" si="250"/>
        <v>-22.109573110835747</v>
      </c>
      <c r="CN97" s="18">
        <f t="shared" si="250"/>
        <v>-6.2206130878579291</v>
      </c>
      <c r="CO97" s="18">
        <f t="shared" si="250"/>
        <v>-15.844952883709729</v>
      </c>
      <c r="CP97" s="18">
        <f t="shared" si="251"/>
        <v>-13.368383326590605</v>
      </c>
      <c r="CR97" s="18">
        <f t="shared" si="252"/>
        <v>-12.751914075704285</v>
      </c>
      <c r="CS97" s="18">
        <f t="shared" si="253"/>
        <v>0.84972070758493334</v>
      </c>
      <c r="CT97" s="18">
        <f t="shared" si="254"/>
        <v>-8.4833014717843103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0.12629635087635371</v>
      </c>
      <c r="C98" s="18">
        <f t="shared" si="210"/>
        <v>-0.51272698360315117</v>
      </c>
      <c r="D98" s="18">
        <f t="shared" si="210"/>
        <v>8.911641307328356</v>
      </c>
      <c r="E98" s="18">
        <f t="shared" si="210"/>
        <v>4.0729907173590707</v>
      </c>
      <c r="F98" s="18">
        <f t="shared" si="211"/>
        <v>5.2646284637181129</v>
      </c>
      <c r="H98" s="18">
        <f t="shared" si="212"/>
        <v>5.6615046675155378</v>
      </c>
      <c r="I98" s="18">
        <f t="shared" si="213"/>
        <v>4.4238414617728372</v>
      </c>
      <c r="J98" s="18">
        <f t="shared" si="214"/>
        <v>8.059595058755642</v>
      </c>
      <c r="L98" t="str">
        <f t="shared" si="255"/>
        <v>54 Textiles, printing and other skilled trades</v>
      </c>
      <c r="M98" s="18">
        <f t="shared" si="215"/>
        <v>3.2304109249240209</v>
      </c>
      <c r="N98" s="18">
        <f t="shared" si="215"/>
        <v>-1.5457104875241878</v>
      </c>
      <c r="O98" s="18">
        <f t="shared" si="215"/>
        <v>7.2278534422986818</v>
      </c>
      <c r="P98" s="18">
        <f t="shared" si="215"/>
        <v>4.4472359760470814</v>
      </c>
      <c r="Q98" s="18">
        <f t="shared" si="216"/>
        <v>4.9201465832209301</v>
      </c>
      <c r="S98" s="18">
        <f t="shared" si="217"/>
        <v>5.3660028628340406</v>
      </c>
      <c r="T98" s="18">
        <f t="shared" si="218"/>
        <v>4.4858706099634826</v>
      </c>
      <c r="U98" s="18">
        <f t="shared" si="219"/>
        <v>7.8845454943668569</v>
      </c>
      <c r="W98" t="str">
        <f t="shared" si="256"/>
        <v>54 Textiles, printing and other skilled trades</v>
      </c>
      <c r="X98" s="18">
        <f t="shared" si="220"/>
        <v>-1.4601932365050252</v>
      </c>
      <c r="Y98" s="18">
        <f t="shared" si="220"/>
        <v>8.5378622005541249</v>
      </c>
      <c r="Z98" s="18">
        <f t="shared" si="220"/>
        <v>4.4566762713412533</v>
      </c>
      <c r="AA98" s="18">
        <f t="shared" si="220"/>
        <v>3.2759490546914405</v>
      </c>
      <c r="AB98" s="18">
        <f t="shared" si="221"/>
        <v>3.9658931781478168</v>
      </c>
      <c r="AD98" s="18">
        <f t="shared" si="222"/>
        <v>3.668034364898709</v>
      </c>
      <c r="AE98" s="18">
        <f t="shared" si="223"/>
        <v>3.8580539419758031</v>
      </c>
      <c r="AF98" s="18">
        <f t="shared" si="224"/>
        <v>6.2450969179729032</v>
      </c>
      <c r="AH98" t="str">
        <f t="shared" si="257"/>
        <v>54 Textiles, printing and other skilled trades</v>
      </c>
      <c r="AI98" s="18">
        <f t="shared" si="225"/>
        <v>-0.85065274386295631</v>
      </c>
      <c r="AJ98" s="18">
        <f t="shared" si="225"/>
        <v>22.621516978985468</v>
      </c>
      <c r="AK98" s="18">
        <f t="shared" si="225"/>
        <v>1.2119123576188384</v>
      </c>
      <c r="AL98" s="18">
        <f t="shared" si="225"/>
        <v>3.0063680254105885</v>
      </c>
      <c r="AM98" s="18">
        <f t="shared" si="226"/>
        <v>3.5643655242326266</v>
      </c>
      <c r="AO98" s="18">
        <f t="shared" si="227"/>
        <v>2.4047086913157267</v>
      </c>
      <c r="AP98" s="18">
        <f t="shared" si="228"/>
        <v>3.462345660238153</v>
      </c>
      <c r="AQ98" s="18">
        <f t="shared" si="229"/>
        <v>5.0521223887984856</v>
      </c>
      <c r="AS98" t="str">
        <f t="shared" si="258"/>
        <v>54 Textiles, printing and other skilled trades</v>
      </c>
      <c r="AT98" s="18">
        <f t="shared" si="230"/>
        <v>-0.97406976423835001</v>
      </c>
      <c r="AU98" s="18">
        <f t="shared" si="230"/>
        <v>9.725344362754317</v>
      </c>
      <c r="AV98" s="18">
        <f t="shared" si="230"/>
        <v>2.0155873368798982</v>
      </c>
      <c r="AW98" s="18">
        <f t="shared" si="230"/>
        <v>2.4133378747969392</v>
      </c>
      <c r="AX98" s="18">
        <f t="shared" si="231"/>
        <v>2.7307129460368618</v>
      </c>
      <c r="AZ98" s="18">
        <f t="shared" si="232"/>
        <v>2.2805823492663801</v>
      </c>
      <c r="BA98" s="18">
        <f t="shared" si="233"/>
        <v>3.3520415109217883</v>
      </c>
      <c r="BB98" s="18">
        <f t="shared" si="234"/>
        <v>4.8755232089205069</v>
      </c>
      <c r="BD98" t="str">
        <f t="shared" si="259"/>
        <v>54 Textiles, printing and other skilled trades</v>
      </c>
      <c r="BE98" s="18">
        <f t="shared" si="235"/>
        <v>-2.8992960393415701</v>
      </c>
      <c r="BF98" s="18">
        <f t="shared" si="235"/>
        <v>-5.674245983457082</v>
      </c>
      <c r="BG98" s="18">
        <f t="shared" si="235"/>
        <v>4.1920032453703682</v>
      </c>
      <c r="BH98" s="18">
        <f t="shared" si="235"/>
        <v>1.2783041946690776</v>
      </c>
      <c r="BI98" s="18">
        <f t="shared" si="236"/>
        <v>1.7268044464179511</v>
      </c>
      <c r="BK98" s="18">
        <f t="shared" si="237"/>
        <v>2.2403694021254417</v>
      </c>
      <c r="BL98" s="18">
        <f t="shared" si="238"/>
        <v>2.8868540540176957</v>
      </c>
      <c r="BM98" s="18">
        <f t="shared" si="239"/>
        <v>4.4691415365152309</v>
      </c>
      <c r="BO98" t="str">
        <f t="shared" si="260"/>
        <v>54 Textiles, printing and other skilled trades</v>
      </c>
      <c r="BP98" s="18">
        <f t="shared" si="240"/>
        <v>-5.6906879390951737</v>
      </c>
      <c r="BQ98" s="18">
        <f t="shared" si="240"/>
        <v>4.2498836678003027</v>
      </c>
      <c r="BR98" s="18">
        <f t="shared" si="240"/>
        <v>-0.50592627692380709</v>
      </c>
      <c r="BS98" s="18">
        <f t="shared" si="240"/>
        <v>-1.2796285415901831</v>
      </c>
      <c r="BT98" s="18">
        <f t="shared" si="241"/>
        <v>-0.70083631330634111</v>
      </c>
      <c r="BV98" s="18">
        <f t="shared" si="242"/>
        <v>-1.022398617878828</v>
      </c>
      <c r="BW98" s="18">
        <f t="shared" si="243"/>
        <v>2.1427302218367972</v>
      </c>
      <c r="BX98" s="18">
        <f t="shared" si="244"/>
        <v>1.398121441241762</v>
      </c>
      <c r="BZ98" t="str">
        <f t="shared" si="261"/>
        <v>54 Textiles, printing and other skilled trades</v>
      </c>
      <c r="CA98" s="18">
        <f t="shared" si="245"/>
        <v>-4.8311408646450449</v>
      </c>
      <c r="CB98" s="18">
        <f t="shared" si="245"/>
        <v>-6.5397847024412652</v>
      </c>
      <c r="CC98" s="18">
        <f t="shared" si="245"/>
        <v>0.80448336556087074</v>
      </c>
      <c r="CD98" s="18">
        <f t="shared" si="245"/>
        <v>-1.9580067890514474</v>
      </c>
      <c r="CE98" s="18">
        <f t="shared" si="246"/>
        <v>-1.3983440730838681</v>
      </c>
      <c r="CG98" s="18">
        <f t="shared" si="247"/>
        <v>-1.0456924669597911</v>
      </c>
      <c r="CH98" s="18">
        <f t="shared" si="248"/>
        <v>2.1234409487594696</v>
      </c>
      <c r="CI98" s="18">
        <f t="shared" si="249"/>
        <v>1.3600986541202786</v>
      </c>
      <c r="CK98" t="str">
        <f t="shared" si="262"/>
        <v>54 Textiles, printing and other skilled trades</v>
      </c>
      <c r="CL98" s="18">
        <f t="shared" si="250"/>
        <v>-4.6008664817676292</v>
      </c>
      <c r="CM98" s="18">
        <f t="shared" si="250"/>
        <v>-21.260792355468581</v>
      </c>
      <c r="CN98" s="18">
        <f t="shared" si="250"/>
        <v>-6.6586108508410513</v>
      </c>
      <c r="CO98" s="18">
        <f t="shared" si="250"/>
        <v>-3.4972276019196391</v>
      </c>
      <c r="CP98" s="18">
        <f t="shared" si="251"/>
        <v>-5.7030783838346704</v>
      </c>
      <c r="CR98" s="18">
        <f t="shared" si="252"/>
        <v>-4.5627433957148522</v>
      </c>
      <c r="CS98" s="18">
        <f t="shared" si="253"/>
        <v>1.143797814690517</v>
      </c>
      <c r="CT98" s="18">
        <f t="shared" si="254"/>
        <v>-2.5159906719224301</v>
      </c>
    </row>
    <row r="99" spans="1:98" x14ac:dyDescent="0.2">
      <c r="A99" t="str">
        <f t="shared" si="209"/>
        <v>61 Caring personal service occupations</v>
      </c>
      <c r="B99" s="18">
        <f t="shared" si="210"/>
        <v>5.0120353232830706</v>
      </c>
      <c r="C99" s="18">
        <f t="shared" si="210"/>
        <v>-7.2045756255634359</v>
      </c>
      <c r="D99" s="18">
        <f t="shared" si="210"/>
        <v>8.3327393056567232</v>
      </c>
      <c r="E99" s="18">
        <f t="shared" si="210"/>
        <v>3.9362975251520105</v>
      </c>
      <c r="F99" s="18">
        <f t="shared" si="211"/>
        <v>4.5471866404637629</v>
      </c>
      <c r="H99" s="18">
        <f t="shared" si="212"/>
        <v>5.3815874324468105</v>
      </c>
      <c r="I99" s="18">
        <f t="shared" si="213"/>
        <v>4.5451548589239721</v>
      </c>
      <c r="J99" s="18">
        <f t="shared" si="214"/>
        <v>7.9336193642926878</v>
      </c>
      <c r="L99" t="str">
        <f t="shared" si="255"/>
        <v>61 Caring personal service occupations</v>
      </c>
      <c r="M99" s="18">
        <f t="shared" si="215"/>
        <v>10.183317214595068</v>
      </c>
      <c r="N99" s="18">
        <f t="shared" si="215"/>
        <v>-9.8107965255224023</v>
      </c>
      <c r="O99" s="18">
        <f t="shared" si="215"/>
        <v>8.2255446262516241</v>
      </c>
      <c r="P99" s="18">
        <f t="shared" si="215"/>
        <v>4.0472383551533708</v>
      </c>
      <c r="Q99" s="18">
        <f t="shared" si="216"/>
        <v>4.3985133243206853</v>
      </c>
      <c r="S99" s="18">
        <f t="shared" si="217"/>
        <v>5.4217687279331406</v>
      </c>
      <c r="T99" s="18">
        <f t="shared" si="218"/>
        <v>4.6924180014581651</v>
      </c>
      <c r="U99" s="18">
        <f t="shared" si="219"/>
        <v>8.0566107612094271</v>
      </c>
      <c r="W99" t="str">
        <f t="shared" si="256"/>
        <v>61 Caring personal service occupations</v>
      </c>
      <c r="X99" s="18">
        <f t="shared" si="220"/>
        <v>5.4711197793029687</v>
      </c>
      <c r="Y99" s="18">
        <f t="shared" si="220"/>
        <v>11.371433412463517</v>
      </c>
      <c r="Z99" s="18">
        <f t="shared" si="220"/>
        <v>2.056942047107313</v>
      </c>
      <c r="AA99" s="18">
        <f t="shared" si="220"/>
        <v>2.7346823638427775</v>
      </c>
      <c r="AB99" s="18">
        <f t="shared" si="221"/>
        <v>3.0409459365305702</v>
      </c>
      <c r="AD99" s="18">
        <f t="shared" si="222"/>
        <v>2.5082703128029404</v>
      </c>
      <c r="AE99" s="18">
        <f t="shared" si="223"/>
        <v>3.9328538776422839</v>
      </c>
      <c r="AF99" s="18">
        <f t="shared" si="224"/>
        <v>5.5036420992018442</v>
      </c>
      <c r="AH99" t="str">
        <f t="shared" si="257"/>
        <v>61 Caring personal service occupations</v>
      </c>
      <c r="AI99" s="18">
        <f t="shared" si="225"/>
        <v>2.7659902925497137</v>
      </c>
      <c r="AJ99" s="18">
        <f t="shared" si="225"/>
        <v>13.462882472973426</v>
      </c>
      <c r="AK99" s="18">
        <f t="shared" si="225"/>
        <v>-1.2751439028928502</v>
      </c>
      <c r="AL99" s="18">
        <f t="shared" si="225"/>
        <v>1.241088811155433</v>
      </c>
      <c r="AM99" s="18">
        <f t="shared" si="226"/>
        <v>1.1660170457910901</v>
      </c>
      <c r="AO99" s="18">
        <f t="shared" si="227"/>
        <v>0.39529832885178973</v>
      </c>
      <c r="AP99" s="18">
        <f t="shared" si="228"/>
        <v>3.0885162919471743</v>
      </c>
      <c r="AQ99" s="18">
        <f t="shared" si="229"/>
        <v>3.3493298305856678</v>
      </c>
      <c r="AS99" t="str">
        <f t="shared" si="258"/>
        <v>61 Caring personal service occupations</v>
      </c>
      <c r="AT99" s="18">
        <f t="shared" si="230"/>
        <v>5.0259670118170563</v>
      </c>
      <c r="AU99" s="18">
        <f t="shared" si="230"/>
        <v>13.172838540632847</v>
      </c>
      <c r="AV99" s="18">
        <f t="shared" si="230"/>
        <v>-0.50556102747441045</v>
      </c>
      <c r="AW99" s="18">
        <f t="shared" si="230"/>
        <v>1.8610405706127375</v>
      </c>
      <c r="AX99" s="18">
        <f t="shared" si="231"/>
        <v>1.7831958885377031</v>
      </c>
      <c r="AZ99" s="18">
        <f t="shared" si="232"/>
        <v>1.0659838550256984</v>
      </c>
      <c r="BA99" s="18">
        <f t="shared" si="233"/>
        <v>3.2865497060308169</v>
      </c>
      <c r="BB99" s="18">
        <f t="shared" si="234"/>
        <v>3.9834981645219925</v>
      </c>
      <c r="BD99" t="str">
        <f t="shared" si="259"/>
        <v>61 Caring personal service occupations</v>
      </c>
      <c r="BE99" s="18">
        <f t="shared" si="235"/>
        <v>2.5904950060903653</v>
      </c>
      <c r="BF99" s="18">
        <f t="shared" si="235"/>
        <v>-2.2465365483318345</v>
      </c>
      <c r="BG99" s="18">
        <f t="shared" si="235"/>
        <v>2.0388732601455573</v>
      </c>
      <c r="BH99" s="18">
        <f t="shared" si="235"/>
        <v>1.5608650354403064</v>
      </c>
      <c r="BI99" s="18">
        <f t="shared" si="236"/>
        <v>1.4673974261768752</v>
      </c>
      <c r="BK99" s="18">
        <f t="shared" si="237"/>
        <v>1.7199517839096679</v>
      </c>
      <c r="BL99" s="18">
        <f t="shared" si="238"/>
        <v>3.577321467298944</v>
      </c>
      <c r="BM99" s="18">
        <f t="shared" si="239"/>
        <v>4.6793755247013236</v>
      </c>
      <c r="BO99" t="str">
        <f t="shared" si="260"/>
        <v>61 Caring personal service occupations</v>
      </c>
      <c r="BP99" s="18">
        <f t="shared" si="240"/>
        <v>2.1334866422476395</v>
      </c>
      <c r="BQ99" s="18">
        <f t="shared" si="240"/>
        <v>-14.251868849466643</v>
      </c>
      <c r="BR99" s="18">
        <f t="shared" si="240"/>
        <v>0.41324466606833532</v>
      </c>
      <c r="BS99" s="18">
        <f t="shared" si="240"/>
        <v>-1.0631689882232176</v>
      </c>
      <c r="BT99" s="18">
        <f t="shared" si="241"/>
        <v>-1.488943570623702</v>
      </c>
      <c r="BV99" s="18">
        <f t="shared" si="242"/>
        <v>-0.57345903159492506</v>
      </c>
      <c r="BW99" s="18">
        <f t="shared" si="243"/>
        <v>2.6976471807877322</v>
      </c>
      <c r="BX99" s="18">
        <f t="shared" si="244"/>
        <v>2.3078783039597539</v>
      </c>
      <c r="BZ99" t="str">
        <f t="shared" si="261"/>
        <v>61 Caring personal service occupations</v>
      </c>
      <c r="CA99" s="18">
        <f t="shared" si="245"/>
        <v>-9.8902374372288335</v>
      </c>
      <c r="CB99" s="18">
        <f t="shared" si="245"/>
        <v>-22.734777597203781</v>
      </c>
      <c r="CC99" s="18">
        <f t="shared" si="245"/>
        <v>-5.71207777653302</v>
      </c>
      <c r="CD99" s="18">
        <f t="shared" si="245"/>
        <v>-1.9172553578383433</v>
      </c>
      <c r="CE99" s="18">
        <f t="shared" si="246"/>
        <v>-4.5530828749089647</v>
      </c>
      <c r="CG99" s="18">
        <f t="shared" si="247"/>
        <v>-3.1988696476881517</v>
      </c>
      <c r="CH99" s="18">
        <f t="shared" si="248"/>
        <v>1.4728476694487291</v>
      </c>
      <c r="CI99" s="18">
        <f t="shared" si="249"/>
        <v>-1.0059870380305758</v>
      </c>
      <c r="CK99" t="str">
        <f t="shared" si="262"/>
        <v>61 Caring personal service occupations</v>
      </c>
      <c r="CL99" s="18">
        <f t="shared" si="250"/>
        <v>-1.8183009101172765</v>
      </c>
      <c r="CM99" s="18">
        <f t="shared" si="250"/>
        <v>-33.605610986123544</v>
      </c>
      <c r="CN99" s="18">
        <f t="shared" si="250"/>
        <v>0.3254370287650632</v>
      </c>
      <c r="CO99" s="18">
        <f t="shared" si="250"/>
        <v>-1.4861218921989328</v>
      </c>
      <c r="CP99" s="18">
        <f t="shared" si="251"/>
        <v>-3.3370483433967646</v>
      </c>
      <c r="CR99" s="18">
        <f t="shared" si="252"/>
        <v>-0.88593295371335312</v>
      </c>
      <c r="CS99" s="18">
        <f t="shared" si="253"/>
        <v>1.5084116647315682</v>
      </c>
      <c r="CT99" s="18">
        <f t="shared" si="254"/>
        <v>0.79923441472904422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3.5348120518960524</v>
      </c>
      <c r="C100" s="18">
        <f t="shared" si="210"/>
        <v>-8.6499977292328278</v>
      </c>
      <c r="D100" s="18">
        <f t="shared" si="210"/>
        <v>6.1810393196684688</v>
      </c>
      <c r="E100" s="18">
        <f t="shared" si="210"/>
        <v>4.272089935173673</v>
      </c>
      <c r="F100" s="18">
        <f t="shared" si="211"/>
        <v>4.0013586344166407</v>
      </c>
      <c r="H100" s="18">
        <f t="shared" si="212"/>
        <v>4.9045623181204867</v>
      </c>
      <c r="I100" s="18">
        <f t="shared" si="213"/>
        <v>4.1737985622149809</v>
      </c>
      <c r="J100" s="18">
        <f t="shared" si="214"/>
        <v>7.3495926032994152</v>
      </c>
      <c r="L100" t="str">
        <f t="shared" si="255"/>
        <v>62 Leisure, travel and related personal service occupations</v>
      </c>
      <c r="M100" s="18">
        <f t="shared" si="215"/>
        <v>8.2137015851617701</v>
      </c>
      <c r="N100" s="18">
        <f t="shared" si="215"/>
        <v>-11.421496731826108</v>
      </c>
      <c r="O100" s="18">
        <f t="shared" si="215"/>
        <v>4.2636546113018481</v>
      </c>
      <c r="P100" s="18">
        <f t="shared" si="215"/>
        <v>2.4428679352608951</v>
      </c>
      <c r="Q100" s="18">
        <f t="shared" si="216"/>
        <v>2.0764707574852714</v>
      </c>
      <c r="S100" s="18">
        <f t="shared" si="217"/>
        <v>3.0462361312400432</v>
      </c>
      <c r="T100" s="18">
        <f t="shared" si="218"/>
        <v>3.6085339109187542</v>
      </c>
      <c r="U100" s="18">
        <f t="shared" si="219"/>
        <v>5.6184979132298141</v>
      </c>
      <c r="W100" t="str">
        <f t="shared" si="256"/>
        <v>62 Leisure, travel and related personal service occupations</v>
      </c>
      <c r="X100" s="18">
        <f t="shared" si="220"/>
        <v>6.2615386276494656</v>
      </c>
      <c r="Y100" s="18">
        <f t="shared" si="220"/>
        <v>16.879497912729335</v>
      </c>
      <c r="Z100" s="18">
        <f t="shared" si="220"/>
        <v>2.5625004662087614</v>
      </c>
      <c r="AA100" s="18">
        <f t="shared" si="220"/>
        <v>3.3575369558947354</v>
      </c>
      <c r="AB100" s="18">
        <f t="shared" si="221"/>
        <v>3.9037993604561283</v>
      </c>
      <c r="AD100" s="18">
        <f t="shared" si="222"/>
        <v>3.0918423739202838</v>
      </c>
      <c r="AE100" s="18">
        <f t="shared" si="223"/>
        <v>3.8660817404912784</v>
      </c>
      <c r="AF100" s="18">
        <f t="shared" si="224"/>
        <v>5.8476449636821082</v>
      </c>
      <c r="AH100" t="str">
        <f t="shared" si="257"/>
        <v>62 Leisure, travel and related personal service occupations</v>
      </c>
      <c r="AI100" s="18">
        <f t="shared" si="225"/>
        <v>6.7255938872719412</v>
      </c>
      <c r="AJ100" s="18">
        <f t="shared" si="225"/>
        <v>16.019300661825419</v>
      </c>
      <c r="AK100" s="18">
        <f t="shared" si="225"/>
        <v>-4.0649084859400997E-2</v>
      </c>
      <c r="AL100" s="18">
        <f t="shared" si="225"/>
        <v>2.9004941887413427</v>
      </c>
      <c r="AM100" s="18">
        <f t="shared" si="226"/>
        <v>2.7398374048041019</v>
      </c>
      <c r="AO100" s="18">
        <f t="shared" si="227"/>
        <v>1.9106213423466079</v>
      </c>
      <c r="AP100" s="18">
        <f t="shared" si="228"/>
        <v>3.4813499015453386</v>
      </c>
      <c r="AQ100" s="18">
        <f t="shared" si="229"/>
        <v>4.7263139712568458</v>
      </c>
      <c r="AS100" t="str">
        <f t="shared" si="258"/>
        <v>62 Leisure, travel and related personal service occupations</v>
      </c>
      <c r="AT100" s="18">
        <f t="shared" si="230"/>
        <v>6.2487712814992769</v>
      </c>
      <c r="AU100" s="18">
        <f t="shared" si="230"/>
        <v>31.833491476113075</v>
      </c>
      <c r="AV100" s="18">
        <f t="shared" si="230"/>
        <v>0.95676049125792417</v>
      </c>
      <c r="AW100" s="18">
        <f t="shared" si="230"/>
        <v>3.4774640532810208</v>
      </c>
      <c r="AX100" s="18">
        <f t="shared" si="231"/>
        <v>4.249152888707286</v>
      </c>
      <c r="AZ100" s="18">
        <f t="shared" si="232"/>
        <v>2.6303129883175069</v>
      </c>
      <c r="BA100" s="18">
        <f t="shared" si="233"/>
        <v>3.7333533203009361</v>
      </c>
      <c r="BB100" s="18">
        <f t="shared" si="234"/>
        <v>5.4259134464059056</v>
      </c>
      <c r="BD100" t="str">
        <f t="shared" si="259"/>
        <v>62 Leisure, travel and related personal service occupations</v>
      </c>
      <c r="BE100" s="18">
        <f t="shared" si="235"/>
        <v>0.47127620390581271</v>
      </c>
      <c r="BF100" s="18">
        <f t="shared" si="235"/>
        <v>3.3512230891155959</v>
      </c>
      <c r="BG100" s="18">
        <f t="shared" si="235"/>
        <v>-0.58615904764836024</v>
      </c>
      <c r="BH100" s="18">
        <f t="shared" si="235"/>
        <v>-0.55415078785312488</v>
      </c>
      <c r="BI100" s="18">
        <f t="shared" si="236"/>
        <v>-0.32447519121969748</v>
      </c>
      <c r="BK100" s="18">
        <f t="shared" si="237"/>
        <v>-0.56482135269823042</v>
      </c>
      <c r="BL100" s="18">
        <f t="shared" si="238"/>
        <v>2.5381417910472548</v>
      </c>
      <c r="BM100" s="18">
        <f t="shared" si="239"/>
        <v>2.1454697186934935</v>
      </c>
      <c r="BO100" t="str">
        <f t="shared" si="260"/>
        <v>62 Leisure, travel and related personal service occupations</v>
      </c>
      <c r="BP100" s="18">
        <f t="shared" si="240"/>
        <v>1.9572886435975212</v>
      </c>
      <c r="BQ100" s="18">
        <f t="shared" si="240"/>
        <v>-5.3504015693445206</v>
      </c>
      <c r="BR100" s="18">
        <f t="shared" si="240"/>
        <v>-2.4746434648051929</v>
      </c>
      <c r="BS100" s="18">
        <f t="shared" si="240"/>
        <v>-2.5849886407532274</v>
      </c>
      <c r="BT100" s="18">
        <f t="shared" si="241"/>
        <v>-2.7257624859735596</v>
      </c>
      <c r="BV100" s="18">
        <f t="shared" si="242"/>
        <v>-2.5482207946594171</v>
      </c>
      <c r="BW100" s="18">
        <f t="shared" si="243"/>
        <v>2.1993705788819096</v>
      </c>
      <c r="BX100" s="18">
        <f t="shared" si="244"/>
        <v>0.41968589261842659</v>
      </c>
      <c r="BZ100" t="str">
        <f t="shared" si="261"/>
        <v>62 Leisure, travel and related personal service occupations</v>
      </c>
      <c r="CA100" s="18">
        <f t="shared" si="245"/>
        <v>3.1017934063889196</v>
      </c>
      <c r="CB100" s="18">
        <f t="shared" si="245"/>
        <v>-7.9442968039725166</v>
      </c>
      <c r="CC100" s="18">
        <f t="shared" si="245"/>
        <v>-2.020159249047615</v>
      </c>
      <c r="CD100" s="18">
        <f t="shared" si="245"/>
        <v>-3.3594079286429324</v>
      </c>
      <c r="CE100" s="18">
        <f t="shared" si="246"/>
        <v>-3.2372649597919301</v>
      </c>
      <c r="CG100" s="18">
        <f t="shared" si="247"/>
        <v>-2.9150381215264365</v>
      </c>
      <c r="CH100" s="18">
        <f t="shared" si="248"/>
        <v>2.0061005875525728</v>
      </c>
      <c r="CI100" s="18">
        <f t="shared" si="249"/>
        <v>-7.5742888569396705E-2</v>
      </c>
      <c r="CK100" t="str">
        <f t="shared" si="262"/>
        <v>62 Leisure, travel and related personal service occupations</v>
      </c>
      <c r="CL100" s="18">
        <f t="shared" si="250"/>
        <v>-0.13750457749724943</v>
      </c>
      <c r="CM100" s="18">
        <f t="shared" si="250"/>
        <v>-30.269032334828328</v>
      </c>
      <c r="CN100" s="18">
        <f t="shared" si="250"/>
        <v>-7.0672768332988962</v>
      </c>
      <c r="CO100" s="18">
        <f t="shared" si="250"/>
        <v>-5.225817599576132</v>
      </c>
      <c r="CP100" s="18">
        <f t="shared" si="251"/>
        <v>-7.5944423822959406</v>
      </c>
      <c r="CR100" s="18">
        <f t="shared" si="252"/>
        <v>-5.8436563204132934</v>
      </c>
      <c r="CS100" s="18">
        <f t="shared" si="253"/>
        <v>1.1282265539849012</v>
      </c>
      <c r="CT100" s="18">
        <f t="shared" si="254"/>
        <v>-3.4722970620390092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0.20514152761423876</v>
      </c>
      <c r="C101" s="18">
        <f t="shared" si="210"/>
        <v>-3.2289672644236322</v>
      </c>
      <c r="D101" s="18">
        <f t="shared" si="210"/>
        <v>7.2496398753442826</v>
      </c>
      <c r="E101" s="18">
        <f t="shared" si="210"/>
        <v>2.7887674685050712</v>
      </c>
      <c r="F101" s="18">
        <f t="shared" si="211"/>
        <v>3.7704794627003491</v>
      </c>
      <c r="H101" s="18">
        <f t="shared" si="212"/>
        <v>4.2547184729398779</v>
      </c>
      <c r="I101" s="18">
        <f t="shared" si="213"/>
        <v>4.3261815905209611</v>
      </c>
      <c r="J101" s="18">
        <f t="shared" si="214"/>
        <v>6.9916631390086303</v>
      </c>
      <c r="L101" t="str">
        <f t="shared" si="255"/>
        <v>63 Community and civil enforcement occupations</v>
      </c>
      <c r="M101" s="18">
        <f t="shared" si="215"/>
        <v>-1.6107790568315128</v>
      </c>
      <c r="N101" s="18">
        <f t="shared" si="215"/>
        <v>24.122283427923307</v>
      </c>
      <c r="O101" s="18">
        <f t="shared" si="215"/>
        <v>2.4044456920369051E-2</v>
      </c>
      <c r="P101" s="18">
        <f t="shared" si="215"/>
        <v>3.4100615217293795</v>
      </c>
      <c r="Q101" s="18">
        <f t="shared" si="216"/>
        <v>3.514213353960649</v>
      </c>
      <c r="S101" s="18">
        <f t="shared" si="217"/>
        <v>2.2688411325313185</v>
      </c>
      <c r="T101" s="18">
        <f t="shared" si="218"/>
        <v>3.3145370514002126</v>
      </c>
      <c r="U101" s="18">
        <f t="shared" si="219"/>
        <v>4.8366821319437925</v>
      </c>
      <c r="W101" t="str">
        <f t="shared" si="256"/>
        <v>63 Community and civil enforcement occupations</v>
      </c>
      <c r="X101" s="18">
        <f t="shared" si="220"/>
        <v>-0.24596360453191801</v>
      </c>
      <c r="Y101" s="18">
        <f t="shared" si="220"/>
        <v>18.035809245921939</v>
      </c>
      <c r="Z101" s="18">
        <f t="shared" si="220"/>
        <v>1.4909764668536774</v>
      </c>
      <c r="AA101" s="18">
        <f t="shared" si="220"/>
        <v>2.5758351615799091</v>
      </c>
      <c r="AB101" s="18">
        <f t="shared" si="221"/>
        <v>3.136549346776607</v>
      </c>
      <c r="AD101" s="18">
        <f t="shared" si="222"/>
        <v>2.2129332037959859</v>
      </c>
      <c r="AE101" s="18">
        <f t="shared" si="223"/>
        <v>3.8698615999630759</v>
      </c>
      <c r="AF101" s="18">
        <f t="shared" si="224"/>
        <v>5.2553470270620295</v>
      </c>
      <c r="AH101" t="str">
        <f t="shared" si="257"/>
        <v>63 Community and civil enforcement occupations</v>
      </c>
      <c r="AI101" s="18">
        <f t="shared" si="225"/>
        <v>-2.4465175505012815</v>
      </c>
      <c r="AJ101" s="18">
        <f t="shared" si="225"/>
        <v>40.862223768758057</v>
      </c>
      <c r="AK101" s="18">
        <f t="shared" si="225"/>
        <v>-4.6781645972171937</v>
      </c>
      <c r="AL101" s="18">
        <f t="shared" si="225"/>
        <v>2.4203403823653158</v>
      </c>
      <c r="AM101" s="18">
        <f t="shared" si="226"/>
        <v>2.1618307173886908</v>
      </c>
      <c r="AO101" s="18">
        <f t="shared" si="227"/>
        <v>-2.6996934477385715E-3</v>
      </c>
      <c r="AP101" s="18">
        <f t="shared" si="228"/>
        <v>2.8605264418032794</v>
      </c>
      <c r="AQ101" s="18">
        <f t="shared" si="229"/>
        <v>2.8587075630895242</v>
      </c>
      <c r="AS101" t="str">
        <f t="shared" si="258"/>
        <v>63 Community and civil enforcement occupations</v>
      </c>
      <c r="AT101" s="18">
        <f t="shared" si="230"/>
        <v>-4.9554734480621647</v>
      </c>
      <c r="AU101" s="18">
        <f t="shared" si="230"/>
        <v>35.72732056444552</v>
      </c>
      <c r="AV101" s="18">
        <f t="shared" si="230"/>
        <v>-5.1599047788221997</v>
      </c>
      <c r="AW101" s="18">
        <f t="shared" si="230"/>
        <v>1.355307718655463</v>
      </c>
      <c r="AX101" s="18">
        <f t="shared" si="231"/>
        <v>1.1010716909892304</v>
      </c>
      <c r="AZ101" s="18">
        <f t="shared" si="232"/>
        <v>-0.86470008723140701</v>
      </c>
      <c r="BA101" s="18">
        <f t="shared" si="233"/>
        <v>2.7930265374314311</v>
      </c>
      <c r="BB101" s="18">
        <f t="shared" si="234"/>
        <v>2.2172876792406759</v>
      </c>
      <c r="BD101" t="str">
        <f t="shared" si="259"/>
        <v>63 Community and civil enforcement occupations</v>
      </c>
      <c r="BE101" s="18">
        <f t="shared" si="235"/>
        <v>-8.7163123075910462</v>
      </c>
      <c r="BF101" s="18">
        <f t="shared" si="235"/>
        <v>33.232964442037897</v>
      </c>
      <c r="BG101" s="18">
        <f t="shared" si="235"/>
        <v>-7.4074403766655088</v>
      </c>
      <c r="BH101" s="18">
        <f t="shared" si="235"/>
        <v>1.5969293852018174</v>
      </c>
      <c r="BI101" s="18">
        <f t="shared" si="236"/>
        <v>0.37917516578245269</v>
      </c>
      <c r="BK101" s="18">
        <f t="shared" si="237"/>
        <v>-1.4978405788247606</v>
      </c>
      <c r="BL101" s="18">
        <f t="shared" si="238"/>
        <v>1.7091971911936454</v>
      </c>
      <c r="BM101" s="18">
        <f t="shared" si="239"/>
        <v>0.55686161596673056</v>
      </c>
      <c r="BO101" t="str">
        <f t="shared" si="260"/>
        <v>63 Community and civil enforcement occupations</v>
      </c>
      <c r="BP101" s="18">
        <f t="shared" si="240"/>
        <v>-5.4443764700729531</v>
      </c>
      <c r="BQ101" s="18">
        <f t="shared" si="240"/>
        <v>33.669952050191654</v>
      </c>
      <c r="BR101" s="18">
        <f t="shared" si="240"/>
        <v>-7.5427855216243849</v>
      </c>
      <c r="BS101" s="18">
        <f t="shared" si="240"/>
        <v>6.6783463137620735E-2</v>
      </c>
      <c r="BT101" s="18">
        <f t="shared" si="241"/>
        <v>-0.59349012747847985</v>
      </c>
      <c r="BV101" s="18">
        <f t="shared" si="242"/>
        <v>-2.5368983017576618</v>
      </c>
      <c r="BW101" s="18">
        <f t="shared" si="243"/>
        <v>1.8404607657551475</v>
      </c>
      <c r="BX101" s="18">
        <f t="shared" si="244"/>
        <v>-3.4862054169371159E-2</v>
      </c>
      <c r="BZ101" t="str">
        <f t="shared" si="261"/>
        <v>63 Community and civil enforcement occupations</v>
      </c>
      <c r="CA101" s="18">
        <f t="shared" si="245"/>
        <v>-3.2707017653594628</v>
      </c>
      <c r="CB101" s="18">
        <f t="shared" si="245"/>
        <v>18.182451205468354</v>
      </c>
      <c r="CC101" s="18">
        <f t="shared" si="245"/>
        <v>-6.53723273776734</v>
      </c>
      <c r="CD101" s="18">
        <f t="shared" si="245"/>
        <v>-1.4027050808411934</v>
      </c>
      <c r="CE101" s="18">
        <f t="shared" si="246"/>
        <v>-1.9325775563748482</v>
      </c>
      <c r="CG101" s="18">
        <f t="shared" si="247"/>
        <v>-3.1448142216211616</v>
      </c>
      <c r="CH101" s="18">
        <f t="shared" si="248"/>
        <v>1.7409541779746851</v>
      </c>
      <c r="CI101" s="18">
        <f t="shared" si="249"/>
        <v>-0.59251184505182408</v>
      </c>
      <c r="CK101" t="str">
        <f t="shared" si="262"/>
        <v>63 Community and civil enforcement occupations</v>
      </c>
      <c r="CL101" s="18">
        <f t="shared" si="250"/>
        <v>-8.4229222241223418</v>
      </c>
      <c r="CM101" s="18">
        <f t="shared" si="250"/>
        <v>9.6797499485670624</v>
      </c>
      <c r="CN101" s="18">
        <f t="shared" si="250"/>
        <v>-15.922454748189075</v>
      </c>
      <c r="CO101" s="18">
        <f t="shared" si="250"/>
        <v>-4.2583321811313413</v>
      </c>
      <c r="CP101" s="18">
        <f t="shared" si="251"/>
        <v>-7.2831798604326643</v>
      </c>
      <c r="CR101" s="18">
        <f t="shared" si="252"/>
        <v>-8.3159054777153347</v>
      </c>
      <c r="CS101" s="18">
        <f t="shared" si="253"/>
        <v>0.64615171909123692</v>
      </c>
      <c r="CT101" s="18">
        <f t="shared" si="254"/>
        <v>-6.3574918878997577</v>
      </c>
    </row>
    <row r="102" spans="1:98" x14ac:dyDescent="0.2">
      <c r="A102" t="str">
        <f t="shared" si="209"/>
        <v>71 Sales occupations</v>
      </c>
      <c r="B102" s="18">
        <f t="shared" si="210"/>
        <v>1.8728570957783131</v>
      </c>
      <c r="C102" s="18">
        <f t="shared" si="210"/>
        <v>-11.05094098416205</v>
      </c>
      <c r="D102" s="18">
        <f t="shared" si="210"/>
        <v>5.5485593904000652</v>
      </c>
      <c r="E102" s="18">
        <f t="shared" si="210"/>
        <v>2.8429580708817515</v>
      </c>
      <c r="F102" s="18">
        <f t="shared" si="211"/>
        <v>2.744665276627134</v>
      </c>
      <c r="H102" s="18">
        <f t="shared" si="212"/>
        <v>3.7370299813081154</v>
      </c>
      <c r="I102" s="18">
        <f t="shared" si="213"/>
        <v>3.5448170129265932</v>
      </c>
      <c r="J102" s="18">
        <f t="shared" si="214"/>
        <v>6.0690896809120654</v>
      </c>
      <c r="L102" t="str">
        <f t="shared" si="255"/>
        <v>71 Sales occupations</v>
      </c>
      <c r="M102" s="18">
        <f t="shared" si="215"/>
        <v>3.2171631661662703</v>
      </c>
      <c r="N102" s="18">
        <f t="shared" si="215"/>
        <v>2.108301023895387</v>
      </c>
      <c r="O102" s="18">
        <f t="shared" si="215"/>
        <v>6.2177555704246767</v>
      </c>
      <c r="P102" s="18">
        <f t="shared" si="215"/>
        <v>3.7554800173129843</v>
      </c>
      <c r="Q102" s="18">
        <f t="shared" si="216"/>
        <v>4.4142607935728773</v>
      </c>
      <c r="S102" s="18">
        <f t="shared" si="217"/>
        <v>4.5698301871761604</v>
      </c>
      <c r="T102" s="18">
        <f t="shared" si="218"/>
        <v>3.7465391138818749</v>
      </c>
      <c r="U102" s="18">
        <f t="shared" si="219"/>
        <v>6.8220241181719432</v>
      </c>
      <c r="W102" t="str">
        <f t="shared" si="256"/>
        <v>71 Sales occupations</v>
      </c>
      <c r="X102" s="18">
        <f t="shared" si="220"/>
        <v>-0.25120922730079709</v>
      </c>
      <c r="Y102" s="18">
        <f t="shared" si="220"/>
        <v>19.352951505357275</v>
      </c>
      <c r="Z102" s="18">
        <f t="shared" si="220"/>
        <v>1.4935627038930921</v>
      </c>
      <c r="AA102" s="18">
        <f t="shared" si="220"/>
        <v>2.8647492732774227</v>
      </c>
      <c r="AB102" s="18">
        <f t="shared" si="221"/>
        <v>3.3905178675139869</v>
      </c>
      <c r="AD102" s="18">
        <f t="shared" si="222"/>
        <v>2.4056410298627595</v>
      </c>
      <c r="AE102" s="18">
        <f t="shared" si="223"/>
        <v>3.3642657280514188</v>
      </c>
      <c r="AF102" s="18">
        <f t="shared" si="224"/>
        <v>4.9736638526547639</v>
      </c>
      <c r="AH102" t="str">
        <f t="shared" si="257"/>
        <v>71 Sales occupations</v>
      </c>
      <c r="AI102" s="18">
        <f t="shared" si="225"/>
        <v>-1.6469318046108627</v>
      </c>
      <c r="AJ102" s="18">
        <f t="shared" si="225"/>
        <v>20.383716023637778</v>
      </c>
      <c r="AK102" s="18">
        <f t="shared" si="225"/>
        <v>-0.59962726259019661</v>
      </c>
      <c r="AL102" s="18">
        <f t="shared" si="225"/>
        <v>2.2983598551640672</v>
      </c>
      <c r="AM102" s="18">
        <f t="shared" si="226"/>
        <v>2.4205626533400304</v>
      </c>
      <c r="AO102" s="18">
        <f t="shared" si="227"/>
        <v>1.3230959945217613</v>
      </c>
      <c r="AP102" s="18">
        <f t="shared" si="228"/>
        <v>3.0745829768645372</v>
      </c>
      <c r="AQ102" s="18">
        <f t="shared" si="229"/>
        <v>3.9690384640338028</v>
      </c>
      <c r="AS102" t="str">
        <f t="shared" si="258"/>
        <v>71 Sales occupations</v>
      </c>
      <c r="AT102" s="18">
        <f t="shared" si="230"/>
        <v>-2.1645614338779318</v>
      </c>
      <c r="AU102" s="18">
        <f t="shared" si="230"/>
        <v>17.401549929725579</v>
      </c>
      <c r="AV102" s="18">
        <f t="shared" si="230"/>
        <v>-0.67569914302200162</v>
      </c>
      <c r="AW102" s="18">
        <f t="shared" si="230"/>
        <v>2.0065536088853309</v>
      </c>
      <c r="AX102" s="18">
        <f t="shared" si="231"/>
        <v>2.0532900039607282</v>
      </c>
      <c r="AZ102" s="18">
        <f t="shared" si="232"/>
        <v>1.1045162118873186</v>
      </c>
      <c r="BA102" s="18">
        <f t="shared" si="233"/>
        <v>2.6738541808476235</v>
      </c>
      <c r="BB102" s="18">
        <f t="shared" si="234"/>
        <v>3.4560426905502206</v>
      </c>
      <c r="BD102" t="str">
        <f t="shared" si="259"/>
        <v>71 Sales occupations</v>
      </c>
      <c r="BE102" s="18">
        <f t="shared" si="235"/>
        <v>-3.240520497929944</v>
      </c>
      <c r="BF102" s="18">
        <f t="shared" si="235"/>
        <v>2.2650582265614227</v>
      </c>
      <c r="BG102" s="18">
        <f t="shared" si="235"/>
        <v>1.4301301968673519</v>
      </c>
      <c r="BH102" s="18">
        <f t="shared" si="235"/>
        <v>0.74642286492807575</v>
      </c>
      <c r="BI102" s="18">
        <f t="shared" si="236"/>
        <v>1.0540348020637191</v>
      </c>
      <c r="BK102" s="18">
        <f t="shared" si="237"/>
        <v>0.97381169681112212</v>
      </c>
      <c r="BL102" s="18">
        <f t="shared" si="238"/>
        <v>2.7544721287184437</v>
      </c>
      <c r="BM102" s="18">
        <f t="shared" si="239"/>
        <v>3.4350248059946908</v>
      </c>
      <c r="BO102" t="str">
        <f t="shared" si="260"/>
        <v>71 Sales occupations</v>
      </c>
      <c r="BP102" s="18">
        <f t="shared" si="240"/>
        <v>-4.0133636444920633</v>
      </c>
      <c r="BQ102" s="18">
        <f t="shared" si="240"/>
        <v>-3.2365760875197158</v>
      </c>
      <c r="BR102" s="18">
        <f t="shared" si="240"/>
        <v>-0.55042397141599197</v>
      </c>
      <c r="BS102" s="18">
        <f t="shared" si="240"/>
        <v>-1.7933702170693899</v>
      </c>
      <c r="BT102" s="18">
        <f t="shared" si="241"/>
        <v>-1.4978128325138784</v>
      </c>
      <c r="BV102" s="18">
        <f t="shared" si="242"/>
        <v>-1.3807905336545523</v>
      </c>
      <c r="BW102" s="18">
        <f t="shared" si="243"/>
        <v>2.3771154963613483</v>
      </c>
      <c r="BX102" s="18">
        <f t="shared" si="244"/>
        <v>1.4128237679702504</v>
      </c>
      <c r="BZ102" t="str">
        <f t="shared" si="261"/>
        <v>71 Sales occupations</v>
      </c>
      <c r="CA102" s="18">
        <f t="shared" si="245"/>
        <v>-2.8414746578590555</v>
      </c>
      <c r="CB102" s="18">
        <f t="shared" si="245"/>
        <v>-10.270694440970852</v>
      </c>
      <c r="CC102" s="18">
        <f t="shared" si="245"/>
        <v>-3.3717968942258092</v>
      </c>
      <c r="CD102" s="18">
        <f t="shared" si="245"/>
        <v>-7.1590264004827153</v>
      </c>
      <c r="CE102" s="18">
        <f t="shared" si="246"/>
        <v>-6.191829142217486</v>
      </c>
      <c r="CG102" s="18">
        <f t="shared" si="247"/>
        <v>-5.9134035006052521</v>
      </c>
      <c r="CH102" s="18">
        <f t="shared" si="248"/>
        <v>1.5333377954931837</v>
      </c>
      <c r="CI102" s="18">
        <f t="shared" si="249"/>
        <v>-2.7596976228862036</v>
      </c>
      <c r="CK102" t="str">
        <f t="shared" si="262"/>
        <v>71 Sales occupations</v>
      </c>
      <c r="CL102" s="18">
        <f t="shared" si="250"/>
        <v>-5.1648297297675843</v>
      </c>
      <c r="CM102" s="18">
        <f t="shared" si="250"/>
        <v>-27.464372386888471</v>
      </c>
      <c r="CN102" s="18">
        <f t="shared" si="250"/>
        <v>-5.4569518274584112</v>
      </c>
      <c r="CO102" s="18">
        <f t="shared" si="250"/>
        <v>-4.98353242077334</v>
      </c>
      <c r="CP102" s="18">
        <f t="shared" si="251"/>
        <v>-6.7190390652427716</v>
      </c>
      <c r="CR102" s="18">
        <f t="shared" si="252"/>
        <v>-5.1416017077314908</v>
      </c>
      <c r="CS102" s="18">
        <f t="shared" si="253"/>
        <v>1.0152425358903594</v>
      </c>
      <c r="CT102" s="18">
        <f t="shared" si="254"/>
        <v>-3.1717418395591945</v>
      </c>
    </row>
    <row r="103" spans="1:98" x14ac:dyDescent="0.2">
      <c r="A103" t="str">
        <f t="shared" si="209"/>
        <v>72 Customer service occupations</v>
      </c>
      <c r="B103" s="18">
        <f t="shared" si="210"/>
        <v>3.8852003026324633</v>
      </c>
      <c r="C103" s="18">
        <f t="shared" si="210"/>
        <v>0.80242870135087685</v>
      </c>
      <c r="D103" s="18">
        <f t="shared" si="210"/>
        <v>8.4947306449379987</v>
      </c>
      <c r="E103" s="18">
        <f t="shared" si="210"/>
        <v>3.4154912885617339</v>
      </c>
      <c r="F103" s="18">
        <f t="shared" si="211"/>
        <v>4.8088941632904891</v>
      </c>
      <c r="H103" s="18">
        <f t="shared" si="212"/>
        <v>5.0815850262921236</v>
      </c>
      <c r="I103" s="18">
        <f t="shared" si="213"/>
        <v>3.7818351794253635</v>
      </c>
      <c r="J103" s="18">
        <f t="shared" si="214"/>
        <v>7.2276105396239299</v>
      </c>
      <c r="L103" t="str">
        <f t="shared" si="255"/>
        <v>72 Customer service occupations</v>
      </c>
      <c r="M103" s="18">
        <f t="shared" si="215"/>
        <v>8.0372989664675423</v>
      </c>
      <c r="N103" s="18">
        <f t="shared" si="215"/>
        <v>-1.6536783171200553</v>
      </c>
      <c r="O103" s="18">
        <f t="shared" si="215"/>
        <v>7.926681371580413</v>
      </c>
      <c r="P103" s="18">
        <f t="shared" si="215"/>
        <v>3.5988599912952779</v>
      </c>
      <c r="Q103" s="18">
        <f t="shared" si="216"/>
        <v>4.5916465718341959</v>
      </c>
      <c r="S103" s="18">
        <f t="shared" si="217"/>
        <v>5.0218325241403683</v>
      </c>
      <c r="T103" s="18">
        <f t="shared" si="218"/>
        <v>3.9273721254565297</v>
      </c>
      <c r="U103" s="18">
        <f t="shared" si="219"/>
        <v>7.2756504402983868</v>
      </c>
      <c r="W103" t="str">
        <f t="shared" si="256"/>
        <v>72 Customer service occupations</v>
      </c>
      <c r="X103" s="18">
        <f t="shared" si="220"/>
        <v>3.2756464468103985</v>
      </c>
      <c r="Y103" s="18">
        <f t="shared" si="220"/>
        <v>18.377156920506099</v>
      </c>
      <c r="Z103" s="18">
        <f t="shared" si="220"/>
        <v>2.9768655021625845</v>
      </c>
      <c r="AA103" s="18">
        <f t="shared" si="220"/>
        <v>3.0510068798060397</v>
      </c>
      <c r="AB103" s="18">
        <f t="shared" si="221"/>
        <v>3.9245230640212236</v>
      </c>
      <c r="AD103" s="18">
        <f t="shared" si="222"/>
        <v>3.026287158002372</v>
      </c>
      <c r="AE103" s="18">
        <f t="shared" si="223"/>
        <v>3.4289599776392787</v>
      </c>
      <c r="AF103" s="18">
        <f t="shared" si="224"/>
        <v>5.4673171745903471</v>
      </c>
      <c r="AH103" t="str">
        <f t="shared" si="257"/>
        <v>72 Customer service occupations</v>
      </c>
      <c r="AI103" s="18">
        <f t="shared" si="225"/>
        <v>4.4717455729802458</v>
      </c>
      <c r="AJ103" s="18">
        <f t="shared" si="225"/>
        <v>24.74582990278136</v>
      </c>
      <c r="AK103" s="18">
        <f t="shared" si="225"/>
        <v>2.7165830302204652</v>
      </c>
      <c r="AL103" s="18">
        <f t="shared" si="225"/>
        <v>2.9114261540310826</v>
      </c>
      <c r="AM103" s="18">
        <f t="shared" si="226"/>
        <v>4.0948039075991538</v>
      </c>
      <c r="AO103" s="18">
        <f t="shared" si="227"/>
        <v>2.8464374142340931</v>
      </c>
      <c r="AP103" s="18">
        <f t="shared" si="228"/>
        <v>3.483605200805906</v>
      </c>
      <c r="AQ103" s="18">
        <f t="shared" si="229"/>
        <v>5.3805473714992669</v>
      </c>
      <c r="AS103" t="str">
        <f t="shared" si="258"/>
        <v>72 Customer service occupations</v>
      </c>
      <c r="AT103" s="18">
        <f t="shared" si="230"/>
        <v>2.4778378865498496</v>
      </c>
      <c r="AU103" s="18">
        <f t="shared" si="230"/>
        <v>19.624924208262339</v>
      </c>
      <c r="AV103" s="18">
        <f t="shared" si="230"/>
        <v>1.8369328819791031</v>
      </c>
      <c r="AW103" s="18">
        <f t="shared" si="230"/>
        <v>1.9935229178654978</v>
      </c>
      <c r="AX103" s="18">
        <f t="shared" si="231"/>
        <v>2.965595333442117</v>
      </c>
      <c r="AZ103" s="18">
        <f t="shared" si="232"/>
        <v>1.9412995040147374</v>
      </c>
      <c r="BA103" s="18">
        <f t="shared" si="233"/>
        <v>3.0456584154640698</v>
      </c>
      <c r="BB103" s="18">
        <f t="shared" si="234"/>
        <v>4.3816161812998633</v>
      </c>
      <c r="BD103" t="str">
        <f t="shared" si="259"/>
        <v>72 Customer service occupations</v>
      </c>
      <c r="BE103" s="18">
        <f t="shared" si="235"/>
        <v>0.25728619427252131</v>
      </c>
      <c r="BF103" s="18">
        <f t="shared" si="235"/>
        <v>4.6876622298822168</v>
      </c>
      <c r="BG103" s="18">
        <f t="shared" si="235"/>
        <v>2.3236547758312298</v>
      </c>
      <c r="BH103" s="18">
        <f t="shared" si="235"/>
        <v>1.0065948333674468</v>
      </c>
      <c r="BI103" s="18">
        <f t="shared" si="236"/>
        <v>1.6434889537731978</v>
      </c>
      <c r="BK103" s="18">
        <f t="shared" si="237"/>
        <v>1.4437203403429466</v>
      </c>
      <c r="BL103" s="18">
        <f t="shared" si="238"/>
        <v>2.821125238569655</v>
      </c>
      <c r="BM103" s="18">
        <f t="shared" si="239"/>
        <v>3.8318074858898488</v>
      </c>
      <c r="BO103" t="str">
        <f t="shared" si="260"/>
        <v>72 Customer service occupations</v>
      </c>
      <c r="BP103" s="18">
        <f t="shared" si="240"/>
        <v>2.194682565052819</v>
      </c>
      <c r="BQ103" s="18">
        <f t="shared" si="240"/>
        <v>-7.3594729879654324</v>
      </c>
      <c r="BR103" s="18">
        <f t="shared" si="240"/>
        <v>1.9266352905595197</v>
      </c>
      <c r="BS103" s="18">
        <f t="shared" si="240"/>
        <v>-0.55823585807412979</v>
      </c>
      <c r="BT103" s="18">
        <f t="shared" si="241"/>
        <v>-0.23103228294738543</v>
      </c>
      <c r="BV103" s="18">
        <f t="shared" si="242"/>
        <v>0.26324957127656923</v>
      </c>
      <c r="BW103" s="18">
        <f t="shared" si="243"/>
        <v>2.7887859097212919</v>
      </c>
      <c r="BX103" s="18">
        <f t="shared" si="244"/>
        <v>2.969008739542045</v>
      </c>
      <c r="BZ103" t="str">
        <f t="shared" si="261"/>
        <v>72 Customer service occupations</v>
      </c>
      <c r="CA103" s="18">
        <f t="shared" si="245"/>
        <v>-0.42295945298850279</v>
      </c>
      <c r="CB103" s="18">
        <f t="shared" si="245"/>
        <v>-6.3989687778277515</v>
      </c>
      <c r="CC103" s="18">
        <f t="shared" si="245"/>
        <v>-0.81330993454418188</v>
      </c>
      <c r="CD103" s="18">
        <f t="shared" si="245"/>
        <v>-1.0544809931160914</v>
      </c>
      <c r="CE103" s="18">
        <f t="shared" si="246"/>
        <v>-1.3222341334929499</v>
      </c>
      <c r="CG103" s="18">
        <f t="shared" si="247"/>
        <v>-0.97415586677895849</v>
      </c>
      <c r="CH103" s="18">
        <f t="shared" si="248"/>
        <v>1.8431368072558296</v>
      </c>
      <c r="CI103" s="18">
        <f t="shared" si="249"/>
        <v>1.1014580124412809</v>
      </c>
      <c r="CK103" t="str">
        <f t="shared" si="262"/>
        <v>72 Customer service occupations</v>
      </c>
      <c r="CL103" s="18">
        <f t="shared" si="250"/>
        <v>4.4873480631294038</v>
      </c>
      <c r="CM103" s="18">
        <f t="shared" si="250"/>
        <v>-16.741848494904097</v>
      </c>
      <c r="CN103" s="18">
        <f t="shared" si="250"/>
        <v>3.089110554258534</v>
      </c>
      <c r="CO103" s="18">
        <f t="shared" si="250"/>
        <v>-0.21207371143898701</v>
      </c>
      <c r="CP103" s="18">
        <f t="shared" si="251"/>
        <v>-0.32656648559146184</v>
      </c>
      <c r="CR103" s="18">
        <f t="shared" si="252"/>
        <v>0.87640483863506979</v>
      </c>
      <c r="CS103" s="18">
        <f t="shared" si="253"/>
        <v>1.9711486903889686</v>
      </c>
      <c r="CT103" s="18">
        <f t="shared" si="254"/>
        <v>2.6481119950174659</v>
      </c>
    </row>
    <row r="104" spans="1:98" x14ac:dyDescent="0.2">
      <c r="A104" t="str">
        <f t="shared" si="209"/>
        <v>81 Process, plant and machine operatives</v>
      </c>
      <c r="B104" s="18">
        <f t="shared" si="210"/>
        <v>7.063642019225469</v>
      </c>
      <c r="C104" s="18">
        <f t="shared" si="210"/>
        <v>-11.846356042284622</v>
      </c>
      <c r="D104" s="18">
        <f t="shared" si="210"/>
        <v>10.199627894627938</v>
      </c>
      <c r="E104" s="18">
        <f t="shared" si="210"/>
        <v>5.7100448609534338</v>
      </c>
      <c r="F104" s="18">
        <f t="shared" si="211"/>
        <v>5.8842750598410376</v>
      </c>
      <c r="H104" s="18">
        <f t="shared" si="212"/>
        <v>7.1858724884920289</v>
      </c>
      <c r="I104" s="18">
        <f t="shared" si="213"/>
        <v>5.0351278964572366</v>
      </c>
      <c r="J104" s="18">
        <f t="shared" si="214"/>
        <v>9.5370872045767783</v>
      </c>
      <c r="L104" t="str">
        <f t="shared" si="255"/>
        <v>81 Process, plant and machine operatives</v>
      </c>
      <c r="M104" s="18">
        <f t="shared" si="215"/>
        <v>3.7792096574618572</v>
      </c>
      <c r="N104" s="18">
        <f t="shared" si="215"/>
        <v>-9.6077725540036578</v>
      </c>
      <c r="O104" s="18">
        <f t="shared" si="215"/>
        <v>10.766818939809575</v>
      </c>
      <c r="P104" s="18">
        <f t="shared" si="215"/>
        <v>4.220355998380465</v>
      </c>
      <c r="Q104" s="18">
        <f t="shared" si="216"/>
        <v>5.2825909927823878</v>
      </c>
      <c r="S104" s="18">
        <f t="shared" si="217"/>
        <v>6.3583511813634974</v>
      </c>
      <c r="T104" s="18">
        <f t="shared" si="218"/>
        <v>4.3502736468383096</v>
      </c>
      <c r="U104" s="18">
        <f t="shared" si="219"/>
        <v>8.5326278459032068</v>
      </c>
      <c r="W104" t="str">
        <f t="shared" si="256"/>
        <v>81 Process, plant and machine operatives</v>
      </c>
      <c r="X104" s="18">
        <f t="shared" si="220"/>
        <v>-1.6266568575751261E-2</v>
      </c>
      <c r="Y104" s="18">
        <f t="shared" si="220"/>
        <v>10.989705527398996</v>
      </c>
      <c r="Z104" s="18">
        <f t="shared" si="220"/>
        <v>9.104264492039249</v>
      </c>
      <c r="AA104" s="18">
        <f t="shared" si="220"/>
        <v>5.5558247960286744</v>
      </c>
      <c r="AB104" s="18">
        <f t="shared" si="221"/>
        <v>6.9872649634901363</v>
      </c>
      <c r="AD104" s="18">
        <f t="shared" si="222"/>
        <v>6.7256260496687981</v>
      </c>
      <c r="AE104" s="18">
        <f t="shared" si="223"/>
        <v>4.6240778785298531</v>
      </c>
      <c r="AF104" s="18">
        <f t="shared" si="224"/>
        <v>8.9647063092211265</v>
      </c>
      <c r="AH104" t="str">
        <f t="shared" si="257"/>
        <v>81 Process, plant and machine operatives</v>
      </c>
      <c r="AI104" s="18">
        <f t="shared" si="225"/>
        <v>-0.45542444951163219</v>
      </c>
      <c r="AJ104" s="18">
        <f t="shared" si="225"/>
        <v>16.147800061494031</v>
      </c>
      <c r="AK104" s="18">
        <f t="shared" si="225"/>
        <v>6.7666113742961276</v>
      </c>
      <c r="AL104" s="18">
        <f t="shared" si="225"/>
        <v>3.4776136746796249</v>
      </c>
      <c r="AM104" s="18">
        <f t="shared" si="226"/>
        <v>5.2514943698343419</v>
      </c>
      <c r="AO104" s="18">
        <f t="shared" si="227"/>
        <v>4.5625315935707622</v>
      </c>
      <c r="AP104" s="18">
        <f t="shared" si="228"/>
        <v>3.7209215130921347</v>
      </c>
      <c r="AQ104" s="18">
        <f t="shared" si="229"/>
        <v>6.7995888413225014</v>
      </c>
      <c r="AS104" t="str">
        <f t="shared" si="258"/>
        <v>81 Process, plant and machine operatives</v>
      </c>
      <c r="AT104" s="18">
        <f t="shared" si="230"/>
        <v>0.30236094084654663</v>
      </c>
      <c r="AU104" s="18">
        <f t="shared" si="230"/>
        <v>4.7298048664389247</v>
      </c>
      <c r="AV104" s="18">
        <f t="shared" si="230"/>
        <v>5.0230011218638904</v>
      </c>
      <c r="AW104" s="18">
        <f t="shared" si="230"/>
        <v>2.9645661395605538</v>
      </c>
      <c r="AX104" s="18">
        <f t="shared" si="231"/>
        <v>3.7135851682347454</v>
      </c>
      <c r="AZ104" s="18">
        <f t="shared" si="232"/>
        <v>3.6461888521234442</v>
      </c>
      <c r="BA104" s="18">
        <f t="shared" si="233"/>
        <v>3.4529054748683174</v>
      </c>
      <c r="BB104" s="18">
        <f t="shared" si="234"/>
        <v>5.9366025210924489</v>
      </c>
      <c r="BD104" t="str">
        <f t="shared" si="259"/>
        <v>81 Process, plant and machine operatives</v>
      </c>
      <c r="BE104" s="18">
        <f t="shared" si="235"/>
        <v>0.7846271616868794</v>
      </c>
      <c r="BF104" s="18">
        <f t="shared" si="235"/>
        <v>-12.658021539892172</v>
      </c>
      <c r="BG104" s="18">
        <f t="shared" si="235"/>
        <v>4.9656115323282402</v>
      </c>
      <c r="BH104" s="18">
        <f t="shared" si="235"/>
        <v>1.5108572537250398</v>
      </c>
      <c r="BI104" s="18">
        <f t="shared" si="236"/>
        <v>1.6187734909727913</v>
      </c>
      <c r="BK104" s="18">
        <f t="shared" si="237"/>
        <v>2.6496194586870025</v>
      </c>
      <c r="BL104" s="18">
        <f t="shared" si="238"/>
        <v>2.6223777144524618</v>
      </c>
      <c r="BM104" s="18">
        <f t="shared" si="239"/>
        <v>4.5698920702458734</v>
      </c>
      <c r="BO104" t="str">
        <f t="shared" si="260"/>
        <v>81 Process, plant and machine operatives</v>
      </c>
      <c r="BP104" s="18">
        <f t="shared" si="240"/>
        <v>-0.62386851141056354</v>
      </c>
      <c r="BQ104" s="18">
        <f t="shared" si="240"/>
        <v>-1.3488847690779737</v>
      </c>
      <c r="BR104" s="18">
        <f t="shared" si="240"/>
        <v>2.2992796963518192</v>
      </c>
      <c r="BS104" s="18">
        <f t="shared" si="240"/>
        <v>6.292826176326205E-2</v>
      </c>
      <c r="BT104" s="18">
        <f t="shared" si="241"/>
        <v>0.66704255754344022</v>
      </c>
      <c r="BV104" s="18">
        <f t="shared" si="242"/>
        <v>0.80289321355304644</v>
      </c>
      <c r="BW104" s="18">
        <f t="shared" si="243"/>
        <v>2.5006566364107696</v>
      </c>
      <c r="BX104" s="18">
        <f t="shared" si="244"/>
        <v>3.0785339964873426</v>
      </c>
      <c r="BZ104" t="str">
        <f t="shared" si="261"/>
        <v>81 Process, plant and machine operatives</v>
      </c>
      <c r="CA104" s="18">
        <f t="shared" si="245"/>
        <v>-1.9849889208917393</v>
      </c>
      <c r="CB104" s="18">
        <f t="shared" si="245"/>
        <v>-13.710519324343606</v>
      </c>
      <c r="CC104" s="18">
        <f t="shared" si="245"/>
        <v>0.11254867447469952</v>
      </c>
      <c r="CD104" s="18">
        <f t="shared" si="245"/>
        <v>-6.9098823077964777</v>
      </c>
      <c r="CE104" s="18">
        <f t="shared" si="246"/>
        <v>-5.2204232695677089</v>
      </c>
      <c r="CG104" s="18">
        <f t="shared" si="247"/>
        <v>-4.625583888511442</v>
      </c>
      <c r="CH104" s="18">
        <f t="shared" si="248"/>
        <v>1.7687025718450711</v>
      </c>
      <c r="CI104" s="18">
        <f t="shared" si="249"/>
        <v>-1.540465925861334</v>
      </c>
      <c r="CK104" t="str">
        <f t="shared" si="262"/>
        <v>81 Process, plant and machine operatives</v>
      </c>
      <c r="CL104" s="18">
        <f t="shared" si="250"/>
        <v>-5.8785344277967777</v>
      </c>
      <c r="CM104" s="18">
        <f t="shared" si="250"/>
        <v>-31.438296809144774</v>
      </c>
      <c r="CN104" s="18">
        <f t="shared" si="250"/>
        <v>-11.765571214884496</v>
      </c>
      <c r="CO104" s="18">
        <f t="shared" si="250"/>
        <v>-8.062966875398125</v>
      </c>
      <c r="CP104" s="18">
        <f t="shared" si="251"/>
        <v>-10.885463565046971</v>
      </c>
      <c r="CR104" s="18">
        <f t="shared" si="252"/>
        <v>-9.3141177210875892</v>
      </c>
      <c r="CS104" s="18">
        <f t="shared" si="253"/>
        <v>0.69121792151780603</v>
      </c>
      <c r="CT104" s="18">
        <f t="shared" si="254"/>
        <v>-6.9472280135303706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11.03084941402277</v>
      </c>
      <c r="C105" s="18">
        <f t="shared" si="210"/>
        <v>-2.470316419093499</v>
      </c>
      <c r="D105" s="18">
        <f t="shared" si="210"/>
        <v>9.0341508235275434</v>
      </c>
      <c r="E105" s="18">
        <f t="shared" si="210"/>
        <v>3.235748786157977</v>
      </c>
      <c r="F105" s="18">
        <f t="shared" si="211"/>
        <v>4.6413096624347894</v>
      </c>
      <c r="H105" s="18">
        <f t="shared" si="212"/>
        <v>5.1334517115614764</v>
      </c>
      <c r="I105" s="18">
        <f t="shared" si="213"/>
        <v>5.0271499720540902</v>
      </c>
      <c r="J105" s="18">
        <f t="shared" si="214"/>
        <v>8.0762337793373273</v>
      </c>
      <c r="L105" t="str">
        <f t="shared" si="255"/>
        <v>82 Transport and mobile machine drivers and operatives</v>
      </c>
      <c r="M105" s="18">
        <f t="shared" si="215"/>
        <v>7.9790910554328409</v>
      </c>
      <c r="N105" s="18">
        <f t="shared" si="215"/>
        <v>1.3200133918673362</v>
      </c>
      <c r="O105" s="18">
        <f t="shared" si="215"/>
        <v>6.9210767107175553</v>
      </c>
      <c r="P105" s="18">
        <f t="shared" si="215"/>
        <v>3.1697712605674777</v>
      </c>
      <c r="Q105" s="18">
        <f t="shared" si="216"/>
        <v>4.209793016664376</v>
      </c>
      <c r="S105" s="18">
        <f t="shared" si="217"/>
        <v>4.4053498407200964</v>
      </c>
      <c r="T105" s="18">
        <f t="shared" si="218"/>
        <v>4.6142920378270391</v>
      </c>
      <c r="U105" s="18">
        <f t="shared" si="219"/>
        <v>7.297664561525008</v>
      </c>
      <c r="W105" t="str">
        <f t="shared" si="256"/>
        <v>82 Transport and mobile machine drivers and operatives</v>
      </c>
      <c r="X105" s="18">
        <f t="shared" si="220"/>
        <v>6.9120153911962356</v>
      </c>
      <c r="Y105" s="18">
        <f t="shared" si="220"/>
        <v>7.7118788680154982</v>
      </c>
      <c r="Z105" s="18">
        <f t="shared" si="220"/>
        <v>4.5622378041467959</v>
      </c>
      <c r="AA105" s="18">
        <f t="shared" si="220"/>
        <v>3.0420778805862136</v>
      </c>
      <c r="AB105" s="18">
        <f t="shared" si="221"/>
        <v>3.8018877331937428</v>
      </c>
      <c r="AD105" s="18">
        <f t="shared" si="222"/>
        <v>3.5463262321923761</v>
      </c>
      <c r="AE105" s="18">
        <f t="shared" si="223"/>
        <v>4.4167341031462248</v>
      </c>
      <c r="AF105" s="18">
        <f t="shared" si="224"/>
        <v>6.5743715329149799</v>
      </c>
      <c r="AH105" t="str">
        <f t="shared" si="257"/>
        <v>82 Transport and mobile machine drivers and operatives</v>
      </c>
      <c r="AI105" s="18">
        <f t="shared" si="225"/>
        <v>7.5869736547191868</v>
      </c>
      <c r="AJ105" s="18">
        <f t="shared" si="225"/>
        <v>8.2969606103830316</v>
      </c>
      <c r="AK105" s="18">
        <f t="shared" si="225"/>
        <v>4.8477291732626382</v>
      </c>
      <c r="AL105" s="18">
        <f t="shared" si="225"/>
        <v>2.4192546095417988</v>
      </c>
      <c r="AM105" s="18">
        <f t="shared" si="226"/>
        <v>3.5325045189811055</v>
      </c>
      <c r="AO105" s="18">
        <f t="shared" si="227"/>
        <v>3.2224311191203281</v>
      </c>
      <c r="AP105" s="18">
        <f t="shared" si="228"/>
        <v>4.3420715281218047</v>
      </c>
      <c r="AQ105" s="18">
        <f t="shared" si="229"/>
        <v>6.3020898099680256</v>
      </c>
      <c r="AS105" t="str">
        <f t="shared" si="258"/>
        <v>82 Transport and mobile machine drivers and operatives</v>
      </c>
      <c r="AT105" s="18">
        <f t="shared" si="230"/>
        <v>6.1847040329845226</v>
      </c>
      <c r="AU105" s="18">
        <f t="shared" si="230"/>
        <v>7.9966309892126608</v>
      </c>
      <c r="AV105" s="18">
        <f t="shared" si="230"/>
        <v>3.8884012578206173</v>
      </c>
      <c r="AW105" s="18">
        <f t="shared" si="230"/>
        <v>2.0410558226973796</v>
      </c>
      <c r="AX105" s="18">
        <f t="shared" si="231"/>
        <v>2.9792406069800492</v>
      </c>
      <c r="AZ105" s="18">
        <f t="shared" si="232"/>
        <v>2.653158537843936</v>
      </c>
      <c r="BA105" s="18">
        <f t="shared" si="233"/>
        <v>4.1893506278087189</v>
      </c>
      <c r="BB105" s="18">
        <f t="shared" si="234"/>
        <v>5.8067821536779363</v>
      </c>
      <c r="BD105" t="str">
        <f t="shared" si="259"/>
        <v>82 Transport and mobile machine drivers and operatives</v>
      </c>
      <c r="BE105" s="18">
        <f t="shared" si="235"/>
        <v>5.4283232558014038</v>
      </c>
      <c r="BF105" s="18">
        <f t="shared" si="235"/>
        <v>-15.615358962173664</v>
      </c>
      <c r="BG105" s="18">
        <f t="shared" si="235"/>
        <v>4.4302829288423773</v>
      </c>
      <c r="BH105" s="18">
        <f t="shared" si="235"/>
        <v>1.5092767302616883</v>
      </c>
      <c r="BI105" s="18">
        <f t="shared" si="236"/>
        <v>1.2373604633149515</v>
      </c>
      <c r="BK105" s="18">
        <f t="shared" si="237"/>
        <v>2.4737526104962271</v>
      </c>
      <c r="BL105" s="18">
        <f t="shared" si="238"/>
        <v>3.3573843551138571</v>
      </c>
      <c r="BM105" s="18">
        <f t="shared" si="239"/>
        <v>5.0163802699973559</v>
      </c>
      <c r="BO105" t="str">
        <f t="shared" si="260"/>
        <v>82 Transport and mobile machine drivers and operatives</v>
      </c>
      <c r="BP105" s="18">
        <f t="shared" si="240"/>
        <v>3.4438032208665259</v>
      </c>
      <c r="BQ105" s="18">
        <f t="shared" si="240"/>
        <v>-2.8225986283255788</v>
      </c>
      <c r="BR105" s="18">
        <f t="shared" si="240"/>
        <v>0.85638999258674797</v>
      </c>
      <c r="BS105" s="18">
        <f t="shared" si="240"/>
        <v>0.13479470181769759</v>
      </c>
      <c r="BT105" s="18">
        <f t="shared" si="241"/>
        <v>0.17186993109399307</v>
      </c>
      <c r="BV105" s="18">
        <f t="shared" si="242"/>
        <v>0.37475099098100983</v>
      </c>
      <c r="BW105" s="18">
        <f t="shared" si="243"/>
        <v>3.0821019804571526</v>
      </c>
      <c r="BX105" s="18">
        <f t="shared" si="244"/>
        <v>3.3294429782121382</v>
      </c>
      <c r="BZ105" t="str">
        <f t="shared" si="261"/>
        <v>82 Transport and mobile machine drivers and operatives</v>
      </c>
      <c r="CA105" s="18">
        <f t="shared" si="245"/>
        <v>1.0872138032078649</v>
      </c>
      <c r="CB105" s="18">
        <f t="shared" si="245"/>
        <v>-17.180528824988329</v>
      </c>
      <c r="CC105" s="18">
        <f t="shared" si="245"/>
        <v>-0.42791257495318202</v>
      </c>
      <c r="CD105" s="18">
        <f t="shared" si="245"/>
        <v>-1.7044549828824418</v>
      </c>
      <c r="CE105" s="18">
        <f t="shared" si="246"/>
        <v>-2.3583906605635918</v>
      </c>
      <c r="CG105" s="18">
        <f t="shared" si="247"/>
        <v>-1.2807696901293686</v>
      </c>
      <c r="CH105" s="18">
        <f t="shared" si="248"/>
        <v>2.4374713753276822</v>
      </c>
      <c r="CI105" s="18">
        <f t="shared" si="249"/>
        <v>1.5488603077807417</v>
      </c>
      <c r="CK105" t="str">
        <f t="shared" si="262"/>
        <v>82 Transport and mobile machine drivers and operatives</v>
      </c>
      <c r="CL105" s="18">
        <f t="shared" si="250"/>
        <v>4.4250748304306198</v>
      </c>
      <c r="CM105" s="18">
        <f t="shared" si="250"/>
        <v>-26.664753109302673</v>
      </c>
      <c r="CN105" s="18">
        <f t="shared" si="250"/>
        <v>-4.6372327275281622</v>
      </c>
      <c r="CO105" s="18">
        <f t="shared" si="250"/>
        <v>-5.8820745094600664</v>
      </c>
      <c r="CP105" s="18">
        <f t="shared" si="251"/>
        <v>-6.9571182998754644</v>
      </c>
      <c r="CR105" s="18">
        <f t="shared" si="252"/>
        <v>-5.4689433437726809</v>
      </c>
      <c r="CS105" s="18">
        <f t="shared" si="253"/>
        <v>1.5183225097623154</v>
      </c>
      <c r="CT105" s="18">
        <f t="shared" si="254"/>
        <v>-2.5023877474231848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-5.935512757752881</v>
      </c>
      <c r="C106" s="18">
        <f t="shared" si="210"/>
        <v>14.621785947865273</v>
      </c>
      <c r="D106" s="18">
        <f t="shared" si="210"/>
        <v>46.570059619039796</v>
      </c>
      <c r="E106" s="18">
        <f t="shared" si="210"/>
        <v>7.9832642238770957</v>
      </c>
      <c r="F106" s="18">
        <f t="shared" si="211"/>
        <v>19.245260208128599</v>
      </c>
      <c r="H106" s="18">
        <f t="shared" si="212"/>
        <v>19.560041168759</v>
      </c>
      <c r="I106" s="18">
        <f t="shared" si="213"/>
        <v>14.272189369916211</v>
      </c>
      <c r="J106" s="18">
        <f t="shared" si="214"/>
        <v>22.495181505005068</v>
      </c>
      <c r="L106" t="str">
        <f t="shared" si="255"/>
        <v>91 Elementary trades and related occupations</v>
      </c>
      <c r="M106" s="18">
        <f t="shared" si="215"/>
        <v>1.8421652547900624</v>
      </c>
      <c r="N106" s="18">
        <f t="shared" si="215"/>
        <v>-4.1402981283565454</v>
      </c>
      <c r="O106" s="18">
        <f t="shared" si="215"/>
        <v>19.517417661437953</v>
      </c>
      <c r="P106" s="18">
        <f t="shared" si="215"/>
        <v>6.1360473234146617</v>
      </c>
      <c r="Q106" s="18">
        <f t="shared" si="216"/>
        <v>9.4495104947273756</v>
      </c>
      <c r="S106" s="18">
        <f t="shared" si="217"/>
        <v>10.42116889947069</v>
      </c>
      <c r="T106" s="18">
        <f t="shared" si="218"/>
        <v>6.9886523780874787</v>
      </c>
      <c r="U106" s="18">
        <f t="shared" si="219"/>
        <v>12.908018836709356</v>
      </c>
      <c r="W106" t="str">
        <f t="shared" si="256"/>
        <v>91 Elementary trades and related occupations</v>
      </c>
      <c r="X106" s="18">
        <f t="shared" si="220"/>
        <v>-1.0382724507394636</v>
      </c>
      <c r="Y106" s="18">
        <f t="shared" si="220"/>
        <v>-0.31725045871824342</v>
      </c>
      <c r="Z106" s="18">
        <f t="shared" si="220"/>
        <v>21.995409738021475</v>
      </c>
      <c r="AA106" s="18">
        <f t="shared" si="220"/>
        <v>4.7603966001671605</v>
      </c>
      <c r="AB106" s="18">
        <f t="shared" si="221"/>
        <v>9.5265227371841732</v>
      </c>
      <c r="AD106" s="18">
        <f t="shared" si="222"/>
        <v>10.216323284591521</v>
      </c>
      <c r="AE106" s="18">
        <f t="shared" si="223"/>
        <v>7.6017948136353874</v>
      </c>
      <c r="AF106" s="18">
        <f t="shared" si="224"/>
        <v>13.058921667738343</v>
      </c>
      <c r="AH106" t="str">
        <f t="shared" si="257"/>
        <v>91 Elementary trades and related occupations</v>
      </c>
      <c r="AI106" s="18">
        <f t="shared" si="225"/>
        <v>-0.36788410260535365</v>
      </c>
      <c r="AJ106" s="18">
        <f t="shared" si="225"/>
        <v>0.12400706603403755</v>
      </c>
      <c r="AK106" s="18">
        <f t="shared" si="225"/>
        <v>20.566360979004152</v>
      </c>
      <c r="AL106" s="18">
        <f t="shared" si="225"/>
        <v>4.6904491876210486</v>
      </c>
      <c r="AM106" s="18">
        <f t="shared" si="226"/>
        <v>9.1085354106550387</v>
      </c>
      <c r="AO106" s="18">
        <f t="shared" si="227"/>
        <v>9.7354022062857268</v>
      </c>
      <c r="AP106" s="18">
        <f t="shared" si="228"/>
        <v>7.5574322877131062</v>
      </c>
      <c r="AQ106" s="18">
        <f t="shared" si="229"/>
        <v>12.702417631980612</v>
      </c>
      <c r="AS106" t="str">
        <f t="shared" si="258"/>
        <v>91 Elementary trades and related occupations</v>
      </c>
      <c r="AT106" s="18">
        <f t="shared" si="230"/>
        <v>-1.6262074836501106</v>
      </c>
      <c r="AU106" s="18">
        <f t="shared" si="230"/>
        <v>21.537418020291032</v>
      </c>
      <c r="AV106" s="18">
        <f t="shared" si="230"/>
        <v>19.666691179248197</v>
      </c>
      <c r="AW106" s="18">
        <f t="shared" si="230"/>
        <v>4.2609068203468548</v>
      </c>
      <c r="AX106" s="18">
        <f t="shared" si="231"/>
        <v>9.8972847700088185</v>
      </c>
      <c r="AZ106" s="18">
        <f t="shared" si="232"/>
        <v>9.1621530606501356</v>
      </c>
      <c r="BA106" s="18">
        <f t="shared" si="233"/>
        <v>6.567094464357659</v>
      </c>
      <c r="BB106" s="18">
        <f t="shared" si="234"/>
        <v>11.788937429994895</v>
      </c>
      <c r="BD106" t="str">
        <f t="shared" si="259"/>
        <v>91 Elementary trades and related occupations</v>
      </c>
      <c r="BE106" s="18">
        <f t="shared" si="235"/>
        <v>-1.1336829974838536</v>
      </c>
      <c r="BF106" s="18">
        <f t="shared" si="235"/>
        <v>-6.6848738536851471</v>
      </c>
      <c r="BG106" s="18">
        <f t="shared" si="235"/>
        <v>15.064049394843092</v>
      </c>
      <c r="BH106" s="18">
        <f t="shared" si="235"/>
        <v>3.7030221510070405</v>
      </c>
      <c r="BI106" s="18">
        <f t="shared" si="236"/>
        <v>6.4229462446374619</v>
      </c>
      <c r="BK106" s="18">
        <f t="shared" si="237"/>
        <v>7.3595856254479619</v>
      </c>
      <c r="BL106" s="18">
        <f t="shared" si="238"/>
        <v>4.5637869798640374</v>
      </c>
      <c r="BM106" s="18">
        <f t="shared" si="239"/>
        <v>9.4119128256539462</v>
      </c>
      <c r="BO106" t="str">
        <f t="shared" si="260"/>
        <v>91 Elementary trades and related occupations</v>
      </c>
      <c r="BP106" s="18">
        <f t="shared" si="240"/>
        <v>-3.6981555058432369</v>
      </c>
      <c r="BQ106" s="18">
        <f t="shared" si="240"/>
        <v>3.6311758620573009</v>
      </c>
      <c r="BR106" s="18">
        <f t="shared" si="240"/>
        <v>9.8502215705856599</v>
      </c>
      <c r="BS106" s="18">
        <f t="shared" si="240"/>
        <v>1.2200308758482548</v>
      </c>
      <c r="BT106" s="18">
        <f t="shared" si="241"/>
        <v>3.9944076226361647</v>
      </c>
      <c r="BV106" s="18">
        <f t="shared" si="242"/>
        <v>4.01866829137143</v>
      </c>
      <c r="BW106" s="18">
        <f t="shared" si="243"/>
        <v>3.4081234291736706</v>
      </c>
      <c r="BX106" s="18">
        <f t="shared" si="244"/>
        <v>6.1818542397304554</v>
      </c>
      <c r="BZ106" t="str">
        <f t="shared" si="261"/>
        <v>91 Elementary trades and related occupations</v>
      </c>
      <c r="CA106" s="18">
        <f t="shared" si="245"/>
        <v>-3.1688707683867889</v>
      </c>
      <c r="CB106" s="18">
        <f t="shared" si="245"/>
        <v>-13.125193200334495</v>
      </c>
      <c r="CC106" s="18">
        <f t="shared" si="245"/>
        <v>9.9133310888491089</v>
      </c>
      <c r="CD106" s="18">
        <f t="shared" si="245"/>
        <v>-0.65565865583446792</v>
      </c>
      <c r="CE106" s="18">
        <f t="shared" si="246"/>
        <v>1.6771970775491418</v>
      </c>
      <c r="CG106" s="18">
        <f t="shared" si="247"/>
        <v>2.7493018884595877</v>
      </c>
      <c r="CH106" s="18">
        <f t="shared" si="248"/>
        <v>3.2604628074158315</v>
      </c>
      <c r="CI106" s="18">
        <f t="shared" si="249"/>
        <v>5.1375866020707539</v>
      </c>
      <c r="CK106" t="str">
        <f t="shared" si="262"/>
        <v>91 Elementary trades and related occupations</v>
      </c>
      <c r="CL106" s="18">
        <f t="shared" si="250"/>
        <v>-3.264747186140482</v>
      </c>
      <c r="CM106" s="18">
        <f t="shared" si="250"/>
        <v>-24.919791517680789</v>
      </c>
      <c r="CN106" s="18">
        <f t="shared" si="250"/>
        <v>9.7713435007095164</v>
      </c>
      <c r="CO106" s="18">
        <f t="shared" si="250"/>
        <v>-1.7549064127617586</v>
      </c>
      <c r="CP106" s="18">
        <f t="shared" si="251"/>
        <v>1.5530340764691175E-2</v>
      </c>
      <c r="CR106" s="18">
        <f t="shared" si="252"/>
        <v>1.946011750341925</v>
      </c>
      <c r="CS106" s="18">
        <f t="shared" si="253"/>
        <v>2.5199617734098512</v>
      </c>
      <c r="CT106" s="18">
        <f t="shared" si="254"/>
        <v>3.9490604169325705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2.2347907548747603</v>
      </c>
      <c r="C107" s="18">
        <f t="shared" si="210"/>
        <v>4.3631817174003995</v>
      </c>
      <c r="D107" s="18">
        <f t="shared" si="210"/>
        <v>3.9083951948939211</v>
      </c>
      <c r="E107" s="18">
        <f t="shared" si="210"/>
        <v>2.1981232622056757</v>
      </c>
      <c r="F107" s="18">
        <f t="shared" si="211"/>
        <v>2.8642245607142014</v>
      </c>
      <c r="H107" s="18">
        <f t="shared" si="212"/>
        <v>2.7650630164719248</v>
      </c>
      <c r="I107" s="18">
        <f t="shared" si="213"/>
        <v>3.7386445139695024</v>
      </c>
      <c r="J107" s="18">
        <f t="shared" si="214"/>
        <v>5.522858203701797</v>
      </c>
      <c r="L107" t="str">
        <f t="shared" ref="L107" si="263">A107</f>
        <v>92 Elementary administration and service occupations</v>
      </c>
      <c r="M107" s="18">
        <f t="shared" si="215"/>
        <v>6.2959082090064511</v>
      </c>
      <c r="N107" s="18">
        <f t="shared" si="215"/>
        <v>2.3871840347394313</v>
      </c>
      <c r="O107" s="18">
        <f t="shared" si="215"/>
        <v>5.3281459281717014</v>
      </c>
      <c r="P107" s="18">
        <f t="shared" si="215"/>
        <v>3.1697724572049557</v>
      </c>
      <c r="Q107" s="18">
        <f t="shared" si="216"/>
        <v>3.790064701001894</v>
      </c>
      <c r="S107" s="18">
        <f t="shared" si="217"/>
        <v>3.8842706291556395</v>
      </c>
      <c r="T107" s="18">
        <f t="shared" si="218"/>
        <v>4.0523539588732449</v>
      </c>
      <c r="U107" s="18">
        <f t="shared" si="219"/>
        <v>6.5381812690970653</v>
      </c>
      <c r="W107" t="str">
        <f t="shared" ref="W107" si="264">A107</f>
        <v>92 Elementary administration and service occupations</v>
      </c>
      <c r="X107" s="18">
        <f t="shared" si="220"/>
        <v>3.1481746666280896</v>
      </c>
      <c r="Y107" s="18">
        <f t="shared" si="220"/>
        <v>18.542178419964973</v>
      </c>
      <c r="Z107" s="18">
        <f t="shared" si="220"/>
        <v>0.63176652370529052</v>
      </c>
      <c r="AA107" s="18">
        <f t="shared" si="220"/>
        <v>2.5436191848178691</v>
      </c>
      <c r="AB107" s="18">
        <f t="shared" si="221"/>
        <v>2.8702215176157342</v>
      </c>
      <c r="AD107" s="18">
        <f t="shared" si="222"/>
        <v>1.9023328541792672</v>
      </c>
      <c r="AE107" s="18">
        <f t="shared" si="223"/>
        <v>3.6940739729416805</v>
      </c>
      <c r="AF107" s="18">
        <f t="shared" si="224"/>
        <v>4.9011426834750127</v>
      </c>
      <c r="AH107" t="str">
        <f t="shared" ref="AH107" si="265">L107</f>
        <v>92 Elementary administration and service occupations</v>
      </c>
      <c r="AI107" s="18">
        <f t="shared" si="225"/>
        <v>4.0086757422989505</v>
      </c>
      <c r="AJ107" s="18">
        <f t="shared" si="225"/>
        <v>18.463103963641103</v>
      </c>
      <c r="AK107" s="18">
        <f t="shared" si="225"/>
        <v>0.1725928356819173</v>
      </c>
      <c r="AL107" s="18">
        <f t="shared" si="225"/>
        <v>2.6962834953476511</v>
      </c>
      <c r="AM107" s="18">
        <f t="shared" si="226"/>
        <v>2.8145749961529631</v>
      </c>
      <c r="AO107" s="18">
        <f t="shared" si="227"/>
        <v>1.8480667437624776</v>
      </c>
      <c r="AP107" s="18">
        <f t="shared" si="228"/>
        <v>3.4974468807134063</v>
      </c>
      <c r="AQ107" s="18">
        <f t="shared" si="229"/>
        <v>4.6973593078894815</v>
      </c>
      <c r="AS107" t="str">
        <f t="shared" ref="AS107" si="266">W107</f>
        <v>92 Elementary administration and service occupations</v>
      </c>
      <c r="AT107" s="18">
        <f t="shared" si="230"/>
        <v>1.6904447258643485</v>
      </c>
      <c r="AU107" s="18">
        <f t="shared" si="230"/>
        <v>25.256371384049125</v>
      </c>
      <c r="AV107" s="18">
        <f t="shared" si="230"/>
        <v>-0.34858188587711947</v>
      </c>
      <c r="AW107" s="18">
        <f t="shared" si="230"/>
        <v>2.8779351262436359</v>
      </c>
      <c r="AX107" s="18">
        <f t="shared" si="231"/>
        <v>3.1193049304301779</v>
      </c>
      <c r="AZ107" s="18">
        <f t="shared" si="232"/>
        <v>1.790985816745283</v>
      </c>
      <c r="BA107" s="18">
        <f t="shared" si="233"/>
        <v>3.4267979038673291</v>
      </c>
      <c r="BB107" s="18">
        <f t="shared" si="234"/>
        <v>4.598232134068736</v>
      </c>
      <c r="BD107" t="str">
        <f t="shared" ref="BD107" si="267">AH107</f>
        <v>92 Elementary administration and service occupations</v>
      </c>
      <c r="BE107" s="18">
        <f t="shared" si="235"/>
        <v>-2.2838936013774624</v>
      </c>
      <c r="BF107" s="18">
        <f t="shared" si="235"/>
        <v>-3.1181659525573058</v>
      </c>
      <c r="BG107" s="18">
        <f t="shared" si="235"/>
        <v>-2.0528841874076331</v>
      </c>
      <c r="BH107" s="18">
        <f t="shared" si="235"/>
        <v>-0.58203382135966208</v>
      </c>
      <c r="BI107" s="18">
        <f t="shared" si="236"/>
        <v>-1.2037217115810961</v>
      </c>
      <c r="BK107" s="18">
        <f t="shared" si="237"/>
        <v>-1.0747551991223236</v>
      </c>
      <c r="BL107" s="18">
        <f t="shared" si="238"/>
        <v>2.5725152101429671</v>
      </c>
      <c r="BM107" s="18">
        <f t="shared" si="239"/>
        <v>1.8377570973595381</v>
      </c>
      <c r="BO107" t="str">
        <f t="shared" ref="BO107" si="268">AS107</f>
        <v>92 Elementary administration and service occupations</v>
      </c>
      <c r="BP107" s="18">
        <f t="shared" si="240"/>
        <v>-6.2802389884897281E-2</v>
      </c>
      <c r="BQ107" s="18">
        <f t="shared" si="240"/>
        <v>-4.8798543935359877</v>
      </c>
      <c r="BR107" s="18">
        <f t="shared" si="240"/>
        <v>-1.7509495071389436</v>
      </c>
      <c r="BS107" s="18">
        <f t="shared" si="240"/>
        <v>-1.3163677513671201</v>
      </c>
      <c r="BT107" s="18">
        <f t="shared" si="241"/>
        <v>-1.6786464624666264</v>
      </c>
      <c r="BV107" s="18">
        <f t="shared" si="242"/>
        <v>-1.4614415034861605</v>
      </c>
      <c r="BW107" s="18">
        <f t="shared" si="243"/>
        <v>2.4184996369163825</v>
      </c>
      <c r="BX107" s="18">
        <f t="shared" si="244"/>
        <v>1.4059656300278167</v>
      </c>
      <c r="BZ107" t="str">
        <f t="shared" ref="BZ107" si="269">BD107</f>
        <v>92 Elementary administration and service occupations</v>
      </c>
      <c r="CA107" s="18">
        <f t="shared" si="245"/>
        <v>0.85382997524010573</v>
      </c>
      <c r="CB107" s="18">
        <f t="shared" si="245"/>
        <v>-13.303682704543773</v>
      </c>
      <c r="CC107" s="18">
        <f t="shared" si="245"/>
        <v>-2.4756827857761787</v>
      </c>
      <c r="CD107" s="18">
        <f t="shared" si="245"/>
        <v>-3.4246445658855484</v>
      </c>
      <c r="CE107" s="18">
        <f t="shared" si="246"/>
        <v>-3.7802388255626984</v>
      </c>
      <c r="CG107" s="18">
        <f t="shared" si="247"/>
        <v>-3.1093544222962288</v>
      </c>
      <c r="CH107" s="18">
        <f t="shared" si="248"/>
        <v>1.9505925637206545</v>
      </c>
      <c r="CI107" s="18">
        <f t="shared" si="249"/>
        <v>-0.28044358073682218</v>
      </c>
      <c r="CK107" t="str">
        <f t="shared" ref="CK107" si="270">BO107</f>
        <v>92 Elementary administration and service occupations</v>
      </c>
      <c r="CL107" s="18">
        <f t="shared" si="250"/>
        <v>-4.1220143966276606</v>
      </c>
      <c r="CM107" s="18">
        <f t="shared" si="250"/>
        <v>-32.289304422531153</v>
      </c>
      <c r="CN107" s="18">
        <f t="shared" si="250"/>
        <v>-9.9351283895405267</v>
      </c>
      <c r="CO107" s="18">
        <f t="shared" si="250"/>
        <v>-6.4306799020023568</v>
      </c>
      <c r="CP107" s="18">
        <f t="shared" si="251"/>
        <v>-9.3906376736572987</v>
      </c>
      <c r="CR107" s="18">
        <f t="shared" si="252"/>
        <v>-7.6137241858537212</v>
      </c>
      <c r="CS107" s="18">
        <f t="shared" si="253"/>
        <v>0.85148889176009934</v>
      </c>
      <c r="CT107" s="18">
        <f t="shared" si="254"/>
        <v>-5.3190593462035807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5.9291633925845133</v>
      </c>
      <c r="C109" s="26">
        <f>IF(AND(D$6-C$6 &lt;&gt; 0,C35&lt;&gt;0,D35&lt;&gt;0),(EXP(LN(D35/C35)/(D$6-C$6))-1)*100,0)</f>
        <v>-1.4048895665487282</v>
      </c>
      <c r="D109" s="26">
        <f>IF(AND(E$6-D$6 &lt;&gt; 0,D35&lt;&gt;0,E35&lt;&gt;0),(EXP(LN(E35/D35)/(E$6-D$6))-1)*100,0)</f>
        <v>4.9213503024110095</v>
      </c>
      <c r="E109" s="26">
        <f>IF(AND(F$6-E$6 &lt;&gt; 0,E35&lt;&gt;0,F35&lt;&gt;0),(EXP(LN(F35/E35)/(F$6-E$6))-1)*100,0)</f>
        <v>2.6837114135989548</v>
      </c>
      <c r="F109" s="26">
        <f>IF(AND(F$6-C$6 &lt;&gt; 0,C35&lt;&gt;0,F35&lt;&gt;0),(EXP(LN(F35/C35)/(F$6-C$6))-1)*100,0)</f>
        <v>3.1156050158897886</v>
      </c>
      <c r="H109" s="26">
        <f t="shared" ref="H109" si="271">IF($F$6-$D$6 &lt;&gt; 0,(EXP(LN(1+(H72/100))/($F$6-$D$6))-1)*100,0)</f>
        <v>3.4242377356641152</v>
      </c>
      <c r="I109" s="26">
        <f t="shared" ref="I109" si="272">IF(D35&gt;0,((1+(I35/D35))^(1/($F$6-$D$6))-1)*100,0)</f>
        <v>3.4618863275475364</v>
      </c>
      <c r="J109" s="26">
        <f t="shared" ref="J109" si="273">IF($F$6-$D$6 &lt;&gt; 0,(EXP(LN(1+(J72/100))/($F$6-$D$6))-1)*100,0)</f>
        <v>5.7804348716645082</v>
      </c>
      <c r="L109" s="24" t="str">
        <f>L35</f>
        <v>All occupations</v>
      </c>
      <c r="M109" s="26">
        <f>IF(AND(N$6-M$6 &lt;&gt; 0,M35&lt;&gt;0,N35&lt;&gt;0),(EXP(LN(N35/M35)/(N$6-M$6))-1)*100,0)</f>
        <v>6.7660960921253954</v>
      </c>
      <c r="N109" s="26">
        <f>IF(AND(O$6-N$6 &lt;&gt; 0,N35&lt;&gt;0,O35&lt;&gt;0),(EXP(LN(O35/N35)/(O$6-N$6))-1)*100,0)</f>
        <v>0.46369512624966358</v>
      </c>
      <c r="O109" s="26">
        <f>IF(AND(P$6-O$6 &lt;&gt; 0,O35&lt;&gt;0,P35&lt;&gt;0),(EXP(LN(P35/O35)/(P$6-O$6))-1)*100,0)</f>
        <v>5.0439188913435906</v>
      </c>
      <c r="P109" s="26">
        <f>IF(AND(Q$6-P$6 &lt;&gt; 0,P35&lt;&gt;0,Q35&lt;&gt;0),(EXP(LN(Q35/P35)/(Q$6-P$6))-1)*100,0)</f>
        <v>2.7695249584958725</v>
      </c>
      <c r="Q109" s="26">
        <f>IF(AND(Q$6-N$6 &lt;&gt; 0,N35&lt;&gt;0,Q35&lt;&gt;0),(EXP(LN(Q35/N35)/(Q$6-N$6))-1)*100,0)</f>
        <v>3.328280202083822</v>
      </c>
      <c r="S109" s="26">
        <f t="shared" ref="S109" si="274">IF($F$6-$D$6 &lt;&gt; 0,(EXP(LN(1+(S72/100))/($F$6-$D$6))-1)*100,0)</f>
        <v>3.5221312953172434</v>
      </c>
      <c r="T109" s="26">
        <f t="shared" ref="T109" si="275">IF(O35&gt;0,((1+(T35/O35))^(1/($F$6-$D$6))-1)*100,0)</f>
        <v>3.619833008015183</v>
      </c>
      <c r="U109" s="26">
        <f t="shared" ref="U109" si="276">IF($F$6-$D$6 &lt;&gt; 0,(EXP(LN(1+(U72/100))/($F$6-$D$6))-1)*100,0)</f>
        <v>5.9670626758671075</v>
      </c>
      <c r="W109" s="24" t="str">
        <f>W35</f>
        <v>All occupations</v>
      </c>
      <c r="X109" s="26">
        <f>IF(AND(Y$6-X$6 &lt;&gt; 0,X35&lt;&gt;0,Y35&lt;&gt;0),(EXP(LN(Y35/X35)/(Y$6-X$6))-1)*100,0)</f>
        <v>2.7552925776019421</v>
      </c>
      <c r="Y109" s="26">
        <f>IF(AND(Z$6-Y$6 &lt;&gt; 0,Y35&lt;&gt;0,Z35&lt;&gt;0),(EXP(LN(Z35/Y35)/(Z$6-Y$6))-1)*100,0)</f>
        <v>13.271997114965606</v>
      </c>
      <c r="Z109" s="26">
        <f>IF(AND(AA$6-Z$6 &lt;&gt; 0,Z35&lt;&gt;0,AA35&lt;&gt;0),(EXP(LN(AA35/Z35)/(AA$6-Z$6))-1)*100,0)</f>
        <v>0.87705735430065879</v>
      </c>
      <c r="AA109" s="26">
        <f>IF(AND(AB$6-AA$6 &lt;&gt; 0,AA35&lt;&gt;0,AB35&lt;&gt;0),(EXP(LN(AB35/AA35)/(AB$6-AA$6))-1)*100,0)</f>
        <v>1.8779223159338443</v>
      </c>
      <c r="AB109" s="26">
        <f>IF(AND(AB$6-Y$6 &lt;&gt; 0,Y35&lt;&gt;0,AB35&lt;&gt;0),(EXP(LN(AB35/Y35)/(AB$6-Y$6))-1)*100,0)</f>
        <v>2.2392926446533457</v>
      </c>
      <c r="AD109" s="26">
        <f t="shared" ref="AD109" si="277">IF($F$6-$D$6 &lt;&gt; 0,(EXP(LN(1+(AD72/100))/($F$6-$D$6))-1)*100,0)</f>
        <v>1.543202142454847</v>
      </c>
      <c r="AE109" s="26">
        <f t="shared" ref="AE109" si="278">IF(Z35&gt;0,((1+(AE35/Z35))^(1/($F$6-$D$6))-1)*100,0)</f>
        <v>3.1895621972614752</v>
      </c>
      <c r="AF109" s="26">
        <f t="shared" ref="AF109" si="279">IF($F$6-$D$6 &lt;&gt; 0,(EXP(LN(1+(AF72/100))/($F$6-$D$6))-1)*100,0)</f>
        <v>4.2231040396859765</v>
      </c>
      <c r="AH109" s="24" t="str">
        <f>AH35</f>
        <v>All occupations</v>
      </c>
      <c r="AI109" s="26">
        <f>IF(AND(AJ$6-AI$6 &lt;&gt; 0,AI35&lt;&gt;0,AJ35&lt;&gt;0),(EXP(LN(AJ35/AI35)/(AJ$6-AI$6))-1)*100,0)</f>
        <v>0.73752964052347103</v>
      </c>
      <c r="AJ109" s="26">
        <f>IF(AND(AK$6-AJ$6 &lt;&gt; 0,AJ35&lt;&gt;0,AK35&lt;&gt;0),(EXP(LN(AK35/AJ35)/(AK$6-AJ$6))-1)*100,0)</f>
        <v>13.907698182481788</v>
      </c>
      <c r="AK109" s="26">
        <f>IF(AND(AL$6-AK$6 &lt;&gt; 0,AK35&lt;&gt;0,AL35&lt;&gt;0),(EXP(LN(AL35/AK35)/(AL$6-AK$6))-1)*100,0)</f>
        <v>-0.47680028999061985</v>
      </c>
      <c r="AL109" s="26">
        <f>IF(AND(AM$6-AL$6 &lt;&gt; 0,AL35&lt;&gt;0,AM35&lt;&gt;0),(EXP(LN(AM35/AL35)/(AM$6-AL$6))-1)*100,0)</f>
        <v>1.5432106491412023</v>
      </c>
      <c r="AM109" s="26">
        <f>IF(AND(AM$6-AJ$6 &lt;&gt; 0,AJ35&lt;&gt;0,AM35&lt;&gt;0),(EXP(LN(AM35/AJ35)/(AM$6-AJ$6))-1)*100,0)</f>
        <v>1.6348679787600684</v>
      </c>
      <c r="AO109" s="26">
        <f t="shared" ref="AO109" si="280">IF($F$6-$D$6 &lt;&gt; 0,(EXP(LN(1+(AO72/100))/($F$6-$D$6))-1)*100,0)</f>
        <v>0.86535873647224371</v>
      </c>
      <c r="AP109" s="26">
        <f t="shared" ref="AP109" si="281">IF(AK35&gt;0,((1+(AP35/AK35))^(1/($F$6-$D$6))-1)*100,0)</f>
        <v>2.9815605944026435</v>
      </c>
      <c r="AQ109" s="26">
        <f t="shared" ref="AQ109" si="282">IF($F$6-$D$6 &lt;&gt; 0,(EXP(LN(1+(AQ72/100))/($F$6-$D$6))-1)*100,0)</f>
        <v>3.5672762044760997</v>
      </c>
      <c r="AS109" s="24" t="str">
        <f>AS35</f>
        <v>All occupations</v>
      </c>
      <c r="AT109" s="26">
        <f>IF(AND(AU$6-AT$6 &lt;&gt; 0,AT35&lt;&gt;0,AU35&lt;&gt;0),(EXP(LN(AU35/AT35)/(AU$6-AT$6))-1)*100,0)</f>
        <v>1.8571458751630132</v>
      </c>
      <c r="AU109" s="26">
        <f>IF(AND(AV$6-AU$6 &lt;&gt; 0,AU35&lt;&gt;0,AV35&lt;&gt;0),(EXP(LN(AV35/AU35)/(AV$6-AU$6))-1)*100,0)</f>
        <v>14.776401218488866</v>
      </c>
      <c r="AV109" s="26">
        <f>IF(AND(AW$6-AV$6 &lt;&gt; 0,AV35&lt;&gt;0,AW35&lt;&gt;0),(EXP(LN(AW35/AV35)/(AW$6-AV$6))-1)*100,0)</f>
        <v>0.52845146273323707</v>
      </c>
      <c r="AW109" s="26">
        <f>IF(AND(AX$6-AW$6 &lt;&gt; 0,AW35&lt;&gt;0,AX35&lt;&gt;0),(EXP(LN(AX35/AW35)/(AX$6-AW$6))-1)*100,0)</f>
        <v>1.8388963091053201</v>
      </c>
      <c r="AX109" s="26">
        <f>IF(AND(AX$6-AU$6 &lt;&gt; 0,AU35&lt;&gt;0,AX35&lt;&gt;0),(EXP(LN(AX35/AU35)/(AX$6-AU$6))-1)*100,0)</f>
        <v>2.1885296766712248</v>
      </c>
      <c r="AZ109" s="26">
        <f t="shared" ref="AZ109" si="283">IF($F$6-$D$6 &lt;&gt; 0,(EXP(LN(1+(AZ72/100))/($F$6-$D$6))-1)*100,0)</f>
        <v>1.4001942311247406</v>
      </c>
      <c r="BA109" s="26">
        <f t="shared" ref="BA109" si="284">IF(AV35&gt;0,((1+(BA35/AV35))^(1/($F$6-$D$6))-1)*100,0)</f>
        <v>3.0442320880731399</v>
      </c>
      <c r="BB109" s="26">
        <f t="shared" ref="BB109" si="285">IF($F$6-$D$6 &lt;&gt; 0,(EXP(LN(1+(BB72/100))/($F$6-$D$6))-1)*100,0)</f>
        <v>3.9961795684546386</v>
      </c>
      <c r="BD109" s="24" t="str">
        <f>BD35</f>
        <v>All occupations</v>
      </c>
      <c r="BE109" s="26">
        <f>IF(AND(BF$6-BE$6 &lt;&gt; 0,BE35&lt;&gt;0,BF35&lt;&gt;0),(EXP(LN(BF35/BE35)/(BF$6-BE$6))-1)*100,0)</f>
        <v>0.32030839618606421</v>
      </c>
      <c r="BF109" s="26">
        <f>IF(AND(BG$6-BF$6 &lt;&gt; 0,BF35&lt;&gt;0,BG35&lt;&gt;0),(EXP(LN(BG35/BF35)/(BG$6-BF$6))-1)*100,0)</f>
        <v>-2.7667798409634736</v>
      </c>
      <c r="BG109" s="26">
        <f>IF(AND(BH$6-BG$6 &lt;&gt; 0,BG35&lt;&gt;0,BH35&lt;&gt;0),(EXP(LN(BH35/BG35)/(BH$6-BG$6))-1)*100,0)</f>
        <v>1.7067365013549329</v>
      </c>
      <c r="BH109" s="26">
        <f>IF(AND(BI$6-BH$6 &lt;&gt; 0,BH35&lt;&gt;0,BI35&lt;&gt;0),(EXP(LN(BI35/BH35)/(BI$6-BH$6))-1)*100,0)</f>
        <v>0.6207374756938222</v>
      </c>
      <c r="BI109" s="26">
        <f>IF(AND(BI$6-BF$6 &lt;&gt; 0,BF35&lt;&gt;0,BI35&lt;&gt;0),(EXP(LN(BI35/BF35)/(BI$6-BF$6))-1)*100,0)</f>
        <v>0.74300223371170926</v>
      </c>
      <c r="BK109" s="26">
        <f t="shared" ref="BK109" si="286">IF($F$6-$D$6 &lt;&gt; 0,(EXP(LN(1+(BK72/100))/($F$6-$D$6))-1)*100,0)</f>
        <v>0.98144255076559883</v>
      </c>
      <c r="BL109" s="26">
        <f t="shared" ref="BL109" si="287">IF(BG35&gt;0,((1+(BL35/BG35))^(1/($F$6-$D$6))-1)*100,0)</f>
        <v>2.7918633309615526</v>
      </c>
      <c r="BM109" s="26">
        <f t="shared" ref="BM109" si="288">IF($F$6-$D$6 &lt;&gt; 0,(EXP(LN(1+(BM72/100))/($F$6-$D$6))-1)*100,0)</f>
        <v>3.47454614381284</v>
      </c>
      <c r="BO109" s="24" t="str">
        <f>BO35</f>
        <v>All occupations</v>
      </c>
      <c r="BP109" s="26">
        <f>IF(AND(BQ$6-BP$6 &lt;&gt; 0,BP35&lt;&gt;0,BQ35&lt;&gt;0),(EXP(LN(BQ35/BP35)/(BQ$6-BP$6))-1)*100,0)</f>
        <v>-0.18983527622132845</v>
      </c>
      <c r="BQ109" s="26">
        <f>IF(AND(BR$6-BQ$6 &lt;&gt; 0,BQ35&lt;&gt;0,BR35&lt;&gt;0),(EXP(LN(BR35/BQ35)/(BR$6-BQ$6))-1)*100,0)</f>
        <v>-1.7057368431262931</v>
      </c>
      <c r="BR109" s="26">
        <f>IF(AND(BS$6-BR$6 &lt;&gt; 0,BR35&lt;&gt;0,BS35&lt;&gt;0),(EXP(LN(BS35/BR35)/(BS$6-BR$6))-1)*100,0)</f>
        <v>-0.43425057018480206</v>
      </c>
      <c r="BS109" s="26">
        <f>IF(AND(BT$6-BS$6 &lt;&gt; 0,BS35&lt;&gt;0,BT35&lt;&gt;0),(EXP(LN(BT35/BS35)/(BT$6-BS$6))-1)*100,0)</f>
        <v>-1.179858541252099</v>
      </c>
      <c r="BT109" s="26">
        <f>IF(AND(BT$6-BQ$6 &lt;&gt; 0,BQ35&lt;&gt;0,BT35&lt;&gt;0),(EXP(LN(BT35/BQ35)/(BT$6-BQ$6))-1)*100,0)</f>
        <v>-0.98048497384781719</v>
      </c>
      <c r="BV109" s="26">
        <f t="shared" ref="BV109" si="289">IF($F$6-$D$6 &lt;&gt; 0,(EXP(LN(1+(BV72/100))/($F$6-$D$6))-1)*100,0)</f>
        <v>-0.9319450202586288</v>
      </c>
      <c r="BW109" s="26">
        <f t="shared" ref="BW109" si="290">IF(BR35&gt;0,((1+(BW35/BR35))^(1/($F$6-$D$6))-1)*100,0)</f>
        <v>2.4159942279240898</v>
      </c>
      <c r="BX109" s="26">
        <f t="shared" ref="BX109" si="291">IF($F$6-$D$6 &lt;&gt; 0,(EXP(LN(1+(BX72/100))/($F$6-$D$6))-1)*100,0)</f>
        <v>1.762209729824793</v>
      </c>
      <c r="BZ109" s="24" t="str">
        <f>BZ35</f>
        <v>All occupations</v>
      </c>
      <c r="CA109" s="26">
        <f>IF(AND(CB$6-CA$6 &lt;&gt; 0,CA35&lt;&gt;0,CB35&lt;&gt;0),(EXP(LN(CB35/CA35)/(CB$6-CA$6))-1)*100,0)</f>
        <v>-0.71102652440034886</v>
      </c>
      <c r="CB109" s="26">
        <f>IF(AND(CC$6-CB$6 &lt;&gt; 0,CB35&lt;&gt;0,CC35&lt;&gt;0),(EXP(LN(CC35/CB35)/(CC$6-CB$6))-1)*100,0)</f>
        <v>-11.081541366689173</v>
      </c>
      <c r="CC109" s="26">
        <f>IF(AND(CD$6-CC$6 &lt;&gt; 0,CC35&lt;&gt;0,CD35&lt;&gt;0),(EXP(LN(CD35/CC35)/(CD$6-CC$6))-1)*100,0)</f>
        <v>-1.5573745094930813</v>
      </c>
      <c r="CD109" s="26">
        <f>IF(AND(CE$6-CD$6 &lt;&gt; 0,CD35&lt;&gt;0,CE35&lt;&gt;0),(EXP(LN(CE35/CD35)/(CE$6-CD$6))-1)*100,0)</f>
        <v>-3.2927573794027887</v>
      </c>
      <c r="CE109" s="26">
        <f>IF(AND(CE$6-CB$6 &lt;&gt; 0,CB35&lt;&gt;0,CE35&lt;&gt;0),(EXP(LN(CE35/CB35)/(CE$6-CB$6))-1)*100,0)</f>
        <v>-3.2627768098490217</v>
      </c>
      <c r="CG109" s="26">
        <f t="shared" ref="CG109" si="292">IF($F$6-$D$6 &lt;&gt; 0,(EXP(LN(1+(CG72/100))/($F$6-$D$6))-1)*100,0)</f>
        <v>-2.7177224389337895</v>
      </c>
      <c r="CH109" s="26">
        <f t="shared" ref="CH109" si="293">IF(CC35&gt;0,((1+(CH35/CC35))^(1/($F$6-$D$6))-1)*100,0)</f>
        <v>1.967529264057899</v>
      </c>
      <c r="CI109" s="26">
        <f t="shared" ref="CI109" si="294">IF($F$6-$D$6 &lt;&gt; 0,(EXP(LN(1+(CI72/100))/($F$6-$D$6))-1)*100,0)</f>
        <v>6.1278076341819698E-3</v>
      </c>
      <c r="CK109" s="24" t="str">
        <f>CK35</f>
        <v>All occupations</v>
      </c>
      <c r="CL109" s="26">
        <f>IF(AND(CM$6-CL$6 &lt;&gt; 0,CL35&lt;&gt;0,CM35&lt;&gt;0),(EXP(LN(CM35/CL35)/(CM$6-CL$6))-1)*100,0)</f>
        <v>-1.145890332882793</v>
      </c>
      <c r="CM109" s="26">
        <f>IF(AND(CN$6-CM$6 &lt;&gt; 0,CM35&lt;&gt;0,CN35&lt;&gt;0),(EXP(LN(CN35/CM35)/(CN$6-CM$6))-1)*100,0)</f>
        <v>-27.065404682615689</v>
      </c>
      <c r="CN109" s="26">
        <f>IF(AND(CO$6-CN$6 &lt;&gt; 0,CN35&lt;&gt;0,CO35&lt;&gt;0),(EXP(LN(CO35/CN35)/(CO$6-CN$6))-1)*100,0)</f>
        <v>-3.7026237541449514</v>
      </c>
      <c r="CO109" s="26">
        <f>IF(AND(CP$6-CO$6 &lt;&gt; 0,CO35&lt;&gt;0,CP35&lt;&gt;0),(EXP(LN(CP35/CO35)/(CP$6-CO$6))-1)*100,0)</f>
        <v>-3.4885042436874514</v>
      </c>
      <c r="CP109" s="26">
        <f>IF(AND(CP$6-CM$6 &lt;&gt; 0,CM35&lt;&gt;0,CP35&lt;&gt;0),(EXP(LN(CP35/CM35)/(CP$6-CM$6))-1)*100,0)</f>
        <v>-5.2291513553128439</v>
      </c>
      <c r="CR109" s="26">
        <f t="shared" ref="CR109" si="295">IF($F$6-$D$6 &lt;&gt; 0,(EXP(LN(1+(CR72/100))/($F$6-$D$6))-1)*100,0)</f>
        <v>-3.5599302616116213</v>
      </c>
      <c r="CS109" s="26">
        <f t="shared" ref="CS109" si="296">IF(CN35&gt;0,((1+(CS35/CN35))^(1/($F$6-$D$6))-1)*100,0)</f>
        <v>1.3625703032556169</v>
      </c>
      <c r="CT109" s="26">
        <f t="shared" ref="CT109" si="297">IF($F$6-$D$6 &lt;&gt; 0,(EXP(LN(1+(CT72/100))/($F$6-$D$6))-1)*100,0)</f>
        <v>-1.4302937976790275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Essex Southend-on-Sea and Thurrock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Essex Southend-on-Sea and Thurrock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Essex Southend-on-Sea and Thurrock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Essex Southend-on-Sea and Thurrock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Essex Southend-on-Sea and Thurrock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Essex Southend-on-Sea and Thurrock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Essex Southend-on-Sea and Thurrock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Essex Southend-on-Sea and Thurrock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Essex Southend-on-Sea and Thurrock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0.22925615435104207</v>
      </c>
      <c r="C119" s="27">
        <f t="shared" si="299"/>
        <v>1.8052620373933292E-2</v>
      </c>
      <c r="D119" s="27">
        <f t="shared" si="299"/>
        <v>0.13396579618181015</v>
      </c>
      <c r="E119" s="27">
        <f t="shared" si="299"/>
        <v>0.34702811816677559</v>
      </c>
      <c r="F119" s="27">
        <f t="shared" ref="F119:F144" si="300">F8-D8</f>
        <v>0.48099391434858574</v>
      </c>
      <c r="L119" t="str">
        <f>A119</f>
        <v>11 Corporate managers and directors</v>
      </c>
      <c r="M119" s="27">
        <f t="shared" ref="M119:P144" si="301">N8-M8</f>
        <v>2.0608347828126039</v>
      </c>
      <c r="N119" s="27">
        <f t="shared" si="301"/>
        <v>-0.15705821253487695</v>
      </c>
      <c r="O119" s="27">
        <f t="shared" si="301"/>
        <v>1.0498120809071123</v>
      </c>
      <c r="P119" s="27">
        <f t="shared" si="301"/>
        <v>2.6990674268977841</v>
      </c>
      <c r="Q119" s="27">
        <f t="shared" ref="Q119:Q144" si="302">Q8-O8</f>
        <v>3.7488795078048964</v>
      </c>
      <c r="W119" t="str">
        <f>A119</f>
        <v>11 Corporate managers and directors</v>
      </c>
      <c r="X119" s="27">
        <f t="shared" ref="X119:AA144" si="303">Y8-X8</f>
        <v>3.0159870693698938</v>
      </c>
      <c r="Y119" s="27">
        <f t="shared" si="303"/>
        <v>1.4649317328348417</v>
      </c>
      <c r="Z119" s="27">
        <f t="shared" si="303"/>
        <v>-1.3899422310474918</v>
      </c>
      <c r="AA119" s="27">
        <f t="shared" si="303"/>
        <v>3.6029431325487913</v>
      </c>
      <c r="AB119" s="27">
        <f t="shared" ref="AB119:AB144" si="304">AB8-Z8</f>
        <v>2.2130009015012995</v>
      </c>
      <c r="AH119" t="str">
        <f>L119</f>
        <v>11 Corporate managers and directors</v>
      </c>
      <c r="AI119" s="27">
        <f t="shared" ref="AI119:AL144" si="305">AJ8-AI8</f>
        <v>0.34049261728456193</v>
      </c>
      <c r="AJ119" s="27">
        <f t="shared" si="305"/>
        <v>0.47089782421380422</v>
      </c>
      <c r="AK119" s="27">
        <f t="shared" si="305"/>
        <v>-0.43240611180707544</v>
      </c>
      <c r="AL119" s="27">
        <f t="shared" si="305"/>
        <v>0.54110009209843923</v>
      </c>
      <c r="AM119" s="27">
        <f t="shared" ref="AM119:AM144" si="306">AM8-AK8</f>
        <v>0.10869398029136379</v>
      </c>
      <c r="AS119" t="str">
        <f>W119</f>
        <v>11 Corporate managers and directors</v>
      </c>
      <c r="AT119" s="27">
        <f t="shared" ref="AT119:AW144" si="307">AU8-AT8</f>
        <v>0.53186089314599894</v>
      </c>
      <c r="AU119" s="27">
        <f t="shared" si="307"/>
        <v>0.78679246015758064</v>
      </c>
      <c r="AV119" s="27">
        <f t="shared" si="307"/>
        <v>-0.65781614753936068</v>
      </c>
      <c r="AW119" s="27">
        <f t="shared" si="307"/>
        <v>0.91260070211962319</v>
      </c>
      <c r="AX119" s="27">
        <f t="shared" ref="AX119:AX144" si="308">AX8-AV8</f>
        <v>0.2547845545802625</v>
      </c>
      <c r="BD119" t="str">
        <f>AH119</f>
        <v>11 Corporate managers and directors</v>
      </c>
      <c r="BE119" s="27">
        <f t="shared" ref="BE119:BH144" si="309">BF8-BE8</f>
        <v>1.9334014670506079</v>
      </c>
      <c r="BF119" s="27">
        <f t="shared" si="309"/>
        <v>-0.14265819665243207</v>
      </c>
      <c r="BG119" s="27">
        <f t="shared" si="309"/>
        <v>-0.69024198387461588</v>
      </c>
      <c r="BH119" s="27">
        <f t="shared" si="309"/>
        <v>1.7093684358079368</v>
      </c>
      <c r="BI119" s="27">
        <f t="shared" ref="BI119:BI144" si="310">BI8-BG8</f>
        <v>1.019126451933321</v>
      </c>
      <c r="BO119" t="str">
        <f>AS119</f>
        <v>11 Corporate managers and directors</v>
      </c>
      <c r="BP119" s="27">
        <f t="shared" ref="BP119:BS144" si="311">BQ8-BP8</f>
        <v>0.53761286977993272</v>
      </c>
      <c r="BQ119" s="27">
        <f t="shared" si="311"/>
        <v>0.66157522141822334</v>
      </c>
      <c r="BR119" s="27">
        <f t="shared" si="311"/>
        <v>-2.188855795432703</v>
      </c>
      <c r="BS119" s="27">
        <f t="shared" si="311"/>
        <v>-1.2968776581934032</v>
      </c>
      <c r="BT119" s="27">
        <f t="shared" ref="BT119:BT144" si="312">BT8-BR8</f>
        <v>-3.4857334536261062</v>
      </c>
      <c r="BZ119" t="str">
        <f>BD119</f>
        <v>11 Corporate managers and directors</v>
      </c>
      <c r="CA119" s="68">
        <f t="shared" ref="CA119:CD144" si="313">CB8-CA8</f>
        <v>0.62585809236572221</v>
      </c>
      <c r="CB119" s="68">
        <f t="shared" si="313"/>
        <v>-0.20089007872844178</v>
      </c>
      <c r="CC119" s="68">
        <f t="shared" si="313"/>
        <v>-1.1353525209312583</v>
      </c>
      <c r="CD119" s="68">
        <f t="shared" si="313"/>
        <v>-1.2551298136439568</v>
      </c>
      <c r="CE119" s="68">
        <f t="shared" ref="CE119:CE144" si="314">CE8-CC8</f>
        <v>-2.3904823345752151</v>
      </c>
      <c r="CK119" t="str">
        <f>BO119</f>
        <v>11 Corporate managers and directors</v>
      </c>
      <c r="CL119" s="68">
        <f t="shared" ref="CL119:CO144" si="315">CM8-CL8</f>
        <v>0.3159847704533818</v>
      </c>
      <c r="CM119" s="68">
        <f t="shared" si="315"/>
        <v>-0.31703026602545248</v>
      </c>
      <c r="CN119" s="68">
        <f t="shared" si="315"/>
        <v>-0.1532936473262545</v>
      </c>
      <c r="CO119" s="68">
        <f t="shared" si="315"/>
        <v>-0.11397156128399488</v>
      </c>
      <c r="CP119" s="68">
        <f t="shared" ref="CP119:CP144" si="316">CP8-CN8</f>
        <v>-0.26726520861024938</v>
      </c>
    </row>
    <row r="120" spans="1:94" x14ac:dyDescent="0.2">
      <c r="A120" t="str">
        <f t="shared" si="298"/>
        <v>12 Other managers and proprietors</v>
      </c>
      <c r="B120" s="27">
        <f t="shared" si="299"/>
        <v>5.8518068787377087E-2</v>
      </c>
      <c r="C120" s="27">
        <f t="shared" si="299"/>
        <v>-8.8868991547175202E-3</v>
      </c>
      <c r="D120" s="27">
        <f t="shared" si="299"/>
        <v>0.11184640416966662</v>
      </c>
      <c r="E120" s="27">
        <f t="shared" si="299"/>
        <v>0.17316528759124661</v>
      </c>
      <c r="F120" s="27">
        <f t="shared" si="300"/>
        <v>0.28501169176091323</v>
      </c>
      <c r="L120" t="str">
        <f t="shared" ref="L120:L143" si="317">A120</f>
        <v>12 Other managers and proprietors</v>
      </c>
      <c r="M120" s="27">
        <f t="shared" si="301"/>
        <v>0.64492250284310071</v>
      </c>
      <c r="N120" s="27">
        <f t="shared" si="301"/>
        <v>-5.7169525246748787E-2</v>
      </c>
      <c r="O120" s="27">
        <f t="shared" si="301"/>
        <v>0.77045276460262491</v>
      </c>
      <c r="P120" s="27">
        <f t="shared" si="301"/>
        <v>1.38568817714365</v>
      </c>
      <c r="Q120" s="27">
        <f t="shared" si="302"/>
        <v>2.1561409417462749</v>
      </c>
      <c r="W120" t="str">
        <f t="shared" ref="W120:W143" si="318">A120</f>
        <v>12 Other managers and proprietors</v>
      </c>
      <c r="X120" s="27">
        <f t="shared" si="303"/>
        <v>0.39615497138787159</v>
      </c>
      <c r="Y120" s="27">
        <f t="shared" si="303"/>
        <v>0.72992172453098725</v>
      </c>
      <c r="Z120" s="27">
        <f t="shared" si="303"/>
        <v>0.30707663472071989</v>
      </c>
      <c r="AA120" s="27">
        <f t="shared" si="303"/>
        <v>1.7585890294603477</v>
      </c>
      <c r="AB120" s="27">
        <f t="shared" si="304"/>
        <v>2.0656656641810676</v>
      </c>
      <c r="AH120" t="str">
        <f t="shared" ref="AH120:AH143" si="319">L120</f>
        <v>12 Other managers and proprietors</v>
      </c>
      <c r="AI120" s="27">
        <f t="shared" si="305"/>
        <v>0.1638959105130795</v>
      </c>
      <c r="AJ120" s="27">
        <f t="shared" si="305"/>
        <v>0.37137284854919317</v>
      </c>
      <c r="AK120" s="27">
        <f t="shared" si="305"/>
        <v>-2.5619375749924789E-2</v>
      </c>
      <c r="AL120" s="27">
        <f t="shared" si="305"/>
        <v>0.58804434912464343</v>
      </c>
      <c r="AM120" s="27">
        <f t="shared" si="306"/>
        <v>0.56242497337471864</v>
      </c>
      <c r="AS120" t="str">
        <f t="shared" ref="AS120:AS143" si="320">W120</f>
        <v>12 Other managers and proprietors</v>
      </c>
      <c r="AT120" s="27">
        <f t="shared" si="307"/>
        <v>0.10687370573802735</v>
      </c>
      <c r="AU120" s="27">
        <f t="shared" si="307"/>
        <v>0.25874611832081262</v>
      </c>
      <c r="AV120" s="27">
        <f t="shared" si="307"/>
        <v>0.15553443721235105</v>
      </c>
      <c r="AW120" s="27">
        <f t="shared" si="307"/>
        <v>0.5554953517216723</v>
      </c>
      <c r="AX120" s="27">
        <f t="shared" si="308"/>
        <v>0.71102978893402335</v>
      </c>
      <c r="BD120" t="str">
        <f t="shared" ref="BD120:BD143" si="321">AH120</f>
        <v>12 Other managers and proprietors</v>
      </c>
      <c r="BE120" s="27">
        <f t="shared" si="309"/>
        <v>-3.0549470693876479E-2</v>
      </c>
      <c r="BF120" s="27">
        <f t="shared" si="309"/>
        <v>-0.25927209861583567</v>
      </c>
      <c r="BG120" s="27">
        <f t="shared" si="309"/>
        <v>0.34307266906766554</v>
      </c>
      <c r="BH120" s="27">
        <f t="shared" si="309"/>
        <v>0.56701751770841824</v>
      </c>
      <c r="BI120" s="27">
        <f t="shared" si="310"/>
        <v>0.91009018677608378</v>
      </c>
      <c r="BO120" t="str">
        <f t="shared" ref="BO120:BO143" si="322">AS120</f>
        <v>12 Other managers and proprietors</v>
      </c>
      <c r="BP120" s="27">
        <f t="shared" si="311"/>
        <v>0.10034335853680965</v>
      </c>
      <c r="BQ120" s="27">
        <f t="shared" si="311"/>
        <v>-7.7407504803908012E-3</v>
      </c>
      <c r="BR120" s="27">
        <f t="shared" si="311"/>
        <v>-0.13283602010954532</v>
      </c>
      <c r="BS120" s="27">
        <f t="shared" si="311"/>
        <v>-0.23966466608644943</v>
      </c>
      <c r="BT120" s="27">
        <f t="shared" si="312"/>
        <v>-0.37250068619599475</v>
      </c>
      <c r="BZ120" t="str">
        <f t="shared" ref="BZ120:BZ143" si="323">BD120</f>
        <v>12 Other managers and proprietors</v>
      </c>
      <c r="CA120" s="68">
        <f t="shared" si="313"/>
        <v>-0.18478954572606643</v>
      </c>
      <c r="CB120" s="68">
        <f t="shared" si="313"/>
        <v>-0.1525011347949552</v>
      </c>
      <c r="CC120" s="68">
        <f t="shared" si="313"/>
        <v>-0.17899752391364077</v>
      </c>
      <c r="CD120" s="68">
        <f t="shared" si="313"/>
        <v>-0.5376989873902982</v>
      </c>
      <c r="CE120" s="68">
        <f t="shared" si="314"/>
        <v>-0.71669651130393897</v>
      </c>
      <c r="CK120" t="str">
        <f t="shared" ref="CK120:CK143" si="324">BO120</f>
        <v>12 Other managers and proprietors</v>
      </c>
      <c r="CL120" s="68">
        <f t="shared" si="315"/>
        <v>6.4053642918363352E-2</v>
      </c>
      <c r="CM120" s="68">
        <f t="shared" si="315"/>
        <v>-0.27181436567107142</v>
      </c>
      <c r="CN120" s="68">
        <f t="shared" si="315"/>
        <v>3.7469131917235776E-2</v>
      </c>
      <c r="CO120" s="68">
        <f t="shared" si="315"/>
        <v>-0.15063725143436724</v>
      </c>
      <c r="CP120" s="68">
        <f t="shared" si="316"/>
        <v>-0.11316811951713146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0.50862869273381595</v>
      </c>
      <c r="C121" s="27">
        <f t="shared" si="299"/>
        <v>-3.9937433200361916E-2</v>
      </c>
      <c r="D121" s="27">
        <f t="shared" si="299"/>
        <v>1.0250902965100228</v>
      </c>
      <c r="E121" s="27">
        <f t="shared" si="299"/>
        <v>1.0177748060383851</v>
      </c>
      <c r="F121" s="27">
        <f t="shared" si="300"/>
        <v>2.0428651025484079</v>
      </c>
      <c r="L121" t="str">
        <f t="shared" si="317"/>
        <v>21 Science, research, engineering and technology professionals</v>
      </c>
      <c r="M121" s="27">
        <f t="shared" si="301"/>
        <v>2.1177732244323595</v>
      </c>
      <c r="N121" s="27">
        <f t="shared" si="301"/>
        <v>0.41457759281361284</v>
      </c>
      <c r="O121" s="27">
        <f t="shared" si="301"/>
        <v>5.1359157657214656</v>
      </c>
      <c r="P121" s="27">
        <f t="shared" si="301"/>
        <v>5.2603440077146839</v>
      </c>
      <c r="Q121" s="27">
        <f t="shared" si="302"/>
        <v>10.396259773436149</v>
      </c>
      <c r="W121" t="str">
        <f t="shared" si="318"/>
        <v>21 Science, research, engineering and technology professionals</v>
      </c>
      <c r="X121" s="27">
        <f t="shared" si="303"/>
        <v>1.6091786311179188</v>
      </c>
      <c r="Y121" s="27">
        <f t="shared" si="303"/>
        <v>1.6790627559823896</v>
      </c>
      <c r="Z121" s="27">
        <f t="shared" si="303"/>
        <v>3.4794438018098077</v>
      </c>
      <c r="AA121" s="27">
        <f t="shared" si="303"/>
        <v>3.7065555493563238</v>
      </c>
      <c r="AB121" s="27">
        <f t="shared" si="304"/>
        <v>7.1859993511661315</v>
      </c>
      <c r="AH121" t="str">
        <f t="shared" si="319"/>
        <v>21 Science, research, engineering and technology professionals</v>
      </c>
      <c r="AI121" s="27">
        <f t="shared" si="305"/>
        <v>4.8624473585767491E-2</v>
      </c>
      <c r="AJ121" s="27">
        <f t="shared" si="305"/>
        <v>0.27998400061029449</v>
      </c>
      <c r="AK121" s="27">
        <f t="shared" si="305"/>
        <v>0.32765344370321747</v>
      </c>
      <c r="AL121" s="27">
        <f t="shared" si="305"/>
        <v>0.50474272344453963</v>
      </c>
      <c r="AM121" s="27">
        <f t="shared" si="306"/>
        <v>0.8323961671477571</v>
      </c>
      <c r="AS121" t="str">
        <f t="shared" si="320"/>
        <v>21 Science, research, engineering and technology professionals</v>
      </c>
      <c r="AT121" s="27">
        <f t="shared" si="307"/>
        <v>0.27766545352837202</v>
      </c>
      <c r="AU121" s="27">
        <f t="shared" si="307"/>
        <v>0.2727841104652331</v>
      </c>
      <c r="AV121" s="27">
        <f t="shared" si="307"/>
        <v>0.2388989457049151</v>
      </c>
      <c r="AW121" s="27">
        <f t="shared" si="307"/>
        <v>0.45702408461923838</v>
      </c>
      <c r="AX121" s="27">
        <f t="shared" si="308"/>
        <v>0.69592303032415348</v>
      </c>
      <c r="BD121" t="str">
        <f t="shared" si="321"/>
        <v>21 Science, research, engineering and technology professionals</v>
      </c>
      <c r="BE121" s="27">
        <f t="shared" si="309"/>
        <v>0.65875044685594819</v>
      </c>
      <c r="BF121" s="27">
        <f t="shared" si="309"/>
        <v>-0.13409887213115734</v>
      </c>
      <c r="BG121" s="27">
        <f t="shared" si="309"/>
        <v>1.7107513284631723</v>
      </c>
      <c r="BH121" s="27">
        <f t="shared" si="309"/>
        <v>0.98407200184782795</v>
      </c>
      <c r="BI121" s="27">
        <f t="shared" si="310"/>
        <v>2.6948233303110003</v>
      </c>
      <c r="BO121" t="str">
        <f t="shared" si="322"/>
        <v>21 Science, research, engineering and technology professionals</v>
      </c>
      <c r="BP121" s="27">
        <f t="shared" si="311"/>
        <v>0.42905754940140728</v>
      </c>
      <c r="BQ121" s="27">
        <f t="shared" si="311"/>
        <v>0.65173618844256254</v>
      </c>
      <c r="BR121" s="27">
        <f t="shared" si="311"/>
        <v>0.75835871594915627</v>
      </c>
      <c r="BS121" s="27">
        <f t="shared" si="311"/>
        <v>2.0672775563479462E-4</v>
      </c>
      <c r="BT121" s="27">
        <f t="shared" si="312"/>
        <v>0.75856544370479106</v>
      </c>
      <c r="BZ121" t="str">
        <f t="shared" si="323"/>
        <v>21 Science, research, engineering and technology professionals</v>
      </c>
      <c r="CA121" s="68">
        <f t="shared" si="313"/>
        <v>0.14750928177597666</v>
      </c>
      <c r="CB121" s="68">
        <f t="shared" si="313"/>
        <v>-0.18084601680757695</v>
      </c>
      <c r="CC121" s="68">
        <f t="shared" si="313"/>
        <v>0.36207119789705633</v>
      </c>
      <c r="CD121" s="68">
        <f t="shared" si="313"/>
        <v>-1.1068544912283591</v>
      </c>
      <c r="CE121" s="68">
        <f t="shared" si="314"/>
        <v>-0.74478329333130278</v>
      </c>
      <c r="CK121" t="str">
        <f t="shared" si="324"/>
        <v>21 Science, research, engineering and technology professionals</v>
      </c>
      <c r="CL121" s="68">
        <f t="shared" si="315"/>
        <v>0.18951892685841953</v>
      </c>
      <c r="CM121" s="68">
        <f t="shared" si="315"/>
        <v>-0.13916890384936953</v>
      </c>
      <c r="CN121" s="68">
        <f t="shared" si="315"/>
        <v>0.23200783897317367</v>
      </c>
      <c r="CO121" s="68">
        <f t="shared" si="315"/>
        <v>-9.5094777592399149E-2</v>
      </c>
      <c r="CP121" s="68">
        <f t="shared" si="316"/>
        <v>0.13691306138077453</v>
      </c>
    </row>
    <row r="122" spans="1:94" x14ac:dyDescent="0.2">
      <c r="A122" t="str">
        <f t="shared" si="298"/>
        <v>22 Health professionals</v>
      </c>
      <c r="B122" s="27">
        <f t="shared" si="299"/>
        <v>0.6022435341225667</v>
      </c>
      <c r="C122" s="27">
        <f t="shared" si="299"/>
        <v>-0.28851009980032272</v>
      </c>
      <c r="D122" s="27">
        <f t="shared" si="299"/>
        <v>0.60732885905280742</v>
      </c>
      <c r="E122" s="27">
        <f t="shared" si="299"/>
        <v>0.84621966378151159</v>
      </c>
      <c r="F122" s="27">
        <f t="shared" si="300"/>
        <v>1.453548522834319</v>
      </c>
      <c r="L122" t="str">
        <f t="shared" si="317"/>
        <v>22 Health professionals</v>
      </c>
      <c r="M122" s="27">
        <f t="shared" si="301"/>
        <v>1.9841793688579177</v>
      </c>
      <c r="N122" s="27">
        <f t="shared" si="301"/>
        <v>-0.73293255185496609</v>
      </c>
      <c r="O122" s="27">
        <f t="shared" si="301"/>
        <v>1.3813142043964897</v>
      </c>
      <c r="P122" s="27">
        <f t="shared" si="301"/>
        <v>2.1780645223723019</v>
      </c>
      <c r="Q122" s="27">
        <f t="shared" si="302"/>
        <v>3.5593787267687915</v>
      </c>
      <c r="W122" t="str">
        <f t="shared" si="318"/>
        <v>22 Health professionals</v>
      </c>
      <c r="X122" s="27">
        <f t="shared" si="303"/>
        <v>2.3728476808345409</v>
      </c>
      <c r="Y122" s="27">
        <f t="shared" si="303"/>
        <v>0.74357059548973758</v>
      </c>
      <c r="Z122" s="27">
        <f t="shared" si="303"/>
        <v>-0.10002858530964254</v>
      </c>
      <c r="AA122" s="27">
        <f t="shared" si="303"/>
        <v>2.2217348876974103</v>
      </c>
      <c r="AB122" s="27">
        <f t="shared" si="304"/>
        <v>2.1217063023877678</v>
      </c>
      <c r="AH122" t="str">
        <f t="shared" si="319"/>
        <v>22 Health professionals</v>
      </c>
      <c r="AI122" s="27">
        <f t="shared" si="305"/>
        <v>-0.76892378861093391</v>
      </c>
      <c r="AJ122" s="27">
        <f t="shared" si="305"/>
        <v>-0.17120832591930046</v>
      </c>
      <c r="AK122" s="27">
        <f t="shared" si="305"/>
        <v>-1.9521000101866193</v>
      </c>
      <c r="AL122" s="27">
        <f t="shared" si="305"/>
        <v>-1.1331271762294106</v>
      </c>
      <c r="AM122" s="27">
        <f t="shared" si="306"/>
        <v>-3.0852271864160299</v>
      </c>
      <c r="AS122" t="str">
        <f t="shared" si="320"/>
        <v>22 Health professionals</v>
      </c>
      <c r="AT122" s="27">
        <f t="shared" si="307"/>
        <v>0.15477920776934673</v>
      </c>
      <c r="AU122" s="27">
        <f t="shared" si="307"/>
        <v>0.21933350435090238</v>
      </c>
      <c r="AV122" s="27">
        <f t="shared" si="307"/>
        <v>1.3210805119303837E-2</v>
      </c>
      <c r="AW122" s="27">
        <f t="shared" si="307"/>
        <v>0.20974648269791007</v>
      </c>
      <c r="AX122" s="27">
        <f t="shared" si="308"/>
        <v>0.22295728781721391</v>
      </c>
      <c r="BD122" t="str">
        <f t="shared" si="321"/>
        <v>22 Health professionals</v>
      </c>
      <c r="BE122" s="27">
        <f t="shared" si="309"/>
        <v>0.4348075624605352</v>
      </c>
      <c r="BF122" s="27">
        <f t="shared" si="309"/>
        <v>-3.6564093205267767E-2</v>
      </c>
      <c r="BG122" s="27">
        <f t="shared" si="309"/>
        <v>0.35047473180713684</v>
      </c>
      <c r="BH122" s="27">
        <f t="shared" si="309"/>
        <v>0.31233439308913624</v>
      </c>
      <c r="BI122" s="27">
        <f t="shared" si="310"/>
        <v>0.66280912489627308</v>
      </c>
      <c r="BO122" t="str">
        <f t="shared" si="322"/>
        <v>22 Health professionals</v>
      </c>
      <c r="BP122" s="27">
        <f t="shared" si="311"/>
        <v>0.49231150396592671</v>
      </c>
      <c r="BQ122" s="27">
        <f t="shared" si="311"/>
        <v>-0.16814822142277785</v>
      </c>
      <c r="BR122" s="27">
        <f t="shared" si="311"/>
        <v>4.3041807289894596E-2</v>
      </c>
      <c r="BS122" s="27">
        <f t="shared" si="311"/>
        <v>-0.31595397711689932</v>
      </c>
      <c r="BT122" s="27">
        <f t="shared" si="312"/>
        <v>-0.27291216982700472</v>
      </c>
      <c r="BZ122" t="str">
        <f t="shared" si="323"/>
        <v>22 Health professionals</v>
      </c>
      <c r="CA122" s="68">
        <f t="shared" si="313"/>
        <v>0.52802064614197475</v>
      </c>
      <c r="CB122" s="68">
        <f t="shared" si="313"/>
        <v>-0.44403350999440594</v>
      </c>
      <c r="CC122" s="68">
        <f t="shared" si="313"/>
        <v>-7.8110674548583781E-2</v>
      </c>
      <c r="CD122" s="68">
        <f t="shared" si="313"/>
        <v>-0.47499106027101545</v>
      </c>
      <c r="CE122" s="68">
        <f t="shared" si="314"/>
        <v>-0.55310173481959923</v>
      </c>
      <c r="CK122" t="str">
        <f t="shared" si="324"/>
        <v>22 Health professionals</v>
      </c>
      <c r="CL122" s="68">
        <f t="shared" si="315"/>
        <v>7.7710955739783566E-2</v>
      </c>
      <c r="CM122" s="68">
        <f t="shared" si="315"/>
        <v>-5.9433028761082057E-2</v>
      </c>
      <c r="CN122" s="68">
        <f t="shared" si="315"/>
        <v>-5.5181603926329204E-3</v>
      </c>
      <c r="CO122" s="68">
        <f t="shared" si="315"/>
        <v>-7.1501213832336763E-3</v>
      </c>
      <c r="CP122" s="68">
        <f t="shared" si="316"/>
        <v>-1.2668281775866597E-2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0.54368883566381543</v>
      </c>
      <c r="C123" s="27">
        <f t="shared" si="299"/>
        <v>7.1854140571357306E-2</v>
      </c>
      <c r="D123" s="27">
        <f t="shared" si="299"/>
        <v>0.37663205747607265</v>
      </c>
      <c r="E123" s="27">
        <f t="shared" si="299"/>
        <v>0.63914228531682271</v>
      </c>
      <c r="F123" s="27">
        <f t="shared" si="300"/>
        <v>1.0157743427928954</v>
      </c>
      <c r="L123" t="str">
        <f t="shared" si="317"/>
        <v>23 Teaching and other educational professionals</v>
      </c>
      <c r="M123" s="27">
        <f t="shared" si="301"/>
        <v>4.1275220351744366</v>
      </c>
      <c r="N123" s="27">
        <f t="shared" si="301"/>
        <v>-1.6474221387206001E-3</v>
      </c>
      <c r="O123" s="27">
        <f t="shared" si="301"/>
        <v>2.3328414522032013</v>
      </c>
      <c r="P123" s="27">
        <f t="shared" si="301"/>
        <v>3.7756262590832534</v>
      </c>
      <c r="Q123" s="27">
        <f t="shared" si="302"/>
        <v>6.1084677112864547</v>
      </c>
      <c r="W123" t="str">
        <f t="shared" si="318"/>
        <v>23 Teaching and other educational professionals</v>
      </c>
      <c r="X123" s="27">
        <f t="shared" si="303"/>
        <v>2.3868640872848346E-4</v>
      </c>
      <c r="Y123" s="27">
        <f t="shared" si="303"/>
        <v>1.6712619889532689</v>
      </c>
      <c r="Z123" s="27">
        <f t="shared" si="303"/>
        <v>-3.166969084893946</v>
      </c>
      <c r="AA123" s="27">
        <f t="shared" si="303"/>
        <v>-1.4541383471617593</v>
      </c>
      <c r="AB123" s="27">
        <f t="shared" si="304"/>
        <v>-4.6211074320557053</v>
      </c>
      <c r="AH123" t="str">
        <f t="shared" si="319"/>
        <v>23 Teaching and other educational professionals</v>
      </c>
      <c r="AI123" s="27">
        <f t="shared" si="305"/>
        <v>-0.60652426285486161</v>
      </c>
      <c r="AJ123" s="27">
        <f t="shared" si="305"/>
        <v>-3.712902320429734E-2</v>
      </c>
      <c r="AK123" s="27">
        <f t="shared" si="305"/>
        <v>-0.44379098011452212</v>
      </c>
      <c r="AL123" s="27">
        <f t="shared" si="305"/>
        <v>1.4012305322214924E-2</v>
      </c>
      <c r="AM123" s="27">
        <f t="shared" si="306"/>
        <v>-0.42977867479230719</v>
      </c>
      <c r="AS123" t="str">
        <f t="shared" si="320"/>
        <v>23 Teaching and other educational professionals</v>
      </c>
      <c r="AT123" s="27">
        <f t="shared" si="307"/>
        <v>1.5235107484960042E-2</v>
      </c>
      <c r="AU123" s="27">
        <f t="shared" si="307"/>
        <v>2.8287000616548208E-2</v>
      </c>
      <c r="AV123" s="27">
        <f t="shared" si="307"/>
        <v>-0.10477610967180967</v>
      </c>
      <c r="AW123" s="27">
        <f t="shared" si="307"/>
        <v>-3.9054209667259088E-2</v>
      </c>
      <c r="AX123" s="27">
        <f t="shared" si="308"/>
        <v>-0.14383031933906876</v>
      </c>
      <c r="BD123" t="str">
        <f t="shared" si="321"/>
        <v>23 Teaching and other educational professionals</v>
      </c>
      <c r="BE123" s="27">
        <f t="shared" si="309"/>
        <v>7.3500620404152395E-2</v>
      </c>
      <c r="BF123" s="27">
        <f t="shared" si="309"/>
        <v>7.824471003414768E-3</v>
      </c>
      <c r="BG123" s="27">
        <f t="shared" si="309"/>
        <v>-2.4884511352683436E-2</v>
      </c>
      <c r="BH123" s="27">
        <f t="shared" si="309"/>
        <v>0.36106055636326495</v>
      </c>
      <c r="BI123" s="27">
        <f t="shared" si="310"/>
        <v>0.33617604501058151</v>
      </c>
      <c r="BO123" t="str">
        <f t="shared" si="322"/>
        <v>23 Teaching and other educational professionals</v>
      </c>
      <c r="BP123" s="27">
        <f t="shared" si="311"/>
        <v>0.11931339410115083</v>
      </c>
      <c r="BQ123" s="27">
        <f t="shared" si="311"/>
        <v>-2.7515514984679967E-2</v>
      </c>
      <c r="BR123" s="27">
        <f t="shared" si="311"/>
        <v>-0.14750250444331803</v>
      </c>
      <c r="BS123" s="27">
        <f t="shared" si="311"/>
        <v>-0.11623913323040247</v>
      </c>
      <c r="BT123" s="27">
        <f t="shared" si="312"/>
        <v>-0.2637416376737205</v>
      </c>
      <c r="BZ123" t="str">
        <f t="shared" si="323"/>
        <v>23 Teaching and other educational professionals</v>
      </c>
      <c r="CA123" s="68">
        <f t="shared" si="313"/>
        <v>0.12688658340744052</v>
      </c>
      <c r="CB123" s="68">
        <f t="shared" si="313"/>
        <v>5.5354713887210139E-3</v>
      </c>
      <c r="CC123" s="68">
        <f t="shared" si="313"/>
        <v>-0.1270924399758484</v>
      </c>
      <c r="CD123" s="68">
        <f t="shared" si="313"/>
        <v>-0.1841927548575214</v>
      </c>
      <c r="CE123" s="68">
        <f t="shared" si="314"/>
        <v>-0.3112851948333698</v>
      </c>
      <c r="CK123" t="str">
        <f t="shared" si="324"/>
        <v>23 Teaching and other educational professionals</v>
      </c>
      <c r="CL123" s="68">
        <f t="shared" si="315"/>
        <v>4.951927073841686E-2</v>
      </c>
      <c r="CM123" s="68">
        <f t="shared" si="315"/>
        <v>-2.1772426173240628E-2</v>
      </c>
      <c r="CN123" s="68">
        <f t="shared" si="315"/>
        <v>-9.6411003255250927E-3</v>
      </c>
      <c r="CO123" s="68">
        <f t="shared" si="315"/>
        <v>-2.7856746822606498E-2</v>
      </c>
      <c r="CP123" s="68">
        <f t="shared" si="316"/>
        <v>-3.7497847148131591E-2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0.18710859927416146</v>
      </c>
      <c r="C124" s="27">
        <f t="shared" si="299"/>
        <v>5.6074074810830266E-2</v>
      </c>
      <c r="D124" s="27">
        <f t="shared" si="299"/>
        <v>0.25332132898314119</v>
      </c>
      <c r="E124" s="27">
        <f t="shared" si="299"/>
        <v>0.36273543032231026</v>
      </c>
      <c r="F124" s="27">
        <f t="shared" si="300"/>
        <v>0.61605675930545145</v>
      </c>
      <c r="L124" t="str">
        <f t="shared" si="317"/>
        <v>24 Business, media and public service professionals</v>
      </c>
      <c r="M124" s="27">
        <f t="shared" si="301"/>
        <v>2.6942735890712086</v>
      </c>
      <c r="N124" s="27">
        <f t="shared" si="301"/>
        <v>0.20377178066860324</v>
      </c>
      <c r="O124" s="27">
        <f t="shared" si="301"/>
        <v>2.887174968236204</v>
      </c>
      <c r="P124" s="27">
        <f t="shared" si="301"/>
        <v>3.9095171155925108</v>
      </c>
      <c r="Q124" s="27">
        <f t="shared" si="302"/>
        <v>6.7966920838287148</v>
      </c>
      <c r="W124" t="str">
        <f t="shared" si="318"/>
        <v>24 Business, media and public service professionals</v>
      </c>
      <c r="X124" s="27">
        <f t="shared" si="303"/>
        <v>2.7447944430172697</v>
      </c>
      <c r="Y124" s="27">
        <f t="shared" si="303"/>
        <v>2.992908735479908</v>
      </c>
      <c r="Z124" s="27">
        <f t="shared" si="303"/>
        <v>4.6821699056621924E-2</v>
      </c>
      <c r="AA124" s="27">
        <f t="shared" si="303"/>
        <v>3.1235212572927935</v>
      </c>
      <c r="AB124" s="27">
        <f t="shared" si="304"/>
        <v>3.1703429563494154</v>
      </c>
      <c r="AH124" t="str">
        <f t="shared" si="319"/>
        <v>24 Business, media and public service professionals</v>
      </c>
      <c r="AI124" s="27">
        <f t="shared" si="305"/>
        <v>-0.10077776264978988</v>
      </c>
      <c r="AJ124" s="27">
        <f t="shared" si="305"/>
        <v>0.35816936109111697</v>
      </c>
      <c r="AK124" s="27">
        <f t="shared" si="305"/>
        <v>-0.21897277491193989</v>
      </c>
      <c r="AL124" s="27">
        <f t="shared" si="305"/>
        <v>0.25861522605359211</v>
      </c>
      <c r="AM124" s="27">
        <f t="shared" si="306"/>
        <v>3.9642451141652213E-2</v>
      </c>
      <c r="AS124" t="str">
        <f t="shared" si="320"/>
        <v>24 Business, media and public service professionals</v>
      </c>
      <c r="AT124" s="27">
        <f t="shared" si="307"/>
        <v>0.3526836316556099</v>
      </c>
      <c r="AU124" s="27">
        <f t="shared" si="307"/>
        <v>0.5314242366556563</v>
      </c>
      <c r="AV124" s="27">
        <f t="shared" si="307"/>
        <v>3.7175174309038717E-2</v>
      </c>
      <c r="AW124" s="27">
        <f t="shared" si="307"/>
        <v>0.6130771750608921</v>
      </c>
      <c r="AX124" s="27">
        <f t="shared" si="308"/>
        <v>0.65025234936993082</v>
      </c>
      <c r="BD124" t="str">
        <f t="shared" si="321"/>
        <v>24 Business, media and public service professionals</v>
      </c>
      <c r="BE124" s="27">
        <f t="shared" si="309"/>
        <v>1.1043880952236318</v>
      </c>
      <c r="BF124" s="27">
        <f t="shared" si="309"/>
        <v>0.28406089224234332</v>
      </c>
      <c r="BG124" s="27">
        <f t="shared" si="309"/>
        <v>1.0117871904936822</v>
      </c>
      <c r="BH124" s="27">
        <f t="shared" si="309"/>
        <v>1.3926387809890333</v>
      </c>
      <c r="BI124" s="27">
        <f t="shared" si="310"/>
        <v>2.4044259714827154</v>
      </c>
      <c r="BO124" t="str">
        <f t="shared" si="322"/>
        <v>24 Business, media and public service professionals</v>
      </c>
      <c r="BP124" s="27">
        <f t="shared" si="311"/>
        <v>0.35246634105742469</v>
      </c>
      <c r="BQ124" s="27">
        <f t="shared" si="311"/>
        <v>0.51476466510932628</v>
      </c>
      <c r="BR124" s="27">
        <f t="shared" si="311"/>
        <v>-0.37429292498036837</v>
      </c>
      <c r="BS124" s="27">
        <f t="shared" si="311"/>
        <v>-0.57055963470388971</v>
      </c>
      <c r="BT124" s="27">
        <f t="shared" si="312"/>
        <v>-0.94485255968425808</v>
      </c>
      <c r="BZ124" t="str">
        <f t="shared" si="323"/>
        <v>24 Business, media and public service professionals</v>
      </c>
      <c r="CA124" s="68">
        <f t="shared" si="313"/>
        <v>0.4395045963101345</v>
      </c>
      <c r="CB124" s="68">
        <f t="shared" si="313"/>
        <v>-2.4155260147974644E-2</v>
      </c>
      <c r="CC124" s="68">
        <f t="shared" si="313"/>
        <v>-0.16922370959789212</v>
      </c>
      <c r="CD124" s="68">
        <f t="shared" si="313"/>
        <v>-0.90236042286378826</v>
      </c>
      <c r="CE124" s="68">
        <f t="shared" si="314"/>
        <v>-1.0715841324616804</v>
      </c>
      <c r="CK124" t="str">
        <f t="shared" si="324"/>
        <v>24 Business, media and public service professionals</v>
      </c>
      <c r="CL124" s="68">
        <f t="shared" si="315"/>
        <v>0.2135579229887643</v>
      </c>
      <c r="CM124" s="68">
        <f t="shared" si="315"/>
        <v>-0.13602498381273842</v>
      </c>
      <c r="CN124" s="68">
        <f t="shared" si="315"/>
        <v>2.330327825010281E-2</v>
      </c>
      <c r="CO124" s="68">
        <f t="shared" si="315"/>
        <v>-4.5019411294869638E-2</v>
      </c>
      <c r="CP124" s="68">
        <f t="shared" si="316"/>
        <v>-2.1716133044766828E-2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9.2091772222003071E-2</v>
      </c>
      <c r="C125" s="27">
        <f t="shared" si="299"/>
        <v>1.7778860463634361E-2</v>
      </c>
      <c r="D125" s="27">
        <f t="shared" si="299"/>
        <v>7.9957213306893371E-2</v>
      </c>
      <c r="E125" s="27">
        <f t="shared" si="299"/>
        <v>0.2022510832952536</v>
      </c>
      <c r="F125" s="27">
        <f t="shared" si="300"/>
        <v>0.28220829660214697</v>
      </c>
      <c r="L125" t="str">
        <f t="shared" si="317"/>
        <v>31 Science, engineering and technology associate professionals</v>
      </c>
      <c r="M125" s="27">
        <f t="shared" si="301"/>
        <v>0.40535530426859268</v>
      </c>
      <c r="N125" s="27">
        <f t="shared" si="301"/>
        <v>0.17049116028911127</v>
      </c>
      <c r="O125" s="27">
        <f t="shared" si="301"/>
        <v>0.29338742649587291</v>
      </c>
      <c r="P125" s="27">
        <f t="shared" si="301"/>
        <v>0.71051412208167175</v>
      </c>
      <c r="Q125" s="27">
        <f t="shared" si="302"/>
        <v>1.0039015485775447</v>
      </c>
      <c r="W125" t="str">
        <f t="shared" si="318"/>
        <v>31 Science, engineering and technology associate professionals</v>
      </c>
      <c r="X125" s="27">
        <f t="shared" si="303"/>
        <v>0.66206407224381092</v>
      </c>
      <c r="Y125" s="27">
        <f t="shared" si="303"/>
        <v>0.56260434661290093</v>
      </c>
      <c r="Z125" s="27">
        <f t="shared" si="303"/>
        <v>-0.18103957736213871</v>
      </c>
      <c r="AA125" s="27">
        <f t="shared" si="303"/>
        <v>0.73398334541079624</v>
      </c>
      <c r="AB125" s="27">
        <f t="shared" si="304"/>
        <v>0.55294376804865752</v>
      </c>
      <c r="AH125" t="str">
        <f t="shared" si="319"/>
        <v>31 Science, engineering and technology associate professionals</v>
      </c>
      <c r="AI125" s="27">
        <f t="shared" si="305"/>
        <v>0.14781333317242096</v>
      </c>
      <c r="AJ125" s="27">
        <f t="shared" si="305"/>
        <v>0.13688436753330135</v>
      </c>
      <c r="AK125" s="27">
        <f t="shared" si="305"/>
        <v>3.2841338980683532E-2</v>
      </c>
      <c r="AL125" s="27">
        <f t="shared" si="305"/>
        <v>0.30174970113479671</v>
      </c>
      <c r="AM125" s="27">
        <f t="shared" si="306"/>
        <v>0.33459104011548024</v>
      </c>
      <c r="AS125" t="str">
        <f t="shared" si="320"/>
        <v>31 Science, engineering and technology associate professionals</v>
      </c>
      <c r="AT125" s="27">
        <f t="shared" si="307"/>
        <v>0.21531454173763365</v>
      </c>
      <c r="AU125" s="27">
        <f t="shared" si="307"/>
        <v>0.25405449982234107</v>
      </c>
      <c r="AV125" s="27">
        <f t="shared" si="307"/>
        <v>-0.2196320310826867</v>
      </c>
      <c r="AW125" s="27">
        <f t="shared" si="307"/>
        <v>0.12072699123691888</v>
      </c>
      <c r="AX125" s="27">
        <f t="shared" si="308"/>
        <v>-9.8905039845767817E-2</v>
      </c>
      <c r="BD125" t="str">
        <f t="shared" si="321"/>
        <v>31 Science, engineering and technology associate professionals</v>
      </c>
      <c r="BE125" s="27">
        <f t="shared" si="309"/>
        <v>0.16869509700918472</v>
      </c>
      <c r="BF125" s="27">
        <f t="shared" si="309"/>
        <v>9.990075490827488E-2</v>
      </c>
      <c r="BG125" s="27">
        <f t="shared" si="309"/>
        <v>-0.45691139800383596</v>
      </c>
      <c r="BH125" s="27">
        <f t="shared" si="309"/>
        <v>-0.42128754046565908</v>
      </c>
      <c r="BI125" s="27">
        <f t="shared" si="310"/>
        <v>-0.87819893846949504</v>
      </c>
      <c r="BO125" t="str">
        <f t="shared" si="322"/>
        <v>31 Science, engineering and technology associate professionals</v>
      </c>
      <c r="BP125" s="27">
        <f t="shared" si="311"/>
        <v>0.23693907217667398</v>
      </c>
      <c r="BQ125" s="27">
        <f t="shared" si="311"/>
        <v>0.32868743803259859</v>
      </c>
      <c r="BR125" s="27">
        <f t="shared" si="311"/>
        <v>-0.26259711170675937</v>
      </c>
      <c r="BS125" s="27">
        <f t="shared" si="311"/>
        <v>0.13688536728540024</v>
      </c>
      <c r="BT125" s="27">
        <f t="shared" si="312"/>
        <v>-0.12571174442135913</v>
      </c>
      <c r="BZ125" t="str">
        <f t="shared" si="323"/>
        <v>31 Science, engineering and technology associate professionals</v>
      </c>
      <c r="CA125" s="68">
        <f t="shared" si="313"/>
        <v>0.24611099820876192</v>
      </c>
      <c r="CB125" s="68">
        <f t="shared" si="313"/>
        <v>0.12355989301511494</v>
      </c>
      <c r="CC125" s="68">
        <f t="shared" si="313"/>
        <v>-0.1514282217994023</v>
      </c>
      <c r="CD125" s="68">
        <f t="shared" si="313"/>
        <v>-0.12437196587635846</v>
      </c>
      <c r="CE125" s="68">
        <f t="shared" si="314"/>
        <v>-0.27580018767576076</v>
      </c>
      <c r="CK125" t="str">
        <f t="shared" si="324"/>
        <v>31 Science, engineering and technology associate professionals</v>
      </c>
      <c r="CL125" s="68">
        <f t="shared" si="315"/>
        <v>0.1077940924579856</v>
      </c>
      <c r="CM125" s="68">
        <f t="shared" si="315"/>
        <v>-2.3404952635317611E-2</v>
      </c>
      <c r="CN125" s="68">
        <f t="shared" si="315"/>
        <v>1.1323104052610167E-2</v>
      </c>
      <c r="CO125" s="68">
        <f t="shared" si="315"/>
        <v>0.12012181050925314</v>
      </c>
      <c r="CP125" s="68">
        <f t="shared" si="316"/>
        <v>0.1314449145618633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2.8948149120463521E-2</v>
      </c>
      <c r="C126" s="27">
        <f t="shared" si="299"/>
        <v>-1.4869365207351951E-2</v>
      </c>
      <c r="D126" s="27">
        <f t="shared" si="299"/>
        <v>6.1115326497471867E-2</v>
      </c>
      <c r="E126" s="27">
        <f t="shared" si="299"/>
        <v>7.6816062988938533E-2</v>
      </c>
      <c r="F126" s="27">
        <f t="shared" si="300"/>
        <v>0.1379313894864104</v>
      </c>
      <c r="L126" t="str">
        <f t="shared" si="317"/>
        <v>32 Health and social care associate professionals</v>
      </c>
      <c r="M126" s="27">
        <f t="shared" si="301"/>
        <v>0.49788977048981242</v>
      </c>
      <c r="N126" s="27">
        <f t="shared" si="301"/>
        <v>-0.11931532323176208</v>
      </c>
      <c r="O126" s="27">
        <f t="shared" si="301"/>
        <v>1.4804150909449394</v>
      </c>
      <c r="P126" s="27">
        <f t="shared" si="301"/>
        <v>1.6812051271548398</v>
      </c>
      <c r="Q126" s="27">
        <f t="shared" si="302"/>
        <v>3.1616202180997792</v>
      </c>
      <c r="W126" t="str">
        <f t="shared" si="318"/>
        <v>32 Health and social care associate professionals</v>
      </c>
      <c r="X126" s="27">
        <f t="shared" si="303"/>
        <v>0.90642910817670153</v>
      </c>
      <c r="Y126" s="27">
        <f t="shared" si="303"/>
        <v>0.39824517129908621</v>
      </c>
      <c r="Z126" s="27">
        <f t="shared" si="303"/>
        <v>3.0386300669278601</v>
      </c>
      <c r="AA126" s="27">
        <f t="shared" si="303"/>
        <v>3.0693315064794797</v>
      </c>
      <c r="AB126" s="27">
        <f t="shared" si="304"/>
        <v>6.1079615734073398</v>
      </c>
      <c r="AH126" t="str">
        <f t="shared" si="319"/>
        <v>32 Health and social care associate professionals</v>
      </c>
      <c r="AI126" s="27">
        <f t="shared" si="305"/>
        <v>-0.16167165888223556</v>
      </c>
      <c r="AJ126" s="27">
        <f t="shared" si="305"/>
        <v>7.2064125566511539E-2</v>
      </c>
      <c r="AK126" s="27">
        <f t="shared" si="305"/>
        <v>0.1513281958108279</v>
      </c>
      <c r="AL126" s="27">
        <f t="shared" si="305"/>
        <v>-0.82121221389708632</v>
      </c>
      <c r="AM126" s="27">
        <f t="shared" si="306"/>
        <v>-0.66988401808625841</v>
      </c>
      <c r="AS126" t="str">
        <f t="shared" si="320"/>
        <v>32 Health and social care associate professionals</v>
      </c>
      <c r="AT126" s="27">
        <f t="shared" si="307"/>
        <v>0.10114367800635937</v>
      </c>
      <c r="AU126" s="27">
        <f t="shared" si="307"/>
        <v>0.15757771076384353</v>
      </c>
      <c r="AV126" s="27">
        <f t="shared" si="307"/>
        <v>0.30889571547306349</v>
      </c>
      <c r="AW126" s="27">
        <f t="shared" si="307"/>
        <v>0.28992353909633728</v>
      </c>
      <c r="AX126" s="27">
        <f t="shared" si="308"/>
        <v>0.59881925456940077</v>
      </c>
      <c r="BD126" t="str">
        <f t="shared" si="321"/>
        <v>32 Health and social care associate professionals</v>
      </c>
      <c r="BE126" s="27">
        <f t="shared" si="309"/>
        <v>0.38743945656581635</v>
      </c>
      <c r="BF126" s="27">
        <f t="shared" si="309"/>
        <v>3.8566894846815192E-2</v>
      </c>
      <c r="BG126" s="27">
        <f t="shared" si="309"/>
        <v>2.0287103772598507</v>
      </c>
      <c r="BH126" s="27">
        <f t="shared" si="309"/>
        <v>1.1947943640517273</v>
      </c>
      <c r="BI126" s="27">
        <f t="shared" si="310"/>
        <v>3.223504741311578</v>
      </c>
      <c r="BO126" t="str">
        <f t="shared" si="322"/>
        <v>32 Health and social care associate professionals</v>
      </c>
      <c r="BP126" s="27">
        <f t="shared" si="311"/>
        <v>0.40991587517093397</v>
      </c>
      <c r="BQ126" s="27">
        <f t="shared" si="311"/>
        <v>-0.22862526182777865</v>
      </c>
      <c r="BR126" s="27">
        <f t="shared" si="311"/>
        <v>1.3181225782364412</v>
      </c>
      <c r="BS126" s="27">
        <f t="shared" si="311"/>
        <v>-0.13914744996556472</v>
      </c>
      <c r="BT126" s="27">
        <f t="shared" si="312"/>
        <v>1.1789751282708765</v>
      </c>
      <c r="BZ126" t="str">
        <f t="shared" si="323"/>
        <v>32 Health and social care associate professionals</v>
      </c>
      <c r="CA126" s="68">
        <f t="shared" si="313"/>
        <v>6.195816170625168E-2</v>
      </c>
      <c r="CB126" s="68">
        <f t="shared" si="313"/>
        <v>-0.18553182579591776</v>
      </c>
      <c r="CC126" s="68">
        <f t="shared" si="313"/>
        <v>0.23445225507500067</v>
      </c>
      <c r="CD126" s="68">
        <f t="shared" si="313"/>
        <v>-0.27588534919614394</v>
      </c>
      <c r="CE126" s="68">
        <f t="shared" si="314"/>
        <v>-4.1433094121143266E-2</v>
      </c>
      <c r="CK126" t="str">
        <f t="shared" si="324"/>
        <v>32 Health and social care associate professionals</v>
      </c>
      <c r="CL126" s="68">
        <f t="shared" si="315"/>
        <v>2.616420307663514E-2</v>
      </c>
      <c r="CM126" s="68">
        <f t="shared" si="315"/>
        <v>-3.3743216165444234E-2</v>
      </c>
      <c r="CN126" s="68">
        <f t="shared" si="315"/>
        <v>4.4513300509054388E-2</v>
      </c>
      <c r="CO126" s="68">
        <f t="shared" si="315"/>
        <v>1.0440225992259522E-2</v>
      </c>
      <c r="CP126" s="68">
        <f t="shared" si="316"/>
        <v>5.495352650131391E-2</v>
      </c>
    </row>
    <row r="127" spans="1:94" x14ac:dyDescent="0.2">
      <c r="A127" t="str">
        <f t="shared" si="298"/>
        <v>33 Protective service occupations</v>
      </c>
      <c r="B127" s="27">
        <f t="shared" si="299"/>
        <v>1.3463245814874028E-3</v>
      </c>
      <c r="C127" s="27">
        <f t="shared" si="299"/>
        <v>4.4008581707477498E-3</v>
      </c>
      <c r="D127" s="27">
        <f t="shared" si="299"/>
        <v>7.5229248727214301E-3</v>
      </c>
      <c r="E127" s="27">
        <f t="shared" si="299"/>
        <v>2.0775300040452055E-2</v>
      </c>
      <c r="F127" s="27">
        <f t="shared" si="300"/>
        <v>2.8298224913173485E-2</v>
      </c>
      <c r="L127" t="str">
        <f t="shared" si="317"/>
        <v>33 Protective service occupations</v>
      </c>
      <c r="M127" s="27">
        <f t="shared" si="301"/>
        <v>3.7468580782295979E-2</v>
      </c>
      <c r="N127" s="27">
        <f t="shared" si="301"/>
        <v>4.5056815302241982E-2</v>
      </c>
      <c r="O127" s="27">
        <f t="shared" si="301"/>
        <v>4.1001297960719274E-2</v>
      </c>
      <c r="P127" s="27">
        <f t="shared" si="301"/>
        <v>0.2183369472690232</v>
      </c>
      <c r="Q127" s="27">
        <f t="shared" si="302"/>
        <v>0.25933824522974247</v>
      </c>
      <c r="W127" t="str">
        <f t="shared" si="318"/>
        <v>33 Protective service occupations</v>
      </c>
      <c r="X127" s="27">
        <f t="shared" si="303"/>
        <v>0.10777811370366286</v>
      </c>
      <c r="Y127" s="27">
        <f t="shared" si="303"/>
        <v>0.40327926766699473</v>
      </c>
      <c r="Z127" s="27">
        <f t="shared" si="303"/>
        <v>-0.1436922558628968</v>
      </c>
      <c r="AA127" s="27">
        <f t="shared" si="303"/>
        <v>0.90679115023564894</v>
      </c>
      <c r="AB127" s="27">
        <f t="shared" si="304"/>
        <v>0.76309889437275213</v>
      </c>
      <c r="AH127" t="str">
        <f t="shared" si="319"/>
        <v>33 Protective service occupations</v>
      </c>
      <c r="AI127" s="27">
        <f t="shared" si="305"/>
        <v>1.3094449974995481E-2</v>
      </c>
      <c r="AJ127" s="27">
        <f t="shared" si="305"/>
        <v>9.3125320899103692E-2</v>
      </c>
      <c r="AK127" s="27">
        <f t="shared" si="305"/>
        <v>-3.3329369097867212E-2</v>
      </c>
      <c r="AL127" s="27">
        <f t="shared" si="305"/>
        <v>0.19806473695196014</v>
      </c>
      <c r="AM127" s="27">
        <f t="shared" si="306"/>
        <v>0.16473536785409293</v>
      </c>
      <c r="AS127" t="str">
        <f t="shared" si="320"/>
        <v>33 Protective service occupations</v>
      </c>
      <c r="AT127" s="27">
        <f t="shared" si="307"/>
        <v>-5.5917865540886513E-2</v>
      </c>
      <c r="AU127" s="27">
        <f t="shared" si="307"/>
        <v>8.099845811081996E-2</v>
      </c>
      <c r="AV127" s="27">
        <f t="shared" si="307"/>
        <v>-8.2877783489869017E-2</v>
      </c>
      <c r="AW127" s="27">
        <f t="shared" si="307"/>
        <v>9.2854624684537534E-2</v>
      </c>
      <c r="AX127" s="27">
        <f t="shared" si="308"/>
        <v>9.9768411946685176E-3</v>
      </c>
      <c r="BD127" t="str">
        <f t="shared" si="321"/>
        <v>33 Protective service occupations</v>
      </c>
      <c r="BE127" s="27">
        <f t="shared" si="309"/>
        <v>-0.11063548787974131</v>
      </c>
      <c r="BF127" s="27">
        <f t="shared" si="309"/>
        <v>-4.0552001092476253E-2</v>
      </c>
      <c r="BG127" s="27">
        <f t="shared" si="309"/>
        <v>-0.14471807206675669</v>
      </c>
      <c r="BH127" s="27">
        <f t="shared" si="309"/>
        <v>-9.3517308363980645E-2</v>
      </c>
      <c r="BI127" s="27">
        <f t="shared" si="310"/>
        <v>-0.23823538043073733</v>
      </c>
      <c r="BO127" t="str">
        <f t="shared" si="322"/>
        <v>33 Protective service occupations</v>
      </c>
      <c r="BP127" s="27">
        <f t="shared" si="311"/>
        <v>-0.14484290726555393</v>
      </c>
      <c r="BQ127" s="27">
        <f t="shared" si="311"/>
        <v>0.16699352088197239</v>
      </c>
      <c r="BR127" s="27">
        <f t="shared" si="311"/>
        <v>-0.47675570958715507</v>
      </c>
      <c r="BS127" s="27">
        <f t="shared" si="311"/>
        <v>-0.26204810334428119</v>
      </c>
      <c r="BT127" s="27">
        <f t="shared" si="312"/>
        <v>-0.73880381293143627</v>
      </c>
      <c r="BZ127" t="str">
        <f t="shared" si="323"/>
        <v>33 Protective service occupations</v>
      </c>
      <c r="CA127" s="68">
        <f t="shared" si="313"/>
        <v>-4.1739824374678935E-2</v>
      </c>
      <c r="CB127" s="68">
        <f t="shared" si="313"/>
        <v>-3.2432298925710645E-2</v>
      </c>
      <c r="CC127" s="68">
        <f t="shared" si="313"/>
        <v>-0.16565661846835167</v>
      </c>
      <c r="CD127" s="68">
        <f t="shared" si="313"/>
        <v>-0.15830827566044559</v>
      </c>
      <c r="CE127" s="68">
        <f t="shared" si="314"/>
        <v>-0.32396489412879725</v>
      </c>
      <c r="CK127" t="str">
        <f t="shared" si="324"/>
        <v>33 Protective service occupations</v>
      </c>
      <c r="CL127" s="68">
        <f t="shared" si="315"/>
        <v>-2.7466507353794772E-2</v>
      </c>
      <c r="CM127" s="68">
        <f t="shared" si="315"/>
        <v>-3.5006943131581036E-2</v>
      </c>
      <c r="CN127" s="68">
        <f t="shared" si="315"/>
        <v>-5.519159171080032E-2</v>
      </c>
      <c r="CO127" s="68">
        <f t="shared" si="315"/>
        <v>-8.2789225202822558E-3</v>
      </c>
      <c r="CP127" s="68">
        <f t="shared" si="316"/>
        <v>-6.3470514231082575E-2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4.2457031130893413E-2</v>
      </c>
      <c r="C128" s="27">
        <f t="shared" si="299"/>
        <v>3.5341190150683738E-2</v>
      </c>
      <c r="D128" s="27">
        <f t="shared" si="299"/>
        <v>5.6378484167084991E-2</v>
      </c>
      <c r="E128" s="27">
        <f t="shared" si="299"/>
        <v>9.9801552035081231E-2</v>
      </c>
      <c r="F128" s="27">
        <f t="shared" si="300"/>
        <v>0.15618003620216622</v>
      </c>
      <c r="L128" t="str">
        <f t="shared" si="317"/>
        <v>34 Culture, media and sports occupations</v>
      </c>
      <c r="M128" s="27">
        <f t="shared" si="301"/>
        <v>0.11831794654182337</v>
      </c>
      <c r="N128" s="27">
        <f t="shared" si="301"/>
        <v>0.94961222447999871</v>
      </c>
      <c r="O128" s="27">
        <f t="shared" si="301"/>
        <v>0.2844087351308735</v>
      </c>
      <c r="P128" s="27">
        <f t="shared" si="301"/>
        <v>1.1089763509312567</v>
      </c>
      <c r="Q128" s="27">
        <f t="shared" si="302"/>
        <v>1.3933850860621302</v>
      </c>
      <c r="W128" t="str">
        <f t="shared" si="318"/>
        <v>34 Culture, media and sports occupations</v>
      </c>
      <c r="X128" s="27">
        <f t="shared" si="303"/>
        <v>-0.23702333568848122</v>
      </c>
      <c r="Y128" s="27">
        <f t="shared" si="303"/>
        <v>1.9773667129504275</v>
      </c>
      <c r="Z128" s="27">
        <f t="shared" si="303"/>
        <v>-1.2070004792901221</v>
      </c>
      <c r="AA128" s="27">
        <f t="shared" si="303"/>
        <v>0.60782826286732838</v>
      </c>
      <c r="AB128" s="27">
        <f t="shared" si="304"/>
        <v>-0.59917221642279372</v>
      </c>
      <c r="AH128" t="str">
        <f t="shared" si="319"/>
        <v>34 Culture, media and sports occupations</v>
      </c>
      <c r="AI128" s="27">
        <f t="shared" si="305"/>
        <v>-1.0556667168179934E-2</v>
      </c>
      <c r="AJ128" s="27">
        <f t="shared" si="305"/>
        <v>0.20896067804009255</v>
      </c>
      <c r="AK128" s="27">
        <f t="shared" si="305"/>
        <v>-0.13368802216074704</v>
      </c>
      <c r="AL128" s="27">
        <f t="shared" si="305"/>
        <v>0.22451517585205705</v>
      </c>
      <c r="AM128" s="27">
        <f t="shared" si="306"/>
        <v>9.0827153691310003E-2</v>
      </c>
      <c r="AS128" t="str">
        <f t="shared" si="320"/>
        <v>34 Culture, media and sports occupations</v>
      </c>
      <c r="AT128" s="27">
        <f t="shared" si="307"/>
        <v>-9.1428550179450396E-2</v>
      </c>
      <c r="AU128" s="27">
        <f t="shared" si="307"/>
        <v>0.22327872920911995</v>
      </c>
      <c r="AV128" s="27">
        <f t="shared" si="307"/>
        <v>-0.24125749234760707</v>
      </c>
      <c r="AW128" s="27">
        <f t="shared" si="307"/>
        <v>1.0871794620564978E-2</v>
      </c>
      <c r="AX128" s="27">
        <f t="shared" si="308"/>
        <v>-0.23038569772704209</v>
      </c>
      <c r="BD128" t="str">
        <f t="shared" si="321"/>
        <v>34 Culture, media and sports occupations</v>
      </c>
      <c r="BE128" s="27">
        <f t="shared" si="309"/>
        <v>-6.4949460863764852E-2</v>
      </c>
      <c r="BF128" s="27">
        <f t="shared" si="309"/>
        <v>0.24428667743589205</v>
      </c>
      <c r="BG128" s="27">
        <f t="shared" si="309"/>
        <v>-0.41774680512344142</v>
      </c>
      <c r="BH128" s="27">
        <f t="shared" si="309"/>
        <v>9.9241863383527029E-2</v>
      </c>
      <c r="BI128" s="27">
        <f t="shared" si="310"/>
        <v>-0.31850494173991439</v>
      </c>
      <c r="BO128" t="str">
        <f t="shared" si="322"/>
        <v>34 Culture, media and sports occupations</v>
      </c>
      <c r="BP128" s="27">
        <f t="shared" si="311"/>
        <v>-0.31765202533380021</v>
      </c>
      <c r="BQ128" s="27">
        <f t="shared" si="311"/>
        <v>0.20069689243654021</v>
      </c>
      <c r="BR128" s="27">
        <f t="shared" si="311"/>
        <v>-0.48826656834330318</v>
      </c>
      <c r="BS128" s="27">
        <f t="shared" si="311"/>
        <v>-0.41169674304520276</v>
      </c>
      <c r="BT128" s="27">
        <f t="shared" si="312"/>
        <v>-0.89996331138850594</v>
      </c>
      <c r="BZ128" t="str">
        <f t="shared" si="323"/>
        <v>34 Culture, media and sports occupations</v>
      </c>
      <c r="CA128" s="68">
        <f t="shared" si="313"/>
        <v>-9.525879200363141E-2</v>
      </c>
      <c r="CB128" s="68">
        <f t="shared" si="313"/>
        <v>-0.12879490652870929</v>
      </c>
      <c r="CC128" s="68">
        <f t="shared" si="313"/>
        <v>-0.38512088130144162</v>
      </c>
      <c r="CD128" s="68">
        <f t="shared" si="313"/>
        <v>-0.32455224133403626</v>
      </c>
      <c r="CE128" s="68">
        <f t="shared" si="314"/>
        <v>-0.70967312263547788</v>
      </c>
      <c r="CK128" t="str">
        <f t="shared" si="324"/>
        <v>34 Culture, media and sports occupations</v>
      </c>
      <c r="CL128" s="68">
        <f t="shared" si="315"/>
        <v>7.2795596241897742E-2</v>
      </c>
      <c r="CM128" s="68">
        <f t="shared" si="315"/>
        <v>-4.2891514780307116E-2</v>
      </c>
      <c r="CN128" s="68">
        <f t="shared" si="315"/>
        <v>-5.1903440234949139E-2</v>
      </c>
      <c r="CO128" s="68">
        <f t="shared" si="315"/>
        <v>-0.10097834736751066</v>
      </c>
      <c r="CP128" s="68">
        <f t="shared" si="316"/>
        <v>-0.1528817876024598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0.10436174339604259</v>
      </c>
      <c r="C129" s="27">
        <f t="shared" si="299"/>
        <v>1.1692052249935747E-2</v>
      </c>
      <c r="D129" s="27">
        <f t="shared" si="299"/>
        <v>0.17749468480353092</v>
      </c>
      <c r="E129" s="27">
        <f t="shared" si="299"/>
        <v>0.27356319294991294</v>
      </c>
      <c r="F129" s="27">
        <f t="shared" si="300"/>
        <v>0.45105787775344386</v>
      </c>
      <c r="L129" t="str">
        <f t="shared" si="317"/>
        <v>35 Business and public service associate professionals</v>
      </c>
      <c r="M129" s="27">
        <f t="shared" si="301"/>
        <v>1.3529735111531336</v>
      </c>
      <c r="N129" s="27">
        <f t="shared" si="301"/>
        <v>-6.6336713611574005E-2</v>
      </c>
      <c r="O129" s="27">
        <f t="shared" si="301"/>
        <v>1.8228395375185142</v>
      </c>
      <c r="P129" s="27">
        <f t="shared" si="301"/>
        <v>2.5275273514908463</v>
      </c>
      <c r="Q129" s="27">
        <f t="shared" si="302"/>
        <v>4.3503668890093605</v>
      </c>
      <c r="W129" t="str">
        <f t="shared" si="318"/>
        <v>35 Business and public service associate professionals</v>
      </c>
      <c r="X129" s="27">
        <f t="shared" si="303"/>
        <v>0.93338173362990773</v>
      </c>
      <c r="Y129" s="27">
        <f t="shared" si="303"/>
        <v>1.4231168637680085</v>
      </c>
      <c r="Z129" s="27">
        <f t="shared" si="303"/>
        <v>6.4745089671438549E-2</v>
      </c>
      <c r="AA129" s="27">
        <f t="shared" si="303"/>
        <v>1.9504337056081038</v>
      </c>
      <c r="AB129" s="27">
        <f t="shared" si="304"/>
        <v>2.0151787952795424</v>
      </c>
      <c r="AH129" t="str">
        <f t="shared" si="319"/>
        <v>35 Business and public service associate professionals</v>
      </c>
      <c r="AI129" s="27">
        <f t="shared" si="305"/>
        <v>0.2632451910824698</v>
      </c>
      <c r="AJ129" s="27">
        <f t="shared" si="305"/>
        <v>0.57731443150169071</v>
      </c>
      <c r="AK129" s="27">
        <f t="shared" si="305"/>
        <v>0.11487004283267588</v>
      </c>
      <c r="AL129" s="27">
        <f t="shared" si="305"/>
        <v>0.8610288734577427</v>
      </c>
      <c r="AM129" s="27">
        <f t="shared" si="306"/>
        <v>0.97589891629041858</v>
      </c>
      <c r="AS129" t="str">
        <f t="shared" si="320"/>
        <v>35 Business and public service associate professionals</v>
      </c>
      <c r="AT129" s="27">
        <f t="shared" si="307"/>
        <v>0.1805943245183288</v>
      </c>
      <c r="AU129" s="27">
        <f t="shared" si="307"/>
        <v>0.42980798483581495</v>
      </c>
      <c r="AV129" s="27">
        <f t="shared" si="307"/>
        <v>4.2194710676405123E-2</v>
      </c>
      <c r="AW129" s="27">
        <f t="shared" si="307"/>
        <v>0.64026736751509405</v>
      </c>
      <c r="AX129" s="27">
        <f t="shared" si="308"/>
        <v>0.68246207819149918</v>
      </c>
      <c r="BD129" t="str">
        <f t="shared" si="321"/>
        <v>35 Business and public service associate professionals</v>
      </c>
      <c r="BE129" s="27">
        <f t="shared" si="309"/>
        <v>8.9020181006718602E-2</v>
      </c>
      <c r="BF129" s="27">
        <f t="shared" si="309"/>
        <v>3.651210414027517E-2</v>
      </c>
      <c r="BG129" s="27">
        <f t="shared" si="309"/>
        <v>0.35775192977616932</v>
      </c>
      <c r="BH129" s="27">
        <f t="shared" si="309"/>
        <v>0.15197006607112407</v>
      </c>
      <c r="BI129" s="27">
        <f t="shared" si="310"/>
        <v>0.50972199584729339</v>
      </c>
      <c r="BO129" t="str">
        <f t="shared" si="322"/>
        <v>35 Business and public service associate professionals</v>
      </c>
      <c r="BP129" s="27">
        <f t="shared" si="311"/>
        <v>9.7667718415031857E-2</v>
      </c>
      <c r="BQ129" s="27">
        <f t="shared" si="311"/>
        <v>0.26080558996990888</v>
      </c>
      <c r="BR129" s="27">
        <f t="shared" si="311"/>
        <v>-0.66914105590239892</v>
      </c>
      <c r="BS129" s="27">
        <f t="shared" si="311"/>
        <v>-1.0254842080465325</v>
      </c>
      <c r="BT129" s="27">
        <f t="shared" si="312"/>
        <v>-1.6946252639489314</v>
      </c>
      <c r="BZ129" t="str">
        <f t="shared" si="323"/>
        <v>35 Business and public service associate professionals</v>
      </c>
      <c r="CA129" s="68">
        <f t="shared" si="313"/>
        <v>0.11100705380380216</v>
      </c>
      <c r="CB129" s="68">
        <f t="shared" si="313"/>
        <v>-0.46913386341822427</v>
      </c>
      <c r="CC129" s="68">
        <f t="shared" si="313"/>
        <v>-0.5586856363207211</v>
      </c>
      <c r="CD129" s="68">
        <f t="shared" si="313"/>
        <v>-1.3944864214164445</v>
      </c>
      <c r="CE129" s="68">
        <f t="shared" si="314"/>
        <v>-1.9531720577371656</v>
      </c>
      <c r="CK129" t="str">
        <f t="shared" si="324"/>
        <v>35 Business and public service associate professionals</v>
      </c>
      <c r="CL129" s="68">
        <f t="shared" si="315"/>
        <v>0.11139743778179878</v>
      </c>
      <c r="CM129" s="68">
        <f t="shared" si="315"/>
        <v>-0.26802318307697026</v>
      </c>
      <c r="CN129" s="68">
        <f t="shared" si="315"/>
        <v>-0.18012401315341031</v>
      </c>
      <c r="CO129" s="68">
        <f t="shared" si="315"/>
        <v>9.4600994167880481E-3</v>
      </c>
      <c r="CP129" s="68">
        <f t="shared" si="316"/>
        <v>-0.17066391373662226</v>
      </c>
    </row>
    <row r="130" spans="1:94" x14ac:dyDescent="0.2">
      <c r="A130" t="str">
        <f t="shared" si="298"/>
        <v>41 Administrative occupations</v>
      </c>
      <c r="B130" s="27">
        <f t="shared" si="299"/>
        <v>4.1899326207280874E-2</v>
      </c>
      <c r="C130" s="27">
        <f t="shared" si="299"/>
        <v>4.9111302729213935E-3</v>
      </c>
      <c r="D130" s="27">
        <f t="shared" si="299"/>
        <v>0.15448427922585406</v>
      </c>
      <c r="E130" s="27">
        <f t="shared" si="299"/>
        <v>0.26512353731006533</v>
      </c>
      <c r="F130" s="27">
        <f t="shared" si="300"/>
        <v>0.41960781653591939</v>
      </c>
      <c r="L130" t="str">
        <f t="shared" si="317"/>
        <v>41 Administrative occupations</v>
      </c>
      <c r="M130" s="27">
        <f t="shared" si="301"/>
        <v>0.85667670213482605</v>
      </c>
      <c r="N130" s="27">
        <f t="shared" si="301"/>
        <v>5.5513877752932927E-2</v>
      </c>
      <c r="O130" s="27">
        <f t="shared" si="301"/>
        <v>1.7089808103459676</v>
      </c>
      <c r="P130" s="27">
        <f t="shared" si="301"/>
        <v>2.2789690855585549</v>
      </c>
      <c r="Q130" s="27">
        <f t="shared" si="302"/>
        <v>3.9879498959045225</v>
      </c>
      <c r="W130" t="str">
        <f t="shared" si="318"/>
        <v>41 Administrative occupations</v>
      </c>
      <c r="X130" s="27">
        <f t="shared" si="303"/>
        <v>0.49660812804156151</v>
      </c>
      <c r="Y130" s="27">
        <f t="shared" si="303"/>
        <v>2.3023984566350642</v>
      </c>
      <c r="Z130" s="27">
        <f t="shared" si="303"/>
        <v>1.8243013820127132</v>
      </c>
      <c r="AA130" s="27">
        <f t="shared" si="303"/>
        <v>3.7423354390545569</v>
      </c>
      <c r="AB130" s="27">
        <f t="shared" si="304"/>
        <v>5.5666368210672701</v>
      </c>
      <c r="AH130" t="str">
        <f t="shared" si="319"/>
        <v>41 Administrative occupations</v>
      </c>
      <c r="AI130" s="27">
        <f t="shared" si="305"/>
        <v>0.33890726041254648</v>
      </c>
      <c r="AJ130" s="27">
        <f t="shared" si="305"/>
        <v>1.1602337533638316</v>
      </c>
      <c r="AK130" s="27">
        <f t="shared" si="305"/>
        <v>0.50947133558642843</v>
      </c>
      <c r="AL130" s="27">
        <f t="shared" si="305"/>
        <v>1.5585376106136435</v>
      </c>
      <c r="AM130" s="27">
        <f t="shared" si="306"/>
        <v>2.0680089462000719</v>
      </c>
      <c r="AS130" t="str">
        <f t="shared" si="320"/>
        <v>41 Administrative occupations</v>
      </c>
      <c r="AT130" s="27">
        <f t="shared" si="307"/>
        <v>0.1534067291035206</v>
      </c>
      <c r="AU130" s="27">
        <f t="shared" si="307"/>
        <v>0.75669754653256316</v>
      </c>
      <c r="AV130" s="27">
        <f t="shared" si="307"/>
        <v>0.13807509889269465</v>
      </c>
      <c r="AW130" s="27">
        <f t="shared" si="307"/>
        <v>1.0394457720776495</v>
      </c>
      <c r="AX130" s="27">
        <f t="shared" si="308"/>
        <v>1.1775208709703442</v>
      </c>
      <c r="BD130" t="str">
        <f t="shared" si="321"/>
        <v>41 Administrative occupations</v>
      </c>
      <c r="BE130" s="27">
        <f t="shared" si="309"/>
        <v>-1.2558304222417114</v>
      </c>
      <c r="BF130" s="27">
        <f t="shared" si="309"/>
        <v>0.47658593910286839</v>
      </c>
      <c r="BG130" s="27">
        <f t="shared" si="309"/>
        <v>1.025715680350924</v>
      </c>
      <c r="BH130" s="27">
        <f t="shared" si="309"/>
        <v>-1.1166927037192718</v>
      </c>
      <c r="BI130" s="27">
        <f t="shared" si="310"/>
        <v>-9.0977023368347787E-2</v>
      </c>
      <c r="BO130" t="str">
        <f t="shared" si="322"/>
        <v>41 Administrative occupations</v>
      </c>
      <c r="BP130" s="27">
        <f t="shared" si="311"/>
        <v>-0.96154418606627701</v>
      </c>
      <c r="BQ130" s="27">
        <f t="shared" si="311"/>
        <v>-0.69211560215784473</v>
      </c>
      <c r="BR130" s="27">
        <f t="shared" si="311"/>
        <v>-0.39035443326468666</v>
      </c>
      <c r="BS130" s="27">
        <f t="shared" si="311"/>
        <v>-4.9186048507024207</v>
      </c>
      <c r="BT130" s="27">
        <f t="shared" si="312"/>
        <v>-5.3089592839671074</v>
      </c>
      <c r="BZ130" t="str">
        <f t="shared" si="323"/>
        <v>41 Administrative occupations</v>
      </c>
      <c r="CA130" s="68">
        <f t="shared" si="313"/>
        <v>-0.75396555428708467</v>
      </c>
      <c r="CB130" s="68">
        <f t="shared" si="313"/>
        <v>-1.5024027890658012</v>
      </c>
      <c r="CC130" s="68">
        <f t="shared" si="313"/>
        <v>-1.5809836504621089</v>
      </c>
      <c r="CD130" s="68">
        <f t="shared" si="313"/>
        <v>-4.2341591178354925</v>
      </c>
      <c r="CE130" s="68">
        <f t="shared" si="314"/>
        <v>-5.8151427682976014</v>
      </c>
      <c r="CK130" t="str">
        <f t="shared" si="324"/>
        <v>41 Administrative occupations</v>
      </c>
      <c r="CL130" s="68">
        <f t="shared" si="315"/>
        <v>-0.1286028596644786</v>
      </c>
      <c r="CM130" s="68">
        <f t="shared" si="315"/>
        <v>-0.52512901328587702</v>
      </c>
      <c r="CN130" s="68">
        <f t="shared" si="315"/>
        <v>-0.330910275755262</v>
      </c>
      <c r="CO130" s="68">
        <f t="shared" si="315"/>
        <v>-0.41501677390370784</v>
      </c>
      <c r="CP130" s="68">
        <f t="shared" si="316"/>
        <v>-0.74592704965896983</v>
      </c>
    </row>
    <row r="131" spans="1:94" x14ac:dyDescent="0.2">
      <c r="A131" t="str">
        <f t="shared" si="298"/>
        <v>42 Secretarial and related occupations</v>
      </c>
      <c r="B131" s="27">
        <f t="shared" si="299"/>
        <v>7.970412171783875E-3</v>
      </c>
      <c r="C131" s="27">
        <f t="shared" si="299"/>
        <v>-2.658155866364198E-3</v>
      </c>
      <c r="D131" s="27">
        <f t="shared" si="299"/>
        <v>2.3386660599901958E-2</v>
      </c>
      <c r="E131" s="27">
        <f t="shared" si="299"/>
        <v>4.271483833129483E-2</v>
      </c>
      <c r="F131" s="27">
        <f t="shared" si="300"/>
        <v>6.6101498931196795E-2</v>
      </c>
      <c r="L131" t="str">
        <f t="shared" si="317"/>
        <v>42 Secretarial and related occupations</v>
      </c>
      <c r="M131" s="27">
        <f t="shared" si="301"/>
        <v>0.13584988351675475</v>
      </c>
      <c r="N131" s="27">
        <f t="shared" si="301"/>
        <v>2.4431918129315222E-2</v>
      </c>
      <c r="O131" s="27">
        <f t="shared" si="301"/>
        <v>0.35701772706824209</v>
      </c>
      <c r="P131" s="27">
        <f t="shared" si="301"/>
        <v>0.20979089834797726</v>
      </c>
      <c r="Q131" s="27">
        <f t="shared" si="302"/>
        <v>0.56680862541621935</v>
      </c>
      <c r="W131" t="str">
        <f t="shared" si="318"/>
        <v>42 Secretarial and related occupations</v>
      </c>
      <c r="X131" s="27">
        <f t="shared" si="303"/>
        <v>5.5618573297977036E-2</v>
      </c>
      <c r="Y131" s="27">
        <f t="shared" si="303"/>
        <v>0.4892480358259288</v>
      </c>
      <c r="Z131" s="27">
        <f t="shared" si="303"/>
        <v>0.47804601896849164</v>
      </c>
      <c r="AA131" s="27">
        <f t="shared" si="303"/>
        <v>0.62427494533752537</v>
      </c>
      <c r="AB131" s="27">
        <f t="shared" si="304"/>
        <v>1.102320964306017</v>
      </c>
      <c r="AH131" t="str">
        <f t="shared" si="319"/>
        <v>42 Secretarial and related occupations</v>
      </c>
      <c r="AI131" s="27">
        <f t="shared" si="305"/>
        <v>4.8841146601275476E-2</v>
      </c>
      <c r="AJ131" s="27">
        <f t="shared" si="305"/>
        <v>0.28151662359315321</v>
      </c>
      <c r="AK131" s="27">
        <f t="shared" si="305"/>
        <v>9.6490202340037134E-2</v>
      </c>
      <c r="AL131" s="27">
        <f t="shared" si="305"/>
        <v>1.4623184241756348E-2</v>
      </c>
      <c r="AM131" s="27">
        <f t="shared" si="306"/>
        <v>0.11111338658179348</v>
      </c>
      <c r="AS131" t="str">
        <f t="shared" si="320"/>
        <v>42 Secretarial and related occupations</v>
      </c>
      <c r="AT131" s="27">
        <f t="shared" si="307"/>
        <v>-4.6578769630317707E-3</v>
      </c>
      <c r="AU131" s="27">
        <f t="shared" si="307"/>
        <v>0.23305328795532032</v>
      </c>
      <c r="AV131" s="27">
        <f t="shared" si="307"/>
        <v>1.0683613555934723E-2</v>
      </c>
      <c r="AW131" s="27">
        <f t="shared" si="307"/>
        <v>-0.21345491907306213</v>
      </c>
      <c r="AX131" s="27">
        <f t="shared" si="308"/>
        <v>-0.20277130551712741</v>
      </c>
      <c r="BD131" t="str">
        <f t="shared" si="321"/>
        <v>42 Secretarial and related occupations</v>
      </c>
      <c r="BE131" s="27">
        <f t="shared" si="309"/>
        <v>-0.62554093972411717</v>
      </c>
      <c r="BF131" s="27">
        <f t="shared" si="309"/>
        <v>0.14347299241992362</v>
      </c>
      <c r="BG131" s="27">
        <f t="shared" si="309"/>
        <v>0.35133734950455775</v>
      </c>
      <c r="BH131" s="27">
        <f t="shared" si="309"/>
        <v>-1.5835369930049445</v>
      </c>
      <c r="BI131" s="27">
        <f t="shared" si="310"/>
        <v>-1.2321996435003868</v>
      </c>
      <c r="BO131" t="str">
        <f t="shared" si="322"/>
        <v>42 Secretarial and related occupations</v>
      </c>
      <c r="BP131" s="27">
        <f t="shared" si="311"/>
        <v>-0.60597478114845416</v>
      </c>
      <c r="BQ131" s="27">
        <f t="shared" si="311"/>
        <v>-0.66489769457249093</v>
      </c>
      <c r="BR131" s="27">
        <f t="shared" si="311"/>
        <v>-0.9509176873484626</v>
      </c>
      <c r="BS131" s="27">
        <f t="shared" si="311"/>
        <v>-2.6227625293545751</v>
      </c>
      <c r="BT131" s="27">
        <f t="shared" si="312"/>
        <v>-3.5736802167030377</v>
      </c>
      <c r="BZ131" t="str">
        <f t="shared" si="323"/>
        <v>42 Secretarial and related occupations</v>
      </c>
      <c r="CA131" s="68">
        <f t="shared" si="313"/>
        <v>-0.17507759323361238</v>
      </c>
      <c r="CB131" s="68">
        <f t="shared" si="313"/>
        <v>-0.82875306164449336</v>
      </c>
      <c r="CC131" s="68">
        <f t="shared" si="313"/>
        <v>-1.6919089928983082</v>
      </c>
      <c r="CD131" s="68">
        <f t="shared" si="313"/>
        <v>-1.7138372373416995</v>
      </c>
      <c r="CE131" s="68">
        <f t="shared" si="314"/>
        <v>-3.4057462302400077</v>
      </c>
      <c r="CK131" t="str">
        <f t="shared" si="324"/>
        <v>42 Secretarial and related occupations</v>
      </c>
      <c r="CL131" s="68">
        <f t="shared" si="315"/>
        <v>0.10067537504568391</v>
      </c>
      <c r="CM131" s="68">
        <f t="shared" si="315"/>
        <v>-0.27871315939828623</v>
      </c>
      <c r="CN131" s="68">
        <f t="shared" si="315"/>
        <v>-2.9846689197478127E-2</v>
      </c>
      <c r="CO131" s="68">
        <f t="shared" si="315"/>
        <v>6.399728229702073E-2</v>
      </c>
      <c r="CP131" s="68">
        <f t="shared" si="316"/>
        <v>3.4150593099542603E-2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1.3598141485032449E-2</v>
      </c>
      <c r="C132" s="27">
        <f t="shared" si="299"/>
        <v>-8.9348500375395455E-3</v>
      </c>
      <c r="D132" s="27">
        <f t="shared" si="299"/>
        <v>8.5216499868633853E-3</v>
      </c>
      <c r="E132" s="27">
        <f t="shared" si="299"/>
        <v>1.7739304195957754E-2</v>
      </c>
      <c r="F132" s="27">
        <f t="shared" si="300"/>
        <v>2.626095418282114E-2</v>
      </c>
      <c r="L132" t="str">
        <f t="shared" si="317"/>
        <v>51 Skilled agricultural and related trades</v>
      </c>
      <c r="M132" s="27">
        <f t="shared" si="301"/>
        <v>3.6588798639875519E-2</v>
      </c>
      <c r="N132" s="27">
        <f t="shared" si="301"/>
        <v>-5.7112404695670763E-2</v>
      </c>
      <c r="O132" s="27">
        <f t="shared" si="301"/>
        <v>2.4565091393339067E-2</v>
      </c>
      <c r="P132" s="27">
        <f t="shared" si="301"/>
        <v>4.5560358234750617E-2</v>
      </c>
      <c r="Q132" s="27">
        <f t="shared" si="302"/>
        <v>7.0125449628089684E-2</v>
      </c>
      <c r="W132" t="str">
        <f t="shared" si="318"/>
        <v>51 Skilled agricultural and related trades</v>
      </c>
      <c r="X132" s="27">
        <f t="shared" si="303"/>
        <v>0.21174960008419175</v>
      </c>
      <c r="Y132" s="27">
        <f t="shared" si="303"/>
        <v>-0.10094291712601455</v>
      </c>
      <c r="Z132" s="27">
        <f t="shared" si="303"/>
        <v>7.2474909102858254E-2</v>
      </c>
      <c r="AA132" s="27">
        <f t="shared" si="303"/>
        <v>0.43345044189829318</v>
      </c>
      <c r="AB132" s="27">
        <f t="shared" si="304"/>
        <v>0.50592535100115144</v>
      </c>
      <c r="AH132" t="str">
        <f t="shared" si="319"/>
        <v>51 Skilled agricultural and related trades</v>
      </c>
      <c r="AI132" s="27">
        <f t="shared" si="305"/>
        <v>0.12553305340875948</v>
      </c>
      <c r="AJ132" s="27">
        <f t="shared" si="305"/>
        <v>-0.12626301624036251</v>
      </c>
      <c r="AK132" s="27">
        <f t="shared" si="305"/>
        <v>3.8066039058576862E-2</v>
      </c>
      <c r="AL132" s="27">
        <f t="shared" si="305"/>
        <v>0.14074179225861527</v>
      </c>
      <c r="AM132" s="27">
        <f t="shared" si="306"/>
        <v>0.17880783131719213</v>
      </c>
      <c r="AS132" t="str">
        <f t="shared" si="320"/>
        <v>51 Skilled agricultural and related trades</v>
      </c>
      <c r="AT132" s="27">
        <f t="shared" si="307"/>
        <v>0.11143142197214451</v>
      </c>
      <c r="AU132" s="27">
        <f t="shared" si="307"/>
        <v>-0.15393725805548508</v>
      </c>
      <c r="AV132" s="27">
        <f t="shared" si="307"/>
        <v>8.090139469320079E-2</v>
      </c>
      <c r="AW132" s="27">
        <f t="shared" si="307"/>
        <v>0.32404078094701971</v>
      </c>
      <c r="AX132" s="27">
        <f t="shared" si="308"/>
        <v>0.4049421756402205</v>
      </c>
      <c r="BD132" t="str">
        <f t="shared" si="321"/>
        <v>51 Skilled agricultural and related trades</v>
      </c>
      <c r="BE132" s="27">
        <f t="shared" si="309"/>
        <v>0.20730678571482253</v>
      </c>
      <c r="BF132" s="27">
        <f t="shared" si="309"/>
        <v>-0.72848467832415009</v>
      </c>
      <c r="BG132" s="27">
        <f t="shared" si="309"/>
        <v>2.5865449454701595E-2</v>
      </c>
      <c r="BH132" s="27">
        <f t="shared" si="309"/>
        <v>0.10208732094966255</v>
      </c>
      <c r="BI132" s="27">
        <f t="shared" si="310"/>
        <v>0.12795277040436415</v>
      </c>
      <c r="BO132" t="str">
        <f t="shared" si="322"/>
        <v>51 Skilled agricultural and related trades</v>
      </c>
      <c r="BP132" s="27">
        <f t="shared" si="311"/>
        <v>0.25487161421734461</v>
      </c>
      <c r="BQ132" s="27">
        <f t="shared" si="311"/>
        <v>-0.73851245968841162</v>
      </c>
      <c r="BR132" s="27">
        <f t="shared" si="311"/>
        <v>-9.4120470228416409E-2</v>
      </c>
      <c r="BS132" s="27">
        <f t="shared" si="311"/>
        <v>0.1035533734083085</v>
      </c>
      <c r="BT132" s="27">
        <f t="shared" si="312"/>
        <v>9.4329031798920937E-3</v>
      </c>
      <c r="BZ132" t="str">
        <f t="shared" si="323"/>
        <v>51 Skilled agricultural and related trades</v>
      </c>
      <c r="CA132" s="68">
        <f t="shared" si="313"/>
        <v>4.0088358679128522E-2</v>
      </c>
      <c r="CB132" s="68">
        <f t="shared" si="313"/>
        <v>-0.63860131685492871</v>
      </c>
      <c r="CC132" s="68">
        <f t="shared" si="313"/>
        <v>-8.6941933152255624E-2</v>
      </c>
      <c r="CD132" s="68">
        <f t="shared" si="313"/>
        <v>0.49313916716572059</v>
      </c>
      <c r="CE132" s="68">
        <f t="shared" si="314"/>
        <v>0.40619723401346497</v>
      </c>
      <c r="CK132" t="str">
        <f t="shared" si="324"/>
        <v>51 Skilled agricultural and related trades</v>
      </c>
      <c r="CL132" s="68">
        <f t="shared" si="315"/>
        <v>0.18970865803406034</v>
      </c>
      <c r="CM132" s="68">
        <f t="shared" si="315"/>
        <v>-0.70606639532395354</v>
      </c>
      <c r="CN132" s="68">
        <f t="shared" si="315"/>
        <v>4.5699674665181211E-2</v>
      </c>
      <c r="CO132" s="68">
        <f t="shared" si="315"/>
        <v>-0.31026693906552572</v>
      </c>
      <c r="CP132" s="68">
        <f t="shared" si="316"/>
        <v>-0.2645672644003445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3.5247117899748007E-4</v>
      </c>
      <c r="C133" s="27">
        <f t="shared" si="299"/>
        <v>-1.5690787551624411E-3</v>
      </c>
      <c r="D133" s="27">
        <f t="shared" si="299"/>
        <v>6.5594933509849421E-3</v>
      </c>
      <c r="E133" s="27">
        <f t="shared" si="299"/>
        <v>7.9324353266939755E-3</v>
      </c>
      <c r="F133" s="27">
        <f t="shared" si="300"/>
        <v>1.4491928677678918E-2</v>
      </c>
      <c r="L133" t="str">
        <f t="shared" si="317"/>
        <v>52 Skilled metal, electrical and electronic trades</v>
      </c>
      <c r="M133" s="27">
        <f t="shared" si="301"/>
        <v>5.6631794059188001E-2</v>
      </c>
      <c r="N133" s="27">
        <f t="shared" si="301"/>
        <v>-5.2226665740682798E-2</v>
      </c>
      <c r="O133" s="27">
        <f t="shared" si="301"/>
        <v>0.21319496010965405</v>
      </c>
      <c r="P133" s="27">
        <f t="shared" si="301"/>
        <v>0.28648077922514292</v>
      </c>
      <c r="Q133" s="27">
        <f t="shared" si="302"/>
        <v>0.49967573933479698</v>
      </c>
      <c r="W133" t="str">
        <f t="shared" si="318"/>
        <v>52 Skilled metal, electrical and electronic trades</v>
      </c>
      <c r="X133" s="27">
        <f t="shared" si="303"/>
        <v>6.4976899141680367E-2</v>
      </c>
      <c r="Y133" s="27">
        <f t="shared" si="303"/>
        <v>-0.1023630853456392</v>
      </c>
      <c r="Z133" s="27">
        <f t="shared" si="303"/>
        <v>0.29632887462496238</v>
      </c>
      <c r="AA133" s="27">
        <f t="shared" si="303"/>
        <v>0.46643966562149419</v>
      </c>
      <c r="AB133" s="27">
        <f t="shared" si="304"/>
        <v>0.76276854024645657</v>
      </c>
      <c r="AH133" t="str">
        <f t="shared" si="319"/>
        <v>52 Skilled metal, electrical and electronic trades</v>
      </c>
      <c r="AI133" s="27">
        <f t="shared" si="305"/>
        <v>2.0920256601364429E-3</v>
      </c>
      <c r="AJ133" s="27">
        <f t="shared" si="305"/>
        <v>-1.6118886813968558E-2</v>
      </c>
      <c r="AK133" s="27">
        <f t="shared" si="305"/>
        <v>8.9783602303606935E-2</v>
      </c>
      <c r="AL133" s="27">
        <f t="shared" si="305"/>
        <v>0.23310476776278866</v>
      </c>
      <c r="AM133" s="27">
        <f t="shared" si="306"/>
        <v>0.32288837006639559</v>
      </c>
      <c r="AS133" t="str">
        <f t="shared" si="320"/>
        <v>52 Skilled metal, electrical and electronic trades</v>
      </c>
      <c r="AT133" s="27">
        <f t="shared" si="307"/>
        <v>-3.7266773142541343E-2</v>
      </c>
      <c r="AU133" s="27">
        <f t="shared" si="307"/>
        <v>1.4486092151427155E-2</v>
      </c>
      <c r="AV133" s="27">
        <f t="shared" si="307"/>
        <v>0.27009369466614297</v>
      </c>
      <c r="AW133" s="27">
        <f t="shared" si="307"/>
        <v>0.66171117156405401</v>
      </c>
      <c r="AX133" s="27">
        <f t="shared" si="308"/>
        <v>0.93180486623019698</v>
      </c>
      <c r="BD133" t="str">
        <f t="shared" si="321"/>
        <v>52 Skilled metal, electrical and electronic trades</v>
      </c>
      <c r="BE133" s="27">
        <f t="shared" si="309"/>
        <v>0.1973298005241837</v>
      </c>
      <c r="BF133" s="27">
        <f t="shared" si="309"/>
        <v>-2.0573266153433227</v>
      </c>
      <c r="BG133" s="27">
        <f t="shared" si="309"/>
        <v>0.98086358160189135</v>
      </c>
      <c r="BH133" s="27">
        <f t="shared" si="309"/>
        <v>5.5306118865408038E-2</v>
      </c>
      <c r="BI133" s="27">
        <f t="shared" si="310"/>
        <v>1.0361697004672994</v>
      </c>
      <c r="BO133" t="str">
        <f t="shared" si="322"/>
        <v>52 Skilled metal, electrical and electronic trades</v>
      </c>
      <c r="BP133" s="27">
        <f t="shared" si="311"/>
        <v>-0.78111141823358921</v>
      </c>
      <c r="BQ133" s="27">
        <f t="shared" si="311"/>
        <v>0.22724346250628358</v>
      </c>
      <c r="BR133" s="27">
        <f t="shared" si="311"/>
        <v>-0.59898756213085491</v>
      </c>
      <c r="BS133" s="27">
        <f t="shared" si="311"/>
        <v>-0.43024241807197328</v>
      </c>
      <c r="BT133" s="27">
        <f t="shared" si="312"/>
        <v>-1.0292299802028282</v>
      </c>
      <c r="BZ133" t="str">
        <f t="shared" si="323"/>
        <v>52 Skilled metal, electrical and electronic trades</v>
      </c>
      <c r="CA133" s="68">
        <f t="shared" si="313"/>
        <v>-0.52435513845193249</v>
      </c>
      <c r="CB133" s="68">
        <f t="shared" si="313"/>
        <v>-0.64448430545786106</v>
      </c>
      <c r="CC133" s="68">
        <f t="shared" si="313"/>
        <v>-0.17491707019641023</v>
      </c>
      <c r="CD133" s="68">
        <f t="shared" si="313"/>
        <v>-1.3174597808701181</v>
      </c>
      <c r="CE133" s="68">
        <f t="shared" si="314"/>
        <v>-1.4923768510665283</v>
      </c>
      <c r="CK133" t="str">
        <f t="shared" si="324"/>
        <v>52 Skilled metal, electrical and electronic trades</v>
      </c>
      <c r="CL133" s="68">
        <f t="shared" si="315"/>
        <v>7.2832497013328279E-2</v>
      </c>
      <c r="CM133" s="68">
        <f t="shared" si="315"/>
        <v>-0.51535321702783676</v>
      </c>
      <c r="CN133" s="68">
        <f t="shared" si="315"/>
        <v>-4.5300866393191863E-2</v>
      </c>
      <c r="CO133" s="68">
        <f t="shared" si="315"/>
        <v>-0.25468086924998001</v>
      </c>
      <c r="CP133" s="68">
        <f t="shared" si="316"/>
        <v>-0.29998173564317188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-4.7293918146799063E-3</v>
      </c>
      <c r="C134" s="27">
        <f t="shared" si="299"/>
        <v>-2.0676071402320473E-3</v>
      </c>
      <c r="D134" s="27">
        <f t="shared" si="299"/>
        <v>6.0386807613473942E-3</v>
      </c>
      <c r="E134" s="27">
        <f t="shared" si="299"/>
        <v>4.3835158423527996E-4</v>
      </c>
      <c r="F134" s="27">
        <f t="shared" si="300"/>
        <v>6.4770323455826742E-3</v>
      </c>
      <c r="L134" t="str">
        <f t="shared" si="317"/>
        <v>53 Skilled construction and building trades</v>
      </c>
      <c r="M134" s="27">
        <f t="shared" si="301"/>
        <v>-3.7136364103509678E-3</v>
      </c>
      <c r="N134" s="27">
        <f t="shared" si="301"/>
        <v>9.913132991050233E-3</v>
      </c>
      <c r="O134" s="27">
        <f t="shared" si="301"/>
        <v>9.212106719750443E-2</v>
      </c>
      <c r="P134" s="27">
        <f t="shared" si="301"/>
        <v>5.4700575475002178E-2</v>
      </c>
      <c r="Q134" s="27">
        <f t="shared" si="302"/>
        <v>0.14682164267250661</v>
      </c>
      <c r="W134" t="str">
        <f t="shared" si="318"/>
        <v>53 Skilled construction and building trades</v>
      </c>
      <c r="X134" s="27">
        <f t="shared" si="303"/>
        <v>-0.12976578368195291</v>
      </c>
      <c r="Y134" s="27">
        <f t="shared" si="303"/>
        <v>7.5602794645788118E-2</v>
      </c>
      <c r="Z134" s="27">
        <f t="shared" si="303"/>
        <v>0.22703936921087209</v>
      </c>
      <c r="AA134" s="27">
        <f t="shared" si="303"/>
        <v>0.15639402597553742</v>
      </c>
      <c r="AB134" s="27">
        <f t="shared" si="304"/>
        <v>0.38343339518640951</v>
      </c>
      <c r="AH134" t="str">
        <f t="shared" si="319"/>
        <v>53 Skilled construction and building trades</v>
      </c>
      <c r="AI134" s="27">
        <f t="shared" si="305"/>
        <v>2.1534996850588461E-3</v>
      </c>
      <c r="AJ134" s="27">
        <f t="shared" si="305"/>
        <v>9.3243828239952586E-2</v>
      </c>
      <c r="AK134" s="27">
        <f t="shared" si="305"/>
        <v>0.16247126279912893</v>
      </c>
      <c r="AL134" s="27">
        <f t="shared" si="305"/>
        <v>0.14948476971253122</v>
      </c>
      <c r="AM134" s="27">
        <f t="shared" si="306"/>
        <v>0.31195603251166015</v>
      </c>
      <c r="AS134" t="str">
        <f t="shared" si="320"/>
        <v>53 Skilled construction and building trades</v>
      </c>
      <c r="AT134" s="27">
        <f t="shared" si="307"/>
        <v>-9.9578566297456206E-2</v>
      </c>
      <c r="AU134" s="27">
        <f t="shared" si="307"/>
        <v>0.16757768287902863</v>
      </c>
      <c r="AV134" s="27">
        <f t="shared" si="307"/>
        <v>0.22331562708845765</v>
      </c>
      <c r="AW134" s="27">
        <f t="shared" si="307"/>
        <v>8.6424540498380775E-2</v>
      </c>
      <c r="AX134" s="27">
        <f t="shared" si="308"/>
        <v>0.30974016758683842</v>
      </c>
      <c r="BD134" t="str">
        <f t="shared" si="321"/>
        <v>53 Skilled construction and building trades</v>
      </c>
      <c r="BE134" s="27">
        <f t="shared" si="309"/>
        <v>-0.81762988044035723</v>
      </c>
      <c r="BF134" s="27">
        <f t="shared" si="309"/>
        <v>-0.37545630371948491</v>
      </c>
      <c r="BG134" s="27">
        <f t="shared" si="309"/>
        <v>0.77318126299949697</v>
      </c>
      <c r="BH134" s="27">
        <f t="shared" si="309"/>
        <v>-1.037282255343464</v>
      </c>
      <c r="BI134" s="27">
        <f t="shared" si="310"/>
        <v>-0.264100992343967</v>
      </c>
      <c r="BO134" t="str">
        <f t="shared" si="322"/>
        <v>53 Skilled construction and building trades</v>
      </c>
      <c r="BP134" s="27">
        <f t="shared" si="311"/>
        <v>-0.79670994718413546</v>
      </c>
      <c r="BQ134" s="27">
        <f t="shared" si="311"/>
        <v>1.3970378484103279</v>
      </c>
      <c r="BR134" s="27">
        <f t="shared" si="311"/>
        <v>3.0433344694802855E-2</v>
      </c>
      <c r="BS134" s="27">
        <f t="shared" si="311"/>
        <v>-0.1074077034421812</v>
      </c>
      <c r="BT134" s="27">
        <f t="shared" si="312"/>
        <v>-7.6974358747378346E-2</v>
      </c>
      <c r="BZ134" t="str">
        <f t="shared" si="323"/>
        <v>53 Skilled construction and building trades</v>
      </c>
      <c r="CA134" s="68">
        <f t="shared" si="313"/>
        <v>-0.87198964679839364</v>
      </c>
      <c r="CB134" s="68">
        <f t="shared" si="313"/>
        <v>0.12708045266633761</v>
      </c>
      <c r="CC134" s="68">
        <f t="shared" si="313"/>
        <v>0.15178710565630027</v>
      </c>
      <c r="CD134" s="68">
        <f t="shared" si="313"/>
        <v>-0.34300141094591385</v>
      </c>
      <c r="CE134" s="68">
        <f t="shared" si="314"/>
        <v>-0.19121430528961358</v>
      </c>
      <c r="CK134" t="str">
        <f t="shared" si="324"/>
        <v>53 Skilled construction and building trades</v>
      </c>
      <c r="CL134" s="68">
        <f t="shared" si="315"/>
        <v>-0.30071733066824713</v>
      </c>
      <c r="CM134" s="68">
        <f t="shared" si="315"/>
        <v>-0.47029213622126087</v>
      </c>
      <c r="CN134" s="68">
        <f t="shared" si="315"/>
        <v>-0.45507106635572248</v>
      </c>
      <c r="CO134" s="68">
        <f t="shared" si="315"/>
        <v>-0.98763736853671247</v>
      </c>
      <c r="CP134" s="68">
        <f t="shared" si="316"/>
        <v>-1.4427084348924348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2.72576465242029E-4</v>
      </c>
      <c r="C135" s="27">
        <f t="shared" si="299"/>
        <v>-2.7751961415227455E-4</v>
      </c>
      <c r="D135" s="27">
        <f t="shared" si="299"/>
        <v>2.8668916088335675E-2</v>
      </c>
      <c r="E135" s="27">
        <f t="shared" si="299"/>
        <v>4.0488578220335802E-2</v>
      </c>
      <c r="F135" s="27">
        <f t="shared" si="300"/>
        <v>6.9157494308671477E-2</v>
      </c>
      <c r="L135" t="str">
        <f t="shared" si="317"/>
        <v>54 Textiles, printing and other skilled trades</v>
      </c>
      <c r="M135" s="27">
        <f t="shared" si="301"/>
        <v>6.0943227949374346E-2</v>
      </c>
      <c r="N135" s="27">
        <f t="shared" si="301"/>
        <v>-7.8882498104496657E-3</v>
      </c>
      <c r="O135" s="27">
        <f t="shared" si="301"/>
        <v>0.209794706592906</v>
      </c>
      <c r="P135" s="27">
        <f t="shared" si="301"/>
        <v>0.3882737385269811</v>
      </c>
      <c r="Q135" s="27">
        <f t="shared" si="302"/>
        <v>0.5980684451198871</v>
      </c>
      <c r="W135" t="str">
        <f t="shared" si="318"/>
        <v>54 Textiles, printing and other skilled trades</v>
      </c>
      <c r="X135" s="27">
        <f t="shared" si="303"/>
        <v>-7.9472801698118545E-2</v>
      </c>
      <c r="Y135" s="27">
        <f t="shared" si="303"/>
        <v>0.1119612858935839</v>
      </c>
      <c r="Z135" s="27">
        <f t="shared" si="303"/>
        <v>0.34671994018365493</v>
      </c>
      <c r="AA135" s="27">
        <f t="shared" si="303"/>
        <v>0.67324684950878533</v>
      </c>
      <c r="AB135" s="27">
        <f t="shared" si="304"/>
        <v>1.0199667896924403</v>
      </c>
      <c r="AH135" t="str">
        <f t="shared" si="319"/>
        <v>54 Textiles, printing and other skilled trades</v>
      </c>
      <c r="AI135" s="27">
        <f t="shared" si="305"/>
        <v>-1.6947945320888114E-2</v>
      </c>
      <c r="AJ135" s="27">
        <f t="shared" si="305"/>
        <v>0.11028877670780429</v>
      </c>
      <c r="AK135" s="27">
        <f t="shared" si="305"/>
        <v>3.7114514060235915E-2</v>
      </c>
      <c r="AL135" s="27">
        <f t="shared" si="305"/>
        <v>0.21889485319316815</v>
      </c>
      <c r="AM135" s="27">
        <f t="shared" si="306"/>
        <v>0.25600936725340406</v>
      </c>
      <c r="AS135" t="str">
        <f t="shared" si="320"/>
        <v>54 Textiles, printing and other skilled trades</v>
      </c>
      <c r="AT135" s="27">
        <f t="shared" si="307"/>
        <v>-2.408180838255225E-2</v>
      </c>
      <c r="AU135" s="27">
        <f t="shared" si="307"/>
        <v>5.8653016238614741E-2</v>
      </c>
      <c r="AV135" s="27">
        <f t="shared" si="307"/>
        <v>6.9433640849714484E-2</v>
      </c>
      <c r="AW135" s="27">
        <f t="shared" si="307"/>
        <v>0.19690907044288763</v>
      </c>
      <c r="AX135" s="27">
        <f t="shared" si="308"/>
        <v>0.26634271129260212</v>
      </c>
      <c r="BD135" t="str">
        <f t="shared" si="321"/>
        <v>54 Textiles, printing and other skilled trades</v>
      </c>
      <c r="BE135" s="27">
        <f t="shared" si="309"/>
        <v>-0.51207197321101994</v>
      </c>
      <c r="BF135" s="27">
        <f t="shared" si="309"/>
        <v>-0.232652447644905</v>
      </c>
      <c r="BG135" s="27">
        <f t="shared" si="309"/>
        <v>0.88149986160146554</v>
      </c>
      <c r="BH135" s="27">
        <f t="shared" si="309"/>
        <v>0.64320409303152193</v>
      </c>
      <c r="BI135" s="27">
        <f t="shared" si="310"/>
        <v>1.5247039546329875</v>
      </c>
      <c r="BO135" t="str">
        <f t="shared" si="322"/>
        <v>54 Textiles, printing and other skilled trades</v>
      </c>
      <c r="BP135" s="27">
        <f t="shared" si="311"/>
        <v>-1.0824692509953104</v>
      </c>
      <c r="BQ135" s="27">
        <f t="shared" si="311"/>
        <v>0.17418989606072355</v>
      </c>
      <c r="BR135" s="27">
        <f t="shared" si="311"/>
        <v>-0.10700013770319661</v>
      </c>
      <c r="BS135" s="27">
        <f t="shared" si="311"/>
        <v>-0.50340681954504607</v>
      </c>
      <c r="BT135" s="27">
        <f t="shared" si="312"/>
        <v>-0.61040695724824268</v>
      </c>
      <c r="BZ135" t="str">
        <f t="shared" si="323"/>
        <v>54 Textiles, printing and other skilled trades</v>
      </c>
      <c r="CA135" s="68">
        <f t="shared" si="313"/>
        <v>-0.82845617843600783</v>
      </c>
      <c r="CB135" s="68">
        <f t="shared" si="313"/>
        <v>-0.24734044619018158</v>
      </c>
      <c r="CC135" s="68">
        <f t="shared" si="313"/>
        <v>0.14448844513561987</v>
      </c>
      <c r="CD135" s="68">
        <f t="shared" si="313"/>
        <v>-0.66012589156773327</v>
      </c>
      <c r="CE135" s="68">
        <f t="shared" si="314"/>
        <v>-0.5156374464321134</v>
      </c>
      <c r="CK135" t="str">
        <f t="shared" si="324"/>
        <v>54 Textiles, printing and other skilled trades</v>
      </c>
      <c r="CL135" s="68">
        <f t="shared" si="315"/>
        <v>-0.30672973217701527</v>
      </c>
      <c r="CM135" s="68">
        <f t="shared" si="315"/>
        <v>-0.31455369764914187</v>
      </c>
      <c r="CN135" s="68">
        <f t="shared" si="315"/>
        <v>-0.33952246079983739</v>
      </c>
      <c r="CO135" s="68">
        <f t="shared" si="315"/>
        <v>-0.24722845712108044</v>
      </c>
      <c r="CP135" s="68">
        <f t="shared" si="316"/>
        <v>-0.58675091792091782</v>
      </c>
    </row>
    <row r="136" spans="1:94" x14ac:dyDescent="0.2">
      <c r="A136" t="str">
        <f t="shared" si="298"/>
        <v>61 Caring personal service occupations</v>
      </c>
      <c r="B136" s="27">
        <f t="shared" si="299"/>
        <v>8.0806411801958578E-3</v>
      </c>
      <c r="C136" s="27">
        <f t="shared" si="299"/>
        <v>-3.2766408361063551E-3</v>
      </c>
      <c r="D136" s="27">
        <f t="shared" si="299"/>
        <v>2.0768372589240247E-2</v>
      </c>
      <c r="E136" s="27">
        <f t="shared" si="299"/>
        <v>2.9672429287170496E-2</v>
      </c>
      <c r="F136" s="27">
        <f t="shared" si="300"/>
        <v>5.0440801876410743E-2</v>
      </c>
      <c r="L136" t="str">
        <f t="shared" si="317"/>
        <v>61 Caring personal service occupations</v>
      </c>
      <c r="M136" s="27">
        <f t="shared" si="301"/>
        <v>0.78373761995709779</v>
      </c>
      <c r="N136" s="27">
        <f t="shared" si="301"/>
        <v>-0.23914762715931293</v>
      </c>
      <c r="O136" s="27">
        <f t="shared" si="301"/>
        <v>1.0656647383927091</v>
      </c>
      <c r="P136" s="27">
        <f t="shared" si="301"/>
        <v>1.5895630293709448</v>
      </c>
      <c r="Q136" s="27">
        <f t="shared" si="302"/>
        <v>2.655227767763654</v>
      </c>
      <c r="W136" t="str">
        <f t="shared" si="318"/>
        <v>61 Caring personal service occupations</v>
      </c>
      <c r="X136" s="27">
        <f t="shared" si="303"/>
        <v>1.3780101110092167</v>
      </c>
      <c r="Y136" s="27">
        <f t="shared" si="303"/>
        <v>0.8165738067478463</v>
      </c>
      <c r="Z136" s="27">
        <f t="shared" si="303"/>
        <v>0.8570600052050974</v>
      </c>
      <c r="AA136" s="27">
        <f t="shared" si="303"/>
        <v>2.7422292856989134</v>
      </c>
      <c r="AB136" s="27">
        <f t="shared" si="304"/>
        <v>3.5992892909040108</v>
      </c>
      <c r="AH136" t="str">
        <f t="shared" si="319"/>
        <v>61 Caring personal service occupations</v>
      </c>
      <c r="AI136" s="27">
        <f t="shared" si="305"/>
        <v>0.61707775022383071</v>
      </c>
      <c r="AJ136" s="27">
        <f t="shared" si="305"/>
        <v>0.80350537319364879</v>
      </c>
      <c r="AK136" s="27">
        <f t="shared" si="305"/>
        <v>-0.42088000061564124</v>
      </c>
      <c r="AL136" s="27">
        <f t="shared" si="305"/>
        <v>0.83371593298857238</v>
      </c>
      <c r="AM136" s="27">
        <f t="shared" si="306"/>
        <v>0.41283593237293115</v>
      </c>
      <c r="AS136" t="str">
        <f t="shared" si="320"/>
        <v>61 Caring personal service occupations</v>
      </c>
      <c r="AT136" s="27">
        <f t="shared" si="307"/>
        <v>0.62288455229016559</v>
      </c>
      <c r="AU136" s="27">
        <f t="shared" si="307"/>
        <v>0.46067700972249481</v>
      </c>
      <c r="AV136" s="27">
        <f t="shared" si="307"/>
        <v>-9.9040253394677702E-2</v>
      </c>
      <c r="AW136" s="27">
        <f t="shared" si="307"/>
        <v>0.7813663181868109</v>
      </c>
      <c r="AX136" s="27">
        <f t="shared" si="308"/>
        <v>0.6823260647921332</v>
      </c>
      <c r="BD136" t="str">
        <f t="shared" si="321"/>
        <v>61 Caring personal service occupations</v>
      </c>
      <c r="BE136" s="27">
        <f t="shared" si="309"/>
        <v>2.1301972546490262</v>
      </c>
      <c r="BF136" s="27">
        <f t="shared" si="309"/>
        <v>-0.49213114076811237</v>
      </c>
      <c r="BG136" s="27">
        <f t="shared" si="309"/>
        <v>2.2738822037489648</v>
      </c>
      <c r="BH136" s="27">
        <f t="shared" si="309"/>
        <v>3.9681816852343772</v>
      </c>
      <c r="BI136" s="27">
        <f t="shared" si="310"/>
        <v>6.242063888983342</v>
      </c>
      <c r="BO136" t="str">
        <f t="shared" si="322"/>
        <v>61 Caring personal service occupations</v>
      </c>
      <c r="BP136" s="27">
        <f t="shared" si="311"/>
        <v>1.5238743366435301</v>
      </c>
      <c r="BQ136" s="27">
        <f t="shared" si="311"/>
        <v>-2.6820723622753668</v>
      </c>
      <c r="BR136" s="27">
        <f t="shared" si="311"/>
        <v>0.33619402109881236</v>
      </c>
      <c r="BS136" s="27">
        <f t="shared" si="311"/>
        <v>-1.669922321778964</v>
      </c>
      <c r="BT136" s="27">
        <f t="shared" si="312"/>
        <v>-1.3337283006801517</v>
      </c>
      <c r="BZ136" t="str">
        <f t="shared" si="323"/>
        <v>61 Caring personal service occupations</v>
      </c>
      <c r="CA136" s="68">
        <f t="shared" si="313"/>
        <v>-1.8157607316388233</v>
      </c>
      <c r="CB136" s="68">
        <f t="shared" si="313"/>
        <v>-0.79886410844936018</v>
      </c>
      <c r="CC136" s="68">
        <f t="shared" si="313"/>
        <v>-0.69174145198397907</v>
      </c>
      <c r="CD136" s="68">
        <f t="shared" si="313"/>
        <v>-0.3560938313161961</v>
      </c>
      <c r="CE136" s="68">
        <f t="shared" si="314"/>
        <v>-1.0478352833001752</v>
      </c>
      <c r="CK136" t="str">
        <f t="shared" si="324"/>
        <v>61 Caring personal service occupations</v>
      </c>
      <c r="CL136" s="68">
        <f t="shared" si="315"/>
        <v>-5.5997475854439926E-2</v>
      </c>
      <c r="CM136" s="68">
        <f t="shared" si="315"/>
        <v>-0.24708106307272998</v>
      </c>
      <c r="CN136" s="68">
        <f t="shared" si="315"/>
        <v>7.995078271547662E-3</v>
      </c>
      <c r="CO136" s="68">
        <f t="shared" si="315"/>
        <v>-6.8993581428718143E-2</v>
      </c>
      <c r="CP136" s="68">
        <f t="shared" si="316"/>
        <v>-6.0998503157170481E-2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2.6487450188285092E-3</v>
      </c>
      <c r="C137" s="27">
        <f t="shared" si="299"/>
        <v>-1.7661124040686711E-3</v>
      </c>
      <c r="D137" s="27">
        <f t="shared" si="299"/>
        <v>6.5222482570291423E-3</v>
      </c>
      <c r="E137" s="27">
        <f t="shared" si="299"/>
        <v>1.3075943890597574E-2</v>
      </c>
      <c r="F137" s="27">
        <f t="shared" si="300"/>
        <v>1.9598192147626717E-2</v>
      </c>
      <c r="L137" t="str">
        <f t="shared" si="317"/>
        <v>62 Leisure, travel and related personal service occupations</v>
      </c>
      <c r="M137" s="27">
        <f t="shared" si="301"/>
        <v>0.11731459381015946</v>
      </c>
      <c r="N137" s="27">
        <f t="shared" si="301"/>
        <v>-4.9487090234523912E-2</v>
      </c>
      <c r="O137" s="27">
        <f t="shared" si="301"/>
        <v>8.9098820921421074E-2</v>
      </c>
      <c r="P137" s="27">
        <f t="shared" si="301"/>
        <v>0.12908409688820849</v>
      </c>
      <c r="Q137" s="27">
        <f t="shared" si="302"/>
        <v>0.21818291780962956</v>
      </c>
      <c r="W137" t="str">
        <f t="shared" si="318"/>
        <v>62 Leisure, travel and related personal service occupations</v>
      </c>
      <c r="X137" s="27">
        <f t="shared" si="303"/>
        <v>0.43369514182636681</v>
      </c>
      <c r="Y137" s="27">
        <f t="shared" si="303"/>
        <v>0.33942404755142386</v>
      </c>
      <c r="Z137" s="27">
        <f t="shared" si="303"/>
        <v>0.31696446520567179</v>
      </c>
      <c r="AA137" s="27">
        <f t="shared" si="303"/>
        <v>1.0437028327161864</v>
      </c>
      <c r="AB137" s="27">
        <f t="shared" si="304"/>
        <v>1.3606672979218581</v>
      </c>
      <c r="AH137" t="str">
        <f t="shared" si="319"/>
        <v>62 Leisure, travel and related personal service occupations</v>
      </c>
      <c r="AI137" s="27">
        <f t="shared" si="305"/>
        <v>0.26947773771809647</v>
      </c>
      <c r="AJ137" s="27">
        <f t="shared" si="305"/>
        <v>0.18832064752175337</v>
      </c>
      <c r="AK137" s="27">
        <f t="shared" si="305"/>
        <v>-2.7698250141763303E-3</v>
      </c>
      <c r="AL137" s="27">
        <f t="shared" si="305"/>
        <v>0.45052187749292871</v>
      </c>
      <c r="AM137" s="27">
        <f t="shared" si="306"/>
        <v>0.44775205247875238</v>
      </c>
      <c r="AS137" t="str">
        <f t="shared" si="320"/>
        <v>62 Leisure, travel and related personal service occupations</v>
      </c>
      <c r="AT137" s="27">
        <f t="shared" si="307"/>
        <v>0.28458244678567191</v>
      </c>
      <c r="AU137" s="27">
        <f t="shared" si="307"/>
        <v>0.42077588243686548</v>
      </c>
      <c r="AV137" s="27">
        <f t="shared" si="307"/>
        <v>8.4971981643998884E-2</v>
      </c>
      <c r="AW137" s="27">
        <f t="shared" si="307"/>
        <v>0.74478223493901874</v>
      </c>
      <c r="AX137" s="27">
        <f t="shared" si="308"/>
        <v>0.82975421658301762</v>
      </c>
      <c r="BD137" t="str">
        <f t="shared" si="321"/>
        <v>62 Leisure, travel and related personal service occupations</v>
      </c>
      <c r="BE137" s="27">
        <f t="shared" si="309"/>
        <v>8.8240662123094893E-2</v>
      </c>
      <c r="BF137" s="27">
        <f t="shared" si="309"/>
        <v>0.15872136566869077</v>
      </c>
      <c r="BG137" s="27">
        <f t="shared" si="309"/>
        <v>-0.14178878019655983</v>
      </c>
      <c r="BH137" s="27">
        <f t="shared" si="309"/>
        <v>-0.25692430262813737</v>
      </c>
      <c r="BI137" s="27">
        <f t="shared" si="310"/>
        <v>-0.3987130828246972</v>
      </c>
      <c r="BO137" t="str">
        <f t="shared" si="322"/>
        <v>62 Leisure, travel and related personal service occupations</v>
      </c>
      <c r="BP137" s="27">
        <f t="shared" si="311"/>
        <v>0.39554892128721164</v>
      </c>
      <c r="BQ137" s="27">
        <f t="shared" si="311"/>
        <v>-0.28367131964967651</v>
      </c>
      <c r="BR137" s="27">
        <f t="shared" si="311"/>
        <v>-0.59093295908095378</v>
      </c>
      <c r="BS137" s="27">
        <f t="shared" si="311"/>
        <v>-1.0200906256662865</v>
      </c>
      <c r="BT137" s="27">
        <f t="shared" si="312"/>
        <v>-1.6110235847472403</v>
      </c>
      <c r="BZ137" t="str">
        <f t="shared" si="323"/>
        <v>62 Leisure, travel and related personal service occupations</v>
      </c>
      <c r="CA137" s="68">
        <f t="shared" si="313"/>
        <v>0.40354293840392597</v>
      </c>
      <c r="CB137" s="68">
        <f t="shared" si="313"/>
        <v>-0.2787306082672858</v>
      </c>
      <c r="CC137" s="68">
        <f t="shared" si="313"/>
        <v>-0.31332124191802446</v>
      </c>
      <c r="CD137" s="68">
        <f t="shared" si="313"/>
        <v>-0.84417835741099001</v>
      </c>
      <c r="CE137" s="68">
        <f t="shared" si="314"/>
        <v>-1.1574995993290145</v>
      </c>
      <c r="CK137" t="str">
        <f t="shared" si="324"/>
        <v>62 Leisure, travel and related personal service occupations</v>
      </c>
      <c r="CL137" s="68">
        <f t="shared" si="315"/>
        <v>-6.8062354489826227E-3</v>
      </c>
      <c r="CM137" s="68">
        <f t="shared" si="315"/>
        <v>-0.37327927706566888</v>
      </c>
      <c r="CN137" s="68">
        <f t="shared" si="315"/>
        <v>-0.26384618385337189</v>
      </c>
      <c r="CO137" s="68">
        <f t="shared" si="315"/>
        <v>-0.24757809445744272</v>
      </c>
      <c r="CP137" s="68">
        <f t="shared" si="316"/>
        <v>-0.51142427831081461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1.7644949928274749E-5</v>
      </c>
      <c r="C138" s="27">
        <f t="shared" si="299"/>
        <v>-6.979018833602052E-5</v>
      </c>
      <c r="D138" s="27">
        <f t="shared" si="299"/>
        <v>8.7635354685131322E-4</v>
      </c>
      <c r="E138" s="27">
        <f t="shared" si="299"/>
        <v>9.3967483838913474E-4</v>
      </c>
      <c r="F138" s="27">
        <f t="shared" si="300"/>
        <v>1.816028385240448E-3</v>
      </c>
      <c r="L138" t="str">
        <f t="shared" si="317"/>
        <v>63 Community and civil enforcement occupations</v>
      </c>
      <c r="M138" s="27">
        <f t="shared" si="301"/>
        <v>-1.693158298553897E-3</v>
      </c>
      <c r="N138" s="27">
        <f t="shared" si="301"/>
        <v>6.08579393477977E-3</v>
      </c>
      <c r="O138" s="27">
        <f t="shared" si="301"/>
        <v>3.7665384723745143E-5</v>
      </c>
      <c r="P138" s="27">
        <f t="shared" si="301"/>
        <v>1.249044348432346E-2</v>
      </c>
      <c r="Q138" s="27">
        <f t="shared" si="302"/>
        <v>1.2528108869047205E-2</v>
      </c>
      <c r="W138" t="str">
        <f t="shared" si="318"/>
        <v>63 Community and civil enforcement occupations</v>
      </c>
      <c r="X138" s="27">
        <f t="shared" si="303"/>
        <v>-1.2177457208486231E-3</v>
      </c>
      <c r="Y138" s="27">
        <f t="shared" si="303"/>
        <v>2.218635478564511E-2</v>
      </c>
      <c r="Z138" s="27">
        <f t="shared" si="303"/>
        <v>1.1152054333096739E-2</v>
      </c>
      <c r="AA138" s="27">
        <f t="shared" si="303"/>
        <v>4.5277264933855588E-2</v>
      </c>
      <c r="AB138" s="27">
        <f t="shared" si="304"/>
        <v>5.6429319266952327E-2</v>
      </c>
      <c r="AH138" t="str">
        <f t="shared" si="319"/>
        <v>63 Community and civil enforcement occupations</v>
      </c>
      <c r="AI138" s="27">
        <f t="shared" si="305"/>
        <v>-3.2095806810004852E-3</v>
      </c>
      <c r="AJ138" s="27">
        <f t="shared" si="305"/>
        <v>1.2592222666755911E-2</v>
      </c>
      <c r="AK138" s="27">
        <f t="shared" si="305"/>
        <v>-9.2470169794085788E-3</v>
      </c>
      <c r="AL138" s="27">
        <f t="shared" si="305"/>
        <v>9.2294418481088589E-3</v>
      </c>
      <c r="AM138" s="27">
        <f t="shared" si="306"/>
        <v>-1.7575131299719937E-5</v>
      </c>
      <c r="AS138" t="str">
        <f t="shared" si="320"/>
        <v>63 Community and civil enforcement occupations</v>
      </c>
      <c r="AT138" s="27">
        <f t="shared" si="307"/>
        <v>-6.6113619684969732E-3</v>
      </c>
      <c r="AU138" s="27">
        <f t="shared" si="307"/>
        <v>1.047763143961615E-2</v>
      </c>
      <c r="AV138" s="27">
        <f t="shared" si="307"/>
        <v>-9.2628317883777511E-3</v>
      </c>
      <c r="AW138" s="27">
        <f t="shared" si="307"/>
        <v>4.4011038000207336E-3</v>
      </c>
      <c r="AX138" s="27">
        <f t="shared" si="308"/>
        <v>-4.8617279883570175E-3</v>
      </c>
      <c r="BD138" t="str">
        <f t="shared" si="321"/>
        <v>63 Community and civil enforcement occupations</v>
      </c>
      <c r="BE138" s="27">
        <f t="shared" si="309"/>
        <v>-4.6210749396027262E-2</v>
      </c>
      <c r="BF138" s="27">
        <f t="shared" si="309"/>
        <v>3.4885694585754856E-2</v>
      </c>
      <c r="BG138" s="27">
        <f t="shared" si="309"/>
        <v>-4.4673439246077307E-2</v>
      </c>
      <c r="BH138" s="27">
        <f t="shared" si="309"/>
        <v>1.6340612658138381E-2</v>
      </c>
      <c r="BI138" s="27">
        <f t="shared" si="310"/>
        <v>-2.8332826587938925E-2</v>
      </c>
      <c r="BO138" t="str">
        <f t="shared" si="322"/>
        <v>63 Community and civil enforcement occupations</v>
      </c>
      <c r="BP138" s="27">
        <f t="shared" si="311"/>
        <v>-4.5832777519199258E-2</v>
      </c>
      <c r="BQ138" s="27">
        <f t="shared" si="311"/>
        <v>6.1486341382378878E-2</v>
      </c>
      <c r="BR138" s="27">
        <f t="shared" si="311"/>
        <v>-7.9180972914278891E-2</v>
      </c>
      <c r="BS138" s="27">
        <f t="shared" si="311"/>
        <v>1.1047103844945283E-3</v>
      </c>
      <c r="BT138" s="27">
        <f t="shared" si="312"/>
        <v>-7.8076262529784363E-2</v>
      </c>
      <c r="BZ138" t="str">
        <f t="shared" si="323"/>
        <v>63 Community and civil enforcement occupations</v>
      </c>
      <c r="CA138" s="68">
        <f t="shared" si="313"/>
        <v>-2.5289663654567918E-2</v>
      </c>
      <c r="CB138" s="68">
        <f t="shared" si="313"/>
        <v>3.2321352834629336E-2</v>
      </c>
      <c r="CC138" s="68">
        <f t="shared" si="313"/>
        <v>-6.0257954877960374E-2</v>
      </c>
      <c r="CD138" s="68">
        <f t="shared" si="313"/>
        <v>-1.9737837739788822E-2</v>
      </c>
      <c r="CE138" s="68">
        <f t="shared" si="314"/>
        <v>-7.9995792617749195E-2</v>
      </c>
      <c r="CK138" t="str">
        <f t="shared" si="324"/>
        <v>63 Community and civil enforcement occupations</v>
      </c>
      <c r="CL138" s="68">
        <f t="shared" si="315"/>
        <v>-1.774179684681499E-2</v>
      </c>
      <c r="CM138" s="68">
        <f t="shared" si="315"/>
        <v>4.07105287443945E-3</v>
      </c>
      <c r="CN138" s="68">
        <f t="shared" si="315"/>
        <v>-2.6747783390587858E-2</v>
      </c>
      <c r="CO138" s="68">
        <f t="shared" si="315"/>
        <v>-6.8383330996878502E-3</v>
      </c>
      <c r="CP138" s="68">
        <f t="shared" si="316"/>
        <v>-3.3586116490275708E-2</v>
      </c>
    </row>
    <row r="139" spans="1:94" x14ac:dyDescent="0.2">
      <c r="A139" t="str">
        <f t="shared" si="298"/>
        <v>71 Sales occupations</v>
      </c>
      <c r="B139" s="27">
        <f t="shared" si="299"/>
        <v>9.4481618143126E-3</v>
      </c>
      <c r="C139" s="27">
        <f t="shared" si="299"/>
        <v>-1.459602893948049E-2</v>
      </c>
      <c r="D139" s="27">
        <f t="shared" si="299"/>
        <v>3.6416426373598917E-2</v>
      </c>
      <c r="E139" s="27">
        <f t="shared" si="299"/>
        <v>4.9796775883774735E-2</v>
      </c>
      <c r="F139" s="27">
        <f t="shared" si="300"/>
        <v>8.6213202257373653E-2</v>
      </c>
      <c r="L139" t="str">
        <f t="shared" si="317"/>
        <v>71 Sales occupations</v>
      </c>
      <c r="M139" s="27">
        <f t="shared" si="301"/>
        <v>0.18821917045239434</v>
      </c>
      <c r="N139" s="27">
        <f t="shared" si="301"/>
        <v>3.3355777808484977E-2</v>
      </c>
      <c r="O139" s="27">
        <f t="shared" si="301"/>
        <v>0.56869104281095106</v>
      </c>
      <c r="P139" s="27">
        <f t="shared" si="301"/>
        <v>0.97371613363161158</v>
      </c>
      <c r="Q139" s="27">
        <f t="shared" si="302"/>
        <v>1.5424071764425626</v>
      </c>
      <c r="W139" t="str">
        <f t="shared" si="318"/>
        <v>71 Sales occupations</v>
      </c>
      <c r="X139" s="27">
        <f t="shared" si="303"/>
        <v>-6.176791649289104E-2</v>
      </c>
      <c r="Y139" s="27">
        <f t="shared" si="303"/>
        <v>1.1821755238791534</v>
      </c>
      <c r="Z139" s="27">
        <f t="shared" si="303"/>
        <v>0.56096249441292034</v>
      </c>
      <c r="AA139" s="27">
        <f t="shared" si="303"/>
        <v>2.562564566802787</v>
      </c>
      <c r="AB139" s="27">
        <f t="shared" si="304"/>
        <v>3.1235270612157073</v>
      </c>
      <c r="AH139" t="str">
        <f t="shared" si="319"/>
        <v>71 Sales occupations</v>
      </c>
      <c r="AI139" s="27">
        <f t="shared" si="305"/>
        <v>-0.13288586242075051</v>
      </c>
      <c r="AJ139" s="27">
        <f t="shared" si="305"/>
        <v>0.39438597448036705</v>
      </c>
      <c r="AK139" s="27">
        <f t="shared" si="305"/>
        <v>-6.8999978618872859E-2</v>
      </c>
      <c r="AL139" s="27">
        <f t="shared" si="305"/>
        <v>0.5766304703455849</v>
      </c>
      <c r="AM139" s="27">
        <f t="shared" si="306"/>
        <v>0.50763049172671204</v>
      </c>
      <c r="AS139" t="str">
        <f t="shared" si="320"/>
        <v>71 Sales occupations</v>
      </c>
      <c r="AT139" s="27">
        <f t="shared" si="307"/>
        <v>-0.14881858493612388</v>
      </c>
      <c r="AU139" s="27">
        <f t="shared" si="307"/>
        <v>0.28309077017245698</v>
      </c>
      <c r="AV139" s="27">
        <f t="shared" si="307"/>
        <v>-6.3659903740497237E-2</v>
      </c>
      <c r="AW139" s="27">
        <f t="shared" si="307"/>
        <v>0.40576365066199926</v>
      </c>
      <c r="AX139" s="27">
        <f t="shared" si="308"/>
        <v>0.34210374692150203</v>
      </c>
      <c r="BD139" t="str">
        <f t="shared" si="321"/>
        <v>71 Sales occupations</v>
      </c>
      <c r="BE139" s="27">
        <f t="shared" si="309"/>
        <v>-1.8856259358605989</v>
      </c>
      <c r="BF139" s="27">
        <f t="shared" si="309"/>
        <v>0.30324905214547648</v>
      </c>
      <c r="BG139" s="27">
        <f t="shared" si="309"/>
        <v>1.0074290403274464</v>
      </c>
      <c r="BH139" s="27">
        <f t="shared" si="309"/>
        <v>1.1347485175775454</v>
      </c>
      <c r="BI139" s="27">
        <f t="shared" si="310"/>
        <v>2.1421775579049918</v>
      </c>
      <c r="BO139" t="str">
        <f t="shared" si="322"/>
        <v>71 Sales occupations</v>
      </c>
      <c r="BP139" s="27">
        <f t="shared" si="311"/>
        <v>-2.6179890901863558</v>
      </c>
      <c r="BQ139" s="27">
        <f t="shared" si="311"/>
        <v>-0.47594500478346013</v>
      </c>
      <c r="BR139" s="27">
        <f t="shared" si="311"/>
        <v>-0.387318842553249</v>
      </c>
      <c r="BS139" s="27">
        <f t="shared" si="311"/>
        <v>-2.2913263833473376</v>
      </c>
      <c r="BT139" s="27">
        <f t="shared" si="312"/>
        <v>-2.6786452259005866</v>
      </c>
      <c r="BZ139" t="str">
        <f t="shared" si="323"/>
        <v>71 Sales occupations</v>
      </c>
      <c r="CA139" s="68">
        <f t="shared" si="313"/>
        <v>-1.3198847895735266</v>
      </c>
      <c r="CB139" s="68">
        <f t="shared" si="313"/>
        <v>-1.1091973374439501</v>
      </c>
      <c r="CC139" s="68">
        <f t="shared" si="313"/>
        <v>-1.5271909179409509</v>
      </c>
      <c r="CD139" s="68">
        <f t="shared" si="313"/>
        <v>-4.2794196726991895</v>
      </c>
      <c r="CE139" s="68">
        <f t="shared" si="314"/>
        <v>-5.8066105906401404</v>
      </c>
      <c r="CK139" t="str">
        <f t="shared" si="324"/>
        <v>71 Sales occupations</v>
      </c>
      <c r="CL139" s="68">
        <f t="shared" si="315"/>
        <v>-0.9495408859427874</v>
      </c>
      <c r="CM139" s="68">
        <f t="shared" si="315"/>
        <v>-1.1036412029851159</v>
      </c>
      <c r="CN139" s="68">
        <f t="shared" si="315"/>
        <v>-0.71310837359934531</v>
      </c>
      <c r="CO139" s="68">
        <f t="shared" si="315"/>
        <v>-0.88117292598892094</v>
      </c>
      <c r="CP139" s="68">
        <f t="shared" si="316"/>
        <v>-1.5942812995882663</v>
      </c>
    </row>
    <row r="140" spans="1:94" x14ac:dyDescent="0.2">
      <c r="A140" t="str">
        <f t="shared" si="298"/>
        <v>72 Customer service occupations</v>
      </c>
      <c r="B140" s="27">
        <f t="shared" si="299"/>
        <v>6.135113470064367E-3</v>
      </c>
      <c r="C140" s="27">
        <f t="shared" si="299"/>
        <v>3.4813331097260231E-4</v>
      </c>
      <c r="D140" s="27">
        <f t="shared" si="299"/>
        <v>2.2010494583297388E-2</v>
      </c>
      <c r="E140" s="27">
        <f t="shared" si="299"/>
        <v>2.623979594469332E-2</v>
      </c>
      <c r="F140" s="27">
        <f t="shared" si="300"/>
        <v>4.8250290527990708E-2</v>
      </c>
      <c r="L140" t="str">
        <f t="shared" si="317"/>
        <v>72 Customer service occupations</v>
      </c>
      <c r="M140" s="27">
        <f t="shared" si="301"/>
        <v>0.13623632067399383</v>
      </c>
      <c r="N140" s="27">
        <f t="shared" si="301"/>
        <v>-8.4700763722600492E-3</v>
      </c>
      <c r="O140" s="27">
        <f t="shared" si="301"/>
        <v>0.23390387643702015</v>
      </c>
      <c r="P140" s="27">
        <f t="shared" si="301"/>
        <v>0.31285129536090162</v>
      </c>
      <c r="Q140" s="27">
        <f t="shared" si="302"/>
        <v>0.54675517179792177</v>
      </c>
      <c r="W140" t="str">
        <f t="shared" si="318"/>
        <v>72 Customer service occupations</v>
      </c>
      <c r="X140" s="27">
        <f t="shared" si="303"/>
        <v>0.22856752876418418</v>
      </c>
      <c r="Y140" s="27">
        <f t="shared" si="303"/>
        <v>0.34725516050854677</v>
      </c>
      <c r="Z140" s="27">
        <f t="shared" si="303"/>
        <v>0.35336251883446668</v>
      </c>
      <c r="AA140" s="27">
        <f t="shared" si="303"/>
        <v>0.90809604414509026</v>
      </c>
      <c r="AB140" s="27">
        <f t="shared" si="304"/>
        <v>1.2614585629795569</v>
      </c>
      <c r="AH140" t="str">
        <f t="shared" si="319"/>
        <v>72 Customer service occupations</v>
      </c>
      <c r="AI140" s="27">
        <f t="shared" si="305"/>
        <v>0.10245668876055114</v>
      </c>
      <c r="AJ140" s="27">
        <f t="shared" si="305"/>
        <v>0.15793670500947421</v>
      </c>
      <c r="AK140" s="27">
        <f t="shared" si="305"/>
        <v>0.11418082054720902</v>
      </c>
      <c r="AL140" s="27">
        <f t="shared" si="305"/>
        <v>0.3026051427105152</v>
      </c>
      <c r="AM140" s="27">
        <f t="shared" si="306"/>
        <v>0.41678596325772421</v>
      </c>
      <c r="AS140" t="str">
        <f t="shared" si="320"/>
        <v>72 Customer service occupations</v>
      </c>
      <c r="AT140" s="27">
        <f t="shared" si="307"/>
        <v>6.4371472594208057E-2</v>
      </c>
      <c r="AU140" s="27">
        <f t="shared" si="307"/>
        <v>0.13545056987657023</v>
      </c>
      <c r="AV140" s="27">
        <f t="shared" si="307"/>
        <v>7.8670575199934478E-2</v>
      </c>
      <c r="AW140" s="27">
        <f t="shared" si="307"/>
        <v>0.19734074506662436</v>
      </c>
      <c r="AX140" s="27">
        <f t="shared" si="308"/>
        <v>0.27601132026655884</v>
      </c>
      <c r="BD140" t="str">
        <f t="shared" si="321"/>
        <v>72 Customer service occupations</v>
      </c>
      <c r="BE140" s="27">
        <f t="shared" si="309"/>
        <v>3.0593879155280224E-2</v>
      </c>
      <c r="BF140" s="27">
        <f t="shared" si="309"/>
        <v>0.14024986545916374</v>
      </c>
      <c r="BG140" s="27">
        <f t="shared" si="309"/>
        <v>0.38121016444444011</v>
      </c>
      <c r="BH140" s="27">
        <f t="shared" si="309"/>
        <v>0.37010933380802458</v>
      </c>
      <c r="BI140" s="27">
        <f t="shared" si="310"/>
        <v>0.75131949825246469</v>
      </c>
      <c r="BO140" t="str">
        <f t="shared" si="322"/>
        <v>72 Customer service occupations</v>
      </c>
      <c r="BP140" s="27">
        <f t="shared" si="311"/>
        <v>0.31314456284153547</v>
      </c>
      <c r="BQ140" s="27">
        <f t="shared" si="311"/>
        <v>-0.2770784280797236</v>
      </c>
      <c r="BR140" s="27">
        <f t="shared" si="311"/>
        <v>0.34918859462580176</v>
      </c>
      <c r="BS140" s="27">
        <f t="shared" si="311"/>
        <v>-0.20889546694838312</v>
      </c>
      <c r="BT140" s="27">
        <f t="shared" si="312"/>
        <v>0.14029312767741864</v>
      </c>
      <c r="BZ140" t="str">
        <f t="shared" si="323"/>
        <v>72 Customer service occupations</v>
      </c>
      <c r="CA140" s="68">
        <f t="shared" si="313"/>
        <v>-3.1443194270880381E-2</v>
      </c>
      <c r="CB140" s="68">
        <f t="shared" si="313"/>
        <v>-0.11767144420067122</v>
      </c>
      <c r="CC140" s="68">
        <f t="shared" si="313"/>
        <v>-6.8865795006705977E-2</v>
      </c>
      <c r="CD140" s="68">
        <f t="shared" si="313"/>
        <v>-0.166200130403795</v>
      </c>
      <c r="CE140" s="68">
        <f t="shared" si="314"/>
        <v>-0.23506592541050098</v>
      </c>
      <c r="CK140" t="str">
        <f t="shared" si="324"/>
        <v>72 Customer service occupations</v>
      </c>
      <c r="CL140" s="68">
        <f t="shared" si="315"/>
        <v>0.10207349468468951</v>
      </c>
      <c r="CM140" s="68">
        <f t="shared" si="315"/>
        <v>-0.10612141741342729</v>
      </c>
      <c r="CN140" s="68">
        <f t="shared" si="315"/>
        <v>8.6707634775683551E-2</v>
      </c>
      <c r="CO140" s="68">
        <f t="shared" si="315"/>
        <v>-1.2907325492965693E-2</v>
      </c>
      <c r="CP140" s="68">
        <f t="shared" si="316"/>
        <v>7.3800309282717858E-2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1.1321737816844299E-2</v>
      </c>
      <c r="C141" s="27">
        <f t="shared" si="299"/>
        <v>-5.6137179704604245E-3</v>
      </c>
      <c r="D141" s="27">
        <f t="shared" si="299"/>
        <v>2.6116140702420527E-2</v>
      </c>
      <c r="E141" s="27">
        <f t="shared" si="299"/>
        <v>5.040564801503758E-2</v>
      </c>
      <c r="F141" s="27">
        <f t="shared" si="300"/>
        <v>7.65217887174581E-2</v>
      </c>
      <c r="L141" t="str">
        <f t="shared" si="317"/>
        <v>81 Process, plant and machine operatives</v>
      </c>
      <c r="M141" s="27">
        <f t="shared" si="301"/>
        <v>2.8847680059565839E-2</v>
      </c>
      <c r="N141" s="27">
        <f t="shared" si="301"/>
        <v>-2.009902942192851E-2</v>
      </c>
      <c r="O141" s="27">
        <f t="shared" si="301"/>
        <v>0.12620925429515484</v>
      </c>
      <c r="P141" s="27">
        <f t="shared" si="301"/>
        <v>0.1614077049404149</v>
      </c>
      <c r="Q141" s="27">
        <f t="shared" si="302"/>
        <v>0.28761695923556974</v>
      </c>
      <c r="W141" t="str">
        <f t="shared" si="318"/>
        <v>81 Process, plant and machine operatives</v>
      </c>
      <c r="X141" s="27">
        <f t="shared" si="303"/>
        <v>-4.3479588892625376E-4</v>
      </c>
      <c r="Y141" s="27">
        <f t="shared" si="303"/>
        <v>7.3407242662291039E-2</v>
      </c>
      <c r="Z141" s="27">
        <f t="shared" si="303"/>
        <v>0.40478626019275543</v>
      </c>
      <c r="AA141" s="27">
        <f t="shared" si="303"/>
        <v>0.82202917926110497</v>
      </c>
      <c r="AB141" s="27">
        <f t="shared" si="304"/>
        <v>1.2268154394538604</v>
      </c>
      <c r="AH141" t="str">
        <f t="shared" si="319"/>
        <v>81 Process, plant and machine operatives</v>
      </c>
      <c r="AI141" s="27">
        <f t="shared" si="305"/>
        <v>-4.8664307602522272E-3</v>
      </c>
      <c r="AJ141" s="27">
        <f t="shared" si="305"/>
        <v>4.2646748098485787E-2</v>
      </c>
      <c r="AK141" s="27">
        <f t="shared" si="305"/>
        <v>0.11881076431775217</v>
      </c>
      <c r="AL141" s="27">
        <f t="shared" si="305"/>
        <v>0.1734372930872109</v>
      </c>
      <c r="AM141" s="27">
        <f t="shared" si="306"/>
        <v>0.29224805740496307</v>
      </c>
      <c r="AS141" t="str">
        <f t="shared" si="320"/>
        <v>81 Process, plant and machine operatives</v>
      </c>
      <c r="AT141" s="27">
        <f t="shared" si="307"/>
        <v>7.6800701786085002E-3</v>
      </c>
      <c r="AU141" s="27">
        <f t="shared" si="307"/>
        <v>3.0262036313949747E-2</v>
      </c>
      <c r="AV141" s="27">
        <f t="shared" si="307"/>
        <v>0.18606724928544927</v>
      </c>
      <c r="AW141" s="27">
        <f t="shared" si="307"/>
        <v>0.29049019342611315</v>
      </c>
      <c r="AX141" s="27">
        <f t="shared" si="308"/>
        <v>0.47655744271156242</v>
      </c>
      <c r="BD141" t="str">
        <f t="shared" si="321"/>
        <v>81 Process, plant and machine operatives</v>
      </c>
      <c r="BE141" s="27">
        <f t="shared" si="309"/>
        <v>0.13267957817509135</v>
      </c>
      <c r="BF141" s="27">
        <f t="shared" si="309"/>
        <v>-0.54565198142351568</v>
      </c>
      <c r="BG141" s="27">
        <f t="shared" si="309"/>
        <v>1.0323553987059904</v>
      </c>
      <c r="BH141" s="27">
        <f t="shared" si="309"/>
        <v>0.77614088577574858</v>
      </c>
      <c r="BI141" s="27">
        <f t="shared" si="310"/>
        <v>1.8084962844817389</v>
      </c>
      <c r="BO141" t="str">
        <f t="shared" si="322"/>
        <v>81 Process, plant and machine operatives</v>
      </c>
      <c r="BP141" s="27">
        <f t="shared" si="311"/>
        <v>-0.15520668358968503</v>
      </c>
      <c r="BQ141" s="27">
        <f t="shared" si="311"/>
        <v>-8.2589872993544589E-2</v>
      </c>
      <c r="BR141" s="27">
        <f t="shared" si="311"/>
        <v>0.72708520833475543</v>
      </c>
      <c r="BS141" s="27">
        <f t="shared" si="311"/>
        <v>4.2706374705072214E-2</v>
      </c>
      <c r="BT141" s="27">
        <f t="shared" si="312"/>
        <v>0.76979158303982764</v>
      </c>
      <c r="BZ141" t="str">
        <f t="shared" si="323"/>
        <v>81 Process, plant and machine operatives</v>
      </c>
      <c r="CA141" s="68">
        <f t="shared" si="313"/>
        <v>-0.43644817415301951</v>
      </c>
      <c r="CB141" s="68">
        <f t="shared" si="313"/>
        <v>-0.71662323497644653</v>
      </c>
      <c r="CC141" s="68">
        <f t="shared" si="313"/>
        <v>2.5437990990516468E-2</v>
      </c>
      <c r="CD141" s="68">
        <f t="shared" si="313"/>
        <v>-2.319099983846959</v>
      </c>
      <c r="CE141" s="68">
        <f t="shared" si="314"/>
        <v>-2.2936619928564426</v>
      </c>
      <c r="CK141" t="str">
        <f t="shared" si="324"/>
        <v>81 Process, plant and machine operatives</v>
      </c>
      <c r="CL141" s="68">
        <f t="shared" si="315"/>
        <v>-0.47531793463406746</v>
      </c>
      <c r="CM141" s="68">
        <f t="shared" si="315"/>
        <v>-0.54492921850982334</v>
      </c>
      <c r="CN141" s="68">
        <f t="shared" si="315"/>
        <v>-0.55284520291475603</v>
      </c>
      <c r="CO141" s="68">
        <f t="shared" si="315"/>
        <v>-0.36136092174670953</v>
      </c>
      <c r="CP141" s="68">
        <f t="shared" si="316"/>
        <v>-0.91420612466146556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2.8250761847970381E-2</v>
      </c>
      <c r="C142" s="27">
        <f t="shared" si="299"/>
        <v>-2.040589270053364E-3</v>
      </c>
      <c r="D142" s="27">
        <f t="shared" si="299"/>
        <v>4.3587888530455379E-2</v>
      </c>
      <c r="E142" s="27">
        <f t="shared" si="299"/>
        <v>4.6556255500856611E-2</v>
      </c>
      <c r="F142" s="27">
        <f t="shared" si="300"/>
        <v>9.014414403131199E-2</v>
      </c>
      <c r="L142" t="str">
        <f t="shared" si="317"/>
        <v>82 Transport and mobile machine drivers and operatives</v>
      </c>
      <c r="M142" s="27">
        <f t="shared" si="301"/>
        <v>0.1273631533220318</v>
      </c>
      <c r="N142" s="27">
        <f t="shared" si="301"/>
        <v>6.3585721635548431E-3</v>
      </c>
      <c r="O142" s="27">
        <f t="shared" si="301"/>
        <v>0.19395004121276838</v>
      </c>
      <c r="P142" s="27">
        <f t="shared" si="301"/>
        <v>0.24977573488658056</v>
      </c>
      <c r="Q142" s="27">
        <f t="shared" si="302"/>
        <v>0.44372577609934893</v>
      </c>
      <c r="W142" t="str">
        <f t="shared" si="318"/>
        <v>82 Transport and mobile machine drivers and operatives</v>
      </c>
      <c r="X142" s="27">
        <f t="shared" si="303"/>
        <v>0.35912162790080426</v>
      </c>
      <c r="Y142" s="27">
        <f t="shared" si="303"/>
        <v>0.11805696647591835</v>
      </c>
      <c r="Z142" s="27">
        <f t="shared" si="303"/>
        <v>0.41205640421378753</v>
      </c>
      <c r="AA142" s="27">
        <f t="shared" si="303"/>
        <v>0.72013350345534155</v>
      </c>
      <c r="AB142" s="27">
        <f t="shared" si="304"/>
        <v>1.1321899076691291</v>
      </c>
      <c r="AH142" t="str">
        <f t="shared" si="319"/>
        <v>82 Transport and mobile machine drivers and operatives</v>
      </c>
      <c r="AI142" s="27">
        <f t="shared" si="305"/>
        <v>0.19513919652256873</v>
      </c>
      <c r="AJ142" s="27">
        <f t="shared" si="305"/>
        <v>6.3838650179025014E-2</v>
      </c>
      <c r="AK142" s="27">
        <f t="shared" si="305"/>
        <v>0.22252566964162879</v>
      </c>
      <c r="AL142" s="27">
        <f t="shared" si="305"/>
        <v>0.28510058271253724</v>
      </c>
      <c r="AM142" s="27">
        <f t="shared" si="306"/>
        <v>0.50762625235416603</v>
      </c>
      <c r="AS142" t="str">
        <f t="shared" si="320"/>
        <v>82 Transport and mobile machine drivers and operatives</v>
      </c>
      <c r="AT142" s="27">
        <f t="shared" si="307"/>
        <v>0.24284175737177782</v>
      </c>
      <c r="AU142" s="27">
        <f t="shared" si="307"/>
        <v>9.0997492636552435E-2</v>
      </c>
      <c r="AV142" s="27">
        <f t="shared" si="307"/>
        <v>0.25824954727986293</v>
      </c>
      <c r="AW142" s="27">
        <f t="shared" si="307"/>
        <v>0.33299761707372832</v>
      </c>
      <c r="AX142" s="27">
        <f t="shared" si="308"/>
        <v>0.59124716435359126</v>
      </c>
      <c r="BD142" t="str">
        <f t="shared" si="321"/>
        <v>82 Transport and mobile machine drivers and operatives</v>
      </c>
      <c r="BE142" s="27">
        <f t="shared" si="309"/>
        <v>1.3732961958252501</v>
      </c>
      <c r="BF142" s="27">
        <f t="shared" si="309"/>
        <v>-1.1251892560421863</v>
      </c>
      <c r="BG142" s="27">
        <f t="shared" si="309"/>
        <v>1.4716589406105154</v>
      </c>
      <c r="BH142" s="27">
        <f t="shared" si="309"/>
        <v>1.2204384763166614</v>
      </c>
      <c r="BI142" s="27">
        <f t="shared" si="310"/>
        <v>2.6920974169271767</v>
      </c>
      <c r="BO142" t="str">
        <f t="shared" si="322"/>
        <v>82 Transport and mobile machine drivers and operatives</v>
      </c>
      <c r="BP142" s="27">
        <f t="shared" si="311"/>
        <v>1.449315189622304</v>
      </c>
      <c r="BQ142" s="27">
        <f t="shared" si="311"/>
        <v>-0.32297115151029843</v>
      </c>
      <c r="BR142" s="27">
        <f t="shared" si="311"/>
        <v>0.48435065755894335</v>
      </c>
      <c r="BS142" s="27">
        <f t="shared" si="311"/>
        <v>0.15736408065278695</v>
      </c>
      <c r="BT142" s="27">
        <f t="shared" si="312"/>
        <v>0.64171473821173031</v>
      </c>
      <c r="BZ142" t="str">
        <f t="shared" si="323"/>
        <v>82 Transport and mobile machine drivers and operatives</v>
      </c>
      <c r="CA142" s="68">
        <f t="shared" si="313"/>
        <v>0.44349209438835402</v>
      </c>
      <c r="CB142" s="68">
        <f t="shared" si="313"/>
        <v>-1.7999327914349124</v>
      </c>
      <c r="CC142" s="68">
        <f t="shared" si="313"/>
        <v>-0.18406044943353983</v>
      </c>
      <c r="CD142" s="68">
        <f t="shared" si="313"/>
        <v>-1.3413972043058431</v>
      </c>
      <c r="CE142" s="68">
        <f t="shared" si="314"/>
        <v>-1.5254576537393829</v>
      </c>
      <c r="CK142" t="str">
        <f t="shared" si="324"/>
        <v>82 Transport and mobile machine drivers and operatives</v>
      </c>
      <c r="CL142" s="68">
        <f t="shared" si="315"/>
        <v>0.6818917424834714</v>
      </c>
      <c r="CM142" s="68">
        <f t="shared" si="315"/>
        <v>-1.1433405590986871</v>
      </c>
      <c r="CN142" s="68">
        <f t="shared" si="315"/>
        <v>-0.66453222117248067</v>
      </c>
      <c r="CO142" s="68">
        <f t="shared" si="315"/>
        <v>-1.1273647931652764</v>
      </c>
      <c r="CP142" s="68">
        <f t="shared" si="316"/>
        <v>-1.7918970143377571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-1.4233757461916689E-4</v>
      </c>
      <c r="C143" s="27">
        <f t="shared" si="299"/>
        <v>7.5049918356517235E-5</v>
      </c>
      <c r="D143" s="27">
        <f t="shared" si="299"/>
        <v>3.391310942815238E-3</v>
      </c>
      <c r="E143" s="27">
        <f t="shared" si="299"/>
        <v>4.5987945076591203E-3</v>
      </c>
      <c r="F143" s="27">
        <f t="shared" si="300"/>
        <v>7.9901054504743583E-3</v>
      </c>
      <c r="L143" t="str">
        <f t="shared" si="317"/>
        <v>91 Elementary trades and related occupations</v>
      </c>
      <c r="M143" s="27">
        <f t="shared" si="301"/>
        <v>8.7026609869618604E-3</v>
      </c>
      <c r="N143" s="27">
        <f t="shared" si="301"/>
        <v>-5.1170978586543153E-3</v>
      </c>
      <c r="O143" s="27">
        <f t="shared" si="301"/>
        <v>0.17044897865044265</v>
      </c>
      <c r="P143" s="27">
        <f t="shared" si="301"/>
        <v>0.23517456627146777</v>
      </c>
      <c r="Q143" s="27">
        <f t="shared" si="302"/>
        <v>0.40562354492191044</v>
      </c>
      <c r="W143" t="str">
        <f t="shared" si="318"/>
        <v>91 Elementary trades and related occupations</v>
      </c>
      <c r="X143" s="27">
        <f t="shared" si="303"/>
        <v>-1.9372182596158638E-2</v>
      </c>
      <c r="Y143" s="27">
        <f t="shared" si="303"/>
        <v>-1.4416110204100718E-3</v>
      </c>
      <c r="Z143" s="27">
        <f t="shared" si="303"/>
        <v>0.77103903726069745</v>
      </c>
      <c r="AA143" s="27">
        <f t="shared" si="303"/>
        <v>0.72473800216839512</v>
      </c>
      <c r="AB143" s="27">
        <f t="shared" si="304"/>
        <v>1.4957770394290926</v>
      </c>
      <c r="AH143" t="str">
        <f t="shared" si="319"/>
        <v>91 Elementary trades and related occupations</v>
      </c>
      <c r="AI143" s="27">
        <f t="shared" si="305"/>
        <v>-5.1316591564543046E-3</v>
      </c>
      <c r="AJ143" s="27">
        <f t="shared" si="305"/>
        <v>4.2847739969587018E-4</v>
      </c>
      <c r="AK143" s="27">
        <f t="shared" si="305"/>
        <v>0.53539911340837487</v>
      </c>
      <c r="AL143" s="27">
        <f t="shared" si="305"/>
        <v>0.51251207041858093</v>
      </c>
      <c r="AM143" s="27">
        <f t="shared" si="306"/>
        <v>1.0479111838269557</v>
      </c>
      <c r="AS143" t="str">
        <f t="shared" si="320"/>
        <v>91 Elementary trades and related occupations</v>
      </c>
      <c r="AT143" s="27">
        <f t="shared" si="307"/>
        <v>-2.5349385220345522E-2</v>
      </c>
      <c r="AU143" s="27">
        <f t="shared" si="307"/>
        <v>8.0547245679800927E-2</v>
      </c>
      <c r="AV143" s="27">
        <f t="shared" si="307"/>
        <v>0.66087256547926398</v>
      </c>
      <c r="AW143" s="27">
        <f t="shared" si="307"/>
        <v>0.57755957178143857</v>
      </c>
      <c r="AX143" s="27">
        <f t="shared" si="308"/>
        <v>1.2384321372607026</v>
      </c>
      <c r="BD143" t="str">
        <f t="shared" si="321"/>
        <v>91 Elementary trades and related occupations</v>
      </c>
      <c r="BE143" s="27">
        <f t="shared" si="309"/>
        <v>-0.10364363039559121</v>
      </c>
      <c r="BF143" s="27">
        <f t="shared" si="309"/>
        <v>-0.14848063420917068</v>
      </c>
      <c r="BG143" s="27">
        <f t="shared" si="309"/>
        <v>2.1078245948381271</v>
      </c>
      <c r="BH143" s="27">
        <f t="shared" si="309"/>
        <v>1.8332027384669463</v>
      </c>
      <c r="BI143" s="27">
        <f t="shared" si="310"/>
        <v>3.9410273333050734</v>
      </c>
      <c r="BO143" t="str">
        <f t="shared" si="322"/>
        <v>91 Elementary trades and related occupations</v>
      </c>
      <c r="BP143" s="27">
        <f t="shared" si="311"/>
        <v>-0.53924001737586691</v>
      </c>
      <c r="BQ143" s="27">
        <f t="shared" si="311"/>
        <v>0.12036089112495363</v>
      </c>
      <c r="BR143" s="27">
        <f t="shared" si="311"/>
        <v>2.0595496344258568</v>
      </c>
      <c r="BS143" s="27">
        <f t="shared" si="311"/>
        <v>0.70838041463666013</v>
      </c>
      <c r="BT143" s="27">
        <f t="shared" si="312"/>
        <v>2.7679300490625169</v>
      </c>
      <c r="BZ143" t="str">
        <f t="shared" si="323"/>
        <v>91 Elementary trades and related occupations</v>
      </c>
      <c r="CA143" s="68">
        <f t="shared" si="313"/>
        <v>-0.63123022484067892</v>
      </c>
      <c r="CB143" s="68">
        <f t="shared" si="313"/>
        <v>-0.60267758734508092</v>
      </c>
      <c r="CC143" s="68">
        <f t="shared" si="313"/>
        <v>2.4101064260627538</v>
      </c>
      <c r="CD143" s="68">
        <f t="shared" si="313"/>
        <v>-0.40740322396861295</v>
      </c>
      <c r="CE143" s="68">
        <f t="shared" si="314"/>
        <v>2.0027032020941409</v>
      </c>
      <c r="CK143" t="str">
        <f t="shared" si="324"/>
        <v>91 Elementary trades and related occupations</v>
      </c>
      <c r="CL143" s="68">
        <f t="shared" si="315"/>
        <v>-0.27319613625055683</v>
      </c>
      <c r="CM143" s="68">
        <f t="shared" si="315"/>
        <v>-0.47948203251719246</v>
      </c>
      <c r="CN143" s="68">
        <f t="shared" si="315"/>
        <v>0.85787363923135707</v>
      </c>
      <c r="CO143" s="68">
        <f t="shared" si="315"/>
        <v>-0.37360492193742756</v>
      </c>
      <c r="CP143" s="68">
        <f t="shared" si="316"/>
        <v>0.48426871729392951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3.8510220985340307E-3</v>
      </c>
      <c r="C144" s="27">
        <f t="shared" si="299"/>
        <v>1.9858509600230168E-3</v>
      </c>
      <c r="D144" s="27">
        <f t="shared" si="299"/>
        <v>1.0036876614222076E-2</v>
      </c>
      <c r="E144" s="27">
        <f t="shared" si="299"/>
        <v>1.3974479348316922E-2</v>
      </c>
      <c r="F144" s="27">
        <f t="shared" si="300"/>
        <v>2.4011355962538998E-2</v>
      </c>
      <c r="L144" t="str">
        <f t="shared" ref="L144" si="325">A144</f>
        <v>92 Elementary administration and service occupations</v>
      </c>
      <c r="M144" s="27">
        <f t="shared" si="301"/>
        <v>0.31810024007701032</v>
      </c>
      <c r="N144" s="27">
        <f t="shared" si="301"/>
        <v>3.5043827915905323E-2</v>
      </c>
      <c r="O144" s="27">
        <f t="shared" si="301"/>
        <v>0.44542628435260867</v>
      </c>
      <c r="P144" s="27">
        <f t="shared" si="301"/>
        <v>0.71359326712511195</v>
      </c>
      <c r="Q144" s="27">
        <f t="shared" si="302"/>
        <v>1.1590195514777206</v>
      </c>
      <c r="W144" t="str">
        <f t="shared" ref="W144" si="326">A144</f>
        <v>92 Elementary administration and service occupations</v>
      </c>
      <c r="X144" s="27">
        <f t="shared" si="303"/>
        <v>0.60333694843160757</v>
      </c>
      <c r="Y144" s="27">
        <f t="shared" si="303"/>
        <v>0.95938954874789051</v>
      </c>
      <c r="Z144" s="27">
        <f t="shared" si="303"/>
        <v>0.19621001147646044</v>
      </c>
      <c r="AA144" s="27">
        <f t="shared" si="303"/>
        <v>1.8073957606847095</v>
      </c>
      <c r="AB144" s="27">
        <f t="shared" si="304"/>
        <v>2.00360577216117</v>
      </c>
      <c r="AH144" t="str">
        <f t="shared" ref="AH144" si="327">L144</f>
        <v>92 Elementary administration and service occupations</v>
      </c>
      <c r="AI144" s="27">
        <f t="shared" si="305"/>
        <v>0.38568277078780033</v>
      </c>
      <c r="AJ144" s="27">
        <f t="shared" si="305"/>
        <v>0.48947298585209698</v>
      </c>
      <c r="AK144" s="27">
        <f t="shared" si="305"/>
        <v>2.7195622914127693E-2</v>
      </c>
      <c r="AL144" s="27">
        <f t="shared" si="305"/>
        <v>0.96556359383208035</v>
      </c>
      <c r="AM144" s="27">
        <f t="shared" si="306"/>
        <v>0.99275921674620804</v>
      </c>
      <c r="AS144" t="str">
        <f t="shared" ref="AS144" si="328">W144</f>
        <v>92 Elementary administration and service occupations</v>
      </c>
      <c r="AT144" s="27">
        <f t="shared" si="307"/>
        <v>0.1482215312763171</v>
      </c>
      <c r="AU144" s="27">
        <f t="shared" si="307"/>
        <v>0.57722532953480066</v>
      </c>
      <c r="AV144" s="27">
        <f t="shared" si="307"/>
        <v>-4.954745289022755E-2</v>
      </c>
      <c r="AW144" s="27">
        <f t="shared" si="307"/>
        <v>0.92291976277512466</v>
      </c>
      <c r="AX144" s="27">
        <f t="shared" si="308"/>
        <v>0.87337230988489711</v>
      </c>
      <c r="BD144" t="str">
        <f t="shared" ref="BD144" si="329">AH144</f>
        <v>92 Elementary administration and service occupations</v>
      </c>
      <c r="BE144" s="27">
        <f t="shared" si="309"/>
        <v>-1.3576424137952188</v>
      </c>
      <c r="BF144" s="27">
        <f t="shared" si="309"/>
        <v>-0.43723938132642637</v>
      </c>
      <c r="BG144" s="27">
        <f t="shared" si="309"/>
        <v>-1.3383416508341952</v>
      </c>
      <c r="BH144" s="27">
        <f t="shared" si="309"/>
        <v>-0.69441941813813379</v>
      </c>
      <c r="BI144" s="27">
        <f t="shared" si="310"/>
        <v>-2.032761068972329</v>
      </c>
      <c r="BO144" t="str">
        <f t="shared" ref="BO144" si="330">AS144</f>
        <v>92 Elementary administration and service occupations</v>
      </c>
      <c r="BP144" s="27">
        <f t="shared" si="311"/>
        <v>-6.4163571623993221E-2</v>
      </c>
      <c r="BQ144" s="27">
        <f t="shared" si="311"/>
        <v>-1.2444488268046996</v>
      </c>
      <c r="BR144" s="27">
        <f t="shared" si="311"/>
        <v>-2.0505886215209088</v>
      </c>
      <c r="BS144" s="27">
        <f t="shared" si="311"/>
        <v>-2.7560006543650175</v>
      </c>
      <c r="BT144" s="27">
        <f t="shared" si="312"/>
        <v>-4.8065892758859263</v>
      </c>
      <c r="BZ144" t="str">
        <f t="shared" ref="BZ144" si="331">BD144</f>
        <v>92 Elementary administration and service occupations</v>
      </c>
      <c r="CA144" s="68">
        <f t="shared" si="313"/>
        <v>0.85112342707264688</v>
      </c>
      <c r="CB144" s="68">
        <f t="shared" si="313"/>
        <v>-3.3864479301357164</v>
      </c>
      <c r="CC144" s="68">
        <f t="shared" si="313"/>
        <v>-2.5997817859204133</v>
      </c>
      <c r="CD144" s="68">
        <f t="shared" si="313"/>
        <v>-5.7282876542609724</v>
      </c>
      <c r="CE144" s="68">
        <f t="shared" si="314"/>
        <v>-8.3280694401813857</v>
      </c>
      <c r="CK144" t="str">
        <f t="shared" ref="CK144" si="332">BO144</f>
        <v>92 Elementary administration and service occupations</v>
      </c>
      <c r="CL144" s="68">
        <f t="shared" si="315"/>
        <v>-1.8102525865256709</v>
      </c>
      <c r="CM144" s="68">
        <f t="shared" si="315"/>
        <v>-3.1874603651218454</v>
      </c>
      <c r="CN144" s="68">
        <f t="shared" si="315"/>
        <v>-2.7229635089111981</v>
      </c>
      <c r="CO144" s="68">
        <f t="shared" si="315"/>
        <v>-1.9233726856761417</v>
      </c>
      <c r="CP144" s="68">
        <f t="shared" si="316"/>
        <v>-4.6463361945873398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2.5276239316993809</v>
      </c>
      <c r="C146" s="29">
        <f>D35-C35</f>
        <v>-0.17255992713131363</v>
      </c>
      <c r="D146" s="29">
        <f>E35-D35</f>
        <v>3.2880391681744463</v>
      </c>
      <c r="E146" s="29">
        <f>F35-E35</f>
        <v>4.6689696247117674</v>
      </c>
      <c r="F146" s="29">
        <f t="shared" ref="F146" si="334">F35-D35</f>
        <v>7.9570087928862137</v>
      </c>
      <c r="L146" s="24" t="str">
        <f t="shared" ref="L146" si="335">L35</f>
        <v>All occupations</v>
      </c>
      <c r="M146" s="29">
        <f>N35-M35</f>
        <v>18.89131566735761</v>
      </c>
      <c r="N146" s="29">
        <f t="shared" ref="N146" si="336">O35-N35</f>
        <v>0.38020448433745457</v>
      </c>
      <c r="O146" s="29">
        <f>P35-O35</f>
        <v>22.97866838928347</v>
      </c>
      <c r="P146" s="29">
        <f>Q35-P35</f>
        <v>33.09629911505975</v>
      </c>
      <c r="Q146" s="29">
        <f>Q35-O35</f>
        <v>56.074967504343221</v>
      </c>
      <c r="W146" s="24" t="str">
        <f t="shared" ref="W146" si="337">W35</f>
        <v>All occupations</v>
      </c>
      <c r="X146" s="29">
        <f>Y35-X35</f>
        <v>16.051484506620483</v>
      </c>
      <c r="Y146" s="29">
        <f t="shared" ref="Y146" si="338">Z35-Y35</f>
        <v>20.679201506435589</v>
      </c>
      <c r="Z146" s="29">
        <f>AA35-Z35</f>
        <v>7.8765488236587657</v>
      </c>
      <c r="AA146" s="29">
        <f>AB35-AA35</f>
        <v>37.699881287057821</v>
      </c>
      <c r="AB146" s="29">
        <f>AB35-Z35</f>
        <v>45.576430110716586</v>
      </c>
      <c r="AH146" s="24" t="str">
        <f t="shared" ref="AH146" si="339">AH35</f>
        <v>All occupations</v>
      </c>
      <c r="AI146" s="29">
        <f>AJ35-AI35</f>
        <v>1.253031486888581</v>
      </c>
      <c r="AJ146" s="29">
        <f t="shared" ref="AJ146" si="340">AK35-AJ35</f>
        <v>6.0164644721332365</v>
      </c>
      <c r="AK146" s="29">
        <f>AL35-AK35</f>
        <v>-1.1636014969523032</v>
      </c>
      <c r="AL146" s="29">
        <f>AM35-AL35</f>
        <v>7.9622371765321063</v>
      </c>
      <c r="AM146" s="29">
        <f>AM35-AK35</f>
        <v>6.7986356795798031</v>
      </c>
      <c r="AS146" s="24" t="str">
        <f t="shared" ref="AS146" si="341">AS35</f>
        <v>All occupations</v>
      </c>
      <c r="AT146" s="29">
        <f>AU35-AT35</f>
        <v>3.0778597525261659</v>
      </c>
      <c r="AU146" s="29">
        <f t="shared" ref="AU146" si="342">AV35-AU35</f>
        <v>6.4091191488232511</v>
      </c>
      <c r="AV146" s="29">
        <f>AW35-AV35</f>
        <v>1.3293747711846251</v>
      </c>
      <c r="AW146" s="29">
        <f>AX35-AW35</f>
        <v>10.216231517873332</v>
      </c>
      <c r="AX146" s="29">
        <f>AX35-AV35</f>
        <v>11.545606289057957</v>
      </c>
      <c r="BD146" s="24" t="str">
        <f t="shared" ref="BD146" si="343">BD35</f>
        <v>All occupations</v>
      </c>
      <c r="BE146" s="29">
        <f>BF35-BE35</f>
        <v>2.1993167182412776</v>
      </c>
      <c r="BF146" s="29">
        <f t="shared" ref="BF146" si="344">BG35-BF35</f>
        <v>-4.7874409965394875</v>
      </c>
      <c r="BG146" s="29">
        <f>BH35-BG35</f>
        <v>14.856065114357989</v>
      </c>
      <c r="BH146" s="29">
        <f>BI35-BH35</f>
        <v>11.688597240332456</v>
      </c>
      <c r="BI146" s="29">
        <f>BI35-BG35</f>
        <v>26.544662354690445</v>
      </c>
      <c r="BO146" s="24" t="str">
        <f t="shared" ref="BO146" si="345">BO35</f>
        <v>All occupations</v>
      </c>
      <c r="BP146" s="29">
        <f>BQ35-BP35</f>
        <v>-1.4003543493049904</v>
      </c>
      <c r="BQ146" s="29">
        <f t="shared" ref="BQ146" si="346">BR35-BQ35</f>
        <v>-3.1307545154553225</v>
      </c>
      <c r="BR146" s="29">
        <f>BS35-BR35</f>
        <v>-3.883324815036076</v>
      </c>
      <c r="BS146" s="29">
        <f>BT35-BS35</f>
        <v>-19.756130298126465</v>
      </c>
      <c r="BT146" s="29">
        <f>BT35-BR35</f>
        <v>-23.639455113162541</v>
      </c>
      <c r="BZ146" s="24" t="str">
        <f t="shared" ref="BZ146" si="347">BZ35</f>
        <v>All occupations</v>
      </c>
      <c r="CA146" s="70">
        <f>CB35-CA35</f>
        <v>-3.7105868191787579</v>
      </c>
      <c r="CB146" s="70">
        <f t="shared" ref="CB146" si="348">CC35-CB35</f>
        <v>-14.201548686703802</v>
      </c>
      <c r="CC146" s="70">
        <f>CD35-CC35</f>
        <v>-8.6012960498305517</v>
      </c>
      <c r="CD146" s="70">
        <f>CE35-CD35</f>
        <v>-29.976093951085957</v>
      </c>
      <c r="CE146" s="70">
        <f>CE35-CC35</f>
        <v>-38.577390000916509</v>
      </c>
      <c r="CK146" s="24" t="str">
        <f t="shared" ref="CK146" si="349">CK35</f>
        <v>All occupations</v>
      </c>
      <c r="CL146" s="70">
        <f>CM35-CL35</f>
        <v>-1.9766908948501651</v>
      </c>
      <c r="CM146" s="70">
        <f t="shared" ref="CM146" si="350">CN35-CM35</f>
        <v>-11.33968548589899</v>
      </c>
      <c r="CN146" s="70">
        <f>CO35-CN35</f>
        <v>-5.2534739048408454</v>
      </c>
      <c r="CO146" s="70">
        <f>CP35-CO35</f>
        <v>-7.5629917123542469</v>
      </c>
      <c r="CP146" s="70">
        <f>CP35-CN35</f>
        <v>-12.816465617195092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Essex Southend-on-Sea and Thurrock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0.94200668342437477</v>
      </c>
      <c r="C8" s="69">
        <f>'Basic T2'!O8</f>
        <v>7.4471512514917118</v>
      </c>
      <c r="D8" s="69">
        <f>'Basic T2'!Z8</f>
        <v>19.27998856534461</v>
      </c>
      <c r="E8" s="69">
        <f>'Basic T2'!AK8</f>
        <v>3.7935874388250777</v>
      </c>
      <c r="F8" s="69">
        <f>'Basic T2'!AV8</f>
        <v>5.7326909940593698</v>
      </c>
      <c r="G8" s="69">
        <f>'Basic T2'!BG8</f>
        <v>12.956225073748028</v>
      </c>
      <c r="H8" s="69">
        <f>'Basic T2'!BR8</f>
        <v>11.08628090081462</v>
      </c>
      <c r="I8" s="69">
        <f>'Basic T2'!CC8</f>
        <v>7.6786365199521649</v>
      </c>
      <c r="J8" s="69">
        <f>'Basic T2'!CN8</f>
        <v>1.3031565381582986</v>
      </c>
      <c r="K8" s="309">
        <f>SUM(B8:J8)</f>
        <v>70.219723965818261</v>
      </c>
      <c r="L8" s="97"/>
      <c r="M8" s="97">
        <f t="shared" ref="M8:M33" si="0">B8/B$35*100</f>
        <v>7.7785893524917089</v>
      </c>
      <c r="N8" s="97">
        <f t="shared" ref="N8:N33" si="1">C8/C$35*100</f>
        <v>9.0405806117164733</v>
      </c>
      <c r="O8" s="97">
        <f t="shared" ref="O8:O33" si="2">D8/D$35*100</f>
        <v>10.924126680383724</v>
      </c>
      <c r="P8" s="97">
        <f t="shared" ref="P8:P33" si="3">E8/E$35*100</f>
        <v>7.6985852552388669</v>
      </c>
      <c r="Q8" s="97">
        <f t="shared" ref="Q8:Q33" si="4">F8/F$35*100</f>
        <v>11.515326569151807</v>
      </c>
      <c r="R8" s="97">
        <f t="shared" ref="R8:R33" si="5">G8/G$35*100</f>
        <v>7.7007847309104944</v>
      </c>
      <c r="S8" s="97">
        <f t="shared" ref="S8:S33" si="6">H8/H$35*100</f>
        <v>6.1449835054756443</v>
      </c>
      <c r="T8" s="97">
        <f t="shared" ref="T8:T33" si="7">I8/I$35*100</f>
        <v>6.7383978526192472</v>
      </c>
      <c r="U8" s="97">
        <f t="shared" ref="U8:U33" si="8">J8/J$35*100</f>
        <v>4.264582549932344</v>
      </c>
      <c r="V8" s="97">
        <f t="shared" ref="V8:V33" si="9">K8/K$35*100</f>
        <v>8.1347868306549262</v>
      </c>
      <c r="W8" s="97"/>
      <c r="X8" s="97">
        <f t="shared" ref="X8:X32" si="10">IF($K8&gt;0,B8/$K8*100,0)</f>
        <v>1.3415129399866728</v>
      </c>
      <c r="Y8" s="97">
        <f t="shared" ref="Y8:AG23" si="11">IF($K8&gt;0,C8/$K8*100,0)</f>
        <v>10.605497758887312</v>
      </c>
      <c r="Z8" s="97">
        <f t="shared" si="11"/>
        <v>27.456656728997924</v>
      </c>
      <c r="AA8" s="97">
        <f t="shared" si="11"/>
        <v>5.4024527932803181</v>
      </c>
      <c r="AB8" s="97">
        <f t="shared" si="11"/>
        <v>8.1639326820053348</v>
      </c>
      <c r="AC8" s="97">
        <f t="shared" si="11"/>
        <v>18.450976936415888</v>
      </c>
      <c r="AD8" s="97">
        <f t="shared" si="11"/>
        <v>15.787987013750193</v>
      </c>
      <c r="AE8" s="97">
        <f t="shared" si="11"/>
        <v>10.935156230021628</v>
      </c>
      <c r="AF8" s="97">
        <f>IF($K8&gt;0,J8/$K8*100,0)</f>
        <v>1.8558269166547174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0.33341058961581205</v>
      </c>
      <c r="C9" s="69">
        <f>'Basic T2'!O9</f>
        <v>2.7701786414392005</v>
      </c>
      <c r="D9" s="69">
        <f>'Basic T2'!Z9</f>
        <v>6.6226723353828776</v>
      </c>
      <c r="E9" s="69">
        <f>'Basic T2'!AK9</f>
        <v>2.1633550357162519</v>
      </c>
      <c r="F9" s="69">
        <f>'Basic T2'!AV9</f>
        <v>2.1174777928900816</v>
      </c>
      <c r="G9" s="69">
        <f>'Basic T2'!BG9</f>
        <v>5.1662789627201704</v>
      </c>
      <c r="H9" s="69">
        <f>'Basic T2'!BR9</f>
        <v>5.759900906402537</v>
      </c>
      <c r="I9" s="69">
        <f>'Basic T2'!CC9</f>
        <v>3.3585396511799601</v>
      </c>
      <c r="J9" s="69">
        <f>'Basic T2'!CN9</f>
        <v>1.0435037164179108</v>
      </c>
      <c r="K9" s="309">
        <f>SUM(B9:J9)</f>
        <v>29.335317631764802</v>
      </c>
      <c r="L9" s="97"/>
      <c r="M9" s="97">
        <f t="shared" si="0"/>
        <v>2.7531270298059876</v>
      </c>
      <c r="N9" s="97">
        <f t="shared" si="1"/>
        <v>3.3628997815466466</v>
      </c>
      <c r="O9" s="97">
        <f t="shared" si="2"/>
        <v>3.7524353974170603</v>
      </c>
      <c r="P9" s="97">
        <f t="shared" si="3"/>
        <v>4.3902436541623739</v>
      </c>
      <c r="Q9" s="97">
        <f t="shared" si="4"/>
        <v>4.2534035609670884</v>
      </c>
      <c r="R9" s="97">
        <f t="shared" si="5"/>
        <v>3.0706785290686991</v>
      </c>
      <c r="S9" s="97">
        <f t="shared" si="6"/>
        <v>3.1926392971349857</v>
      </c>
      <c r="T9" s="97">
        <f t="shared" si="7"/>
        <v>2.9472910085850272</v>
      </c>
      <c r="U9" s="97">
        <f t="shared" si="8"/>
        <v>3.4148681371115548</v>
      </c>
      <c r="V9" s="97">
        <f t="shared" si="9"/>
        <v>3.3984262834773271</v>
      </c>
      <c r="W9" s="97"/>
      <c r="X9" s="97">
        <f t="shared" si="10"/>
        <v>1.1365501263732325</v>
      </c>
      <c r="Y9" s="97">
        <f t="shared" si="11"/>
        <v>9.4431520265511004</v>
      </c>
      <c r="Z9" s="97">
        <f t="shared" si="11"/>
        <v>22.575764880117511</v>
      </c>
      <c r="AA9" s="97">
        <f t="shared" si="11"/>
        <v>7.3745751209243178</v>
      </c>
      <c r="AB9" s="97">
        <f t="shared" si="11"/>
        <v>7.2181860086534027</v>
      </c>
      <c r="AC9" s="97">
        <f t="shared" si="11"/>
        <v>17.611123314124377</v>
      </c>
      <c r="AD9" s="97">
        <f t="shared" si="11"/>
        <v>19.634697597975261</v>
      </c>
      <c r="AE9" s="97">
        <f t="shared" si="11"/>
        <v>11.448792521487048</v>
      </c>
      <c r="AF9" s="97">
        <f t="shared" si="11"/>
        <v>3.5571584037937485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2.6168968724430641</v>
      </c>
      <c r="C10" s="69">
        <f>'Basic T2'!O10</f>
        <v>10.270459433815404</v>
      </c>
      <c r="D10" s="69">
        <f>'Basic T2'!Z10</f>
        <v>19.152231875097723</v>
      </c>
      <c r="E10" s="69">
        <f>'Basic T2'!AK10</f>
        <v>1.9914335888706005</v>
      </c>
      <c r="F10" s="69">
        <f>'Basic T2'!AV10</f>
        <v>4.7667431310206538</v>
      </c>
      <c r="G10" s="69">
        <f>'Basic T2'!BG10</f>
        <v>7.3124078594805662</v>
      </c>
      <c r="H10" s="69">
        <f>'Basic T2'!BR10</f>
        <v>6.5577181951768573</v>
      </c>
      <c r="I10" s="69">
        <f>'Basic T2'!CC10</f>
        <v>3.3077473648136078</v>
      </c>
      <c r="J10" s="69">
        <f>'Basic T2'!CN10</f>
        <v>0.69396178669242592</v>
      </c>
      <c r="K10" s="309">
        <f t="shared" ref="K10:K32" si="12">SUM(B10:J10)</f>
        <v>56.669600107410901</v>
      </c>
      <c r="L10" s="97"/>
      <c r="M10" s="97">
        <f t="shared" si="0"/>
        <v>21.608940262034405</v>
      </c>
      <c r="N10" s="97">
        <f t="shared" si="1"/>
        <v>12.467977793813903</v>
      </c>
      <c r="O10" s="97">
        <f t="shared" si="2"/>
        <v>10.851739175391518</v>
      </c>
      <c r="P10" s="97">
        <f t="shared" si="3"/>
        <v>4.0413517577480427</v>
      </c>
      <c r="Q10" s="97">
        <f t="shared" si="4"/>
        <v>9.5750152732539799</v>
      </c>
      <c r="R10" s="97">
        <f t="shared" si="5"/>
        <v>4.3462720406560438</v>
      </c>
      <c r="S10" s="97">
        <f t="shared" si="6"/>
        <v>3.6348592015161976</v>
      </c>
      <c r="T10" s="97">
        <f t="shared" si="7"/>
        <v>2.9027181690592436</v>
      </c>
      <c r="U10" s="97">
        <f t="shared" si="8"/>
        <v>2.270991426732877</v>
      </c>
      <c r="V10" s="97">
        <f t="shared" si="9"/>
        <v>6.5650374370120224</v>
      </c>
      <c r="W10" s="97"/>
      <c r="X10" s="97">
        <f t="shared" si="10"/>
        <v>4.6178142557615161</v>
      </c>
      <c r="Y10" s="97">
        <f t="shared" si="11"/>
        <v>18.123401990395017</v>
      </c>
      <c r="Z10" s="97">
        <f t="shared" si="11"/>
        <v>33.796306730234207</v>
      </c>
      <c r="AA10" s="97">
        <f t="shared" si="11"/>
        <v>3.5141126549262047</v>
      </c>
      <c r="AB10" s="97">
        <f t="shared" si="11"/>
        <v>8.4114642100629347</v>
      </c>
      <c r="AC10" s="97">
        <f t="shared" si="11"/>
        <v>12.90358118924558</v>
      </c>
      <c r="AD10" s="97">
        <f t="shared" si="11"/>
        <v>11.571844838762644</v>
      </c>
      <c r="AE10" s="97">
        <f t="shared" si="11"/>
        <v>5.836899075596337</v>
      </c>
      <c r="AF10" s="97">
        <f t="shared" si="11"/>
        <v>1.2245750550155619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1.854459409958241</v>
      </c>
      <c r="C11" s="69">
        <f>'Basic T2'!O11</f>
        <v>5.6195950019952008</v>
      </c>
      <c r="D11" s="69">
        <f>'Basic T2'!Z11</f>
        <v>13.105030623928977</v>
      </c>
      <c r="E11" s="69">
        <f>'Basic T2'!AK11</f>
        <v>4.1959595750562269</v>
      </c>
      <c r="F11" s="69">
        <f>'Basic T2'!AV11</f>
        <v>1.0772055826776581</v>
      </c>
      <c r="G11" s="69">
        <f>'Basic T2'!BG11</f>
        <v>3.3731568668581975</v>
      </c>
      <c r="H11" s="69">
        <f>'Basic T2'!BR11</f>
        <v>2.7052635229237572</v>
      </c>
      <c r="I11" s="69">
        <f>'Basic T2'!CC11</f>
        <v>1.5741853994783317</v>
      </c>
      <c r="J11" s="69">
        <f>'Basic T2'!CN11</f>
        <v>0.19267830635999908</v>
      </c>
      <c r="K11" s="309">
        <f t="shared" si="12"/>
        <v>33.697534289236586</v>
      </c>
      <c r="L11" s="97"/>
      <c r="M11" s="97">
        <f t="shared" si="0"/>
        <v>15.313137873386742</v>
      </c>
      <c r="N11" s="97">
        <f t="shared" si="1"/>
        <v>6.8219913769792386</v>
      </c>
      <c r="O11" s="97">
        <f t="shared" si="2"/>
        <v>7.4253682361325319</v>
      </c>
      <c r="P11" s="97">
        <f t="shared" si="3"/>
        <v>8.5151464245966721</v>
      </c>
      <c r="Q11" s="97">
        <f t="shared" si="4"/>
        <v>2.1637960391552591</v>
      </c>
      <c r="R11" s="97">
        <f t="shared" si="5"/>
        <v>2.0049014853794187</v>
      </c>
      <c r="S11" s="97">
        <f t="shared" si="6"/>
        <v>1.4994929205798768</v>
      </c>
      <c r="T11" s="97">
        <f t="shared" si="7"/>
        <v>1.3814285241796345</v>
      </c>
      <c r="U11" s="97">
        <f t="shared" si="8"/>
        <v>0.63054016842415339</v>
      </c>
      <c r="V11" s="97">
        <f t="shared" si="9"/>
        <v>3.9037786348328933</v>
      </c>
      <c r="W11" s="97"/>
      <c r="X11" s="97">
        <f t="shared" si="10"/>
        <v>5.5032495672853381</v>
      </c>
      <c r="Y11" s="97">
        <f t="shared" si="11"/>
        <v>16.676576255581317</v>
      </c>
      <c r="Z11" s="97">
        <f t="shared" si="11"/>
        <v>38.890176686057679</v>
      </c>
      <c r="AA11" s="97">
        <f t="shared" si="11"/>
        <v>12.451829677035061</v>
      </c>
      <c r="AB11" s="97">
        <f t="shared" si="11"/>
        <v>3.1966896255128407</v>
      </c>
      <c r="AC11" s="97">
        <f t="shared" si="11"/>
        <v>10.010099961336417</v>
      </c>
      <c r="AD11" s="97">
        <f t="shared" si="11"/>
        <v>8.0280755847108143</v>
      </c>
      <c r="AE11" s="97">
        <f t="shared" si="11"/>
        <v>4.6715150905897183</v>
      </c>
      <c r="AF11" s="97">
        <f t="shared" si="11"/>
        <v>0.57178755189083064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3.2814665082432435</v>
      </c>
      <c r="C12" s="69">
        <f>'Basic T2'!O12</f>
        <v>18.773938898947041</v>
      </c>
      <c r="D12" s="69">
        <f>'Basic T2'!Z12</f>
        <v>12.395260218007694</v>
      </c>
      <c r="E12" s="69">
        <f>'Basic T2'!AK12</f>
        <v>0.91541695369796361</v>
      </c>
      <c r="F12" s="69">
        <f>'Basic T2'!AV12</f>
        <v>0.42470024920604132</v>
      </c>
      <c r="G12" s="69">
        <f>'Basic T2'!BG12</f>
        <v>1.6290488388579563</v>
      </c>
      <c r="H12" s="69">
        <f>'Basic T2'!BR12</f>
        <v>1.4564104144359384</v>
      </c>
      <c r="I12" s="69">
        <f>'Basic T2'!CC12</f>
        <v>1.1138587782239626</v>
      </c>
      <c r="J12" s="69">
        <f>'Basic T2'!CN12</f>
        <v>0.18434476802011138</v>
      </c>
      <c r="K12" s="309">
        <f t="shared" si="12"/>
        <v>40.174445627639948</v>
      </c>
      <c r="L12" s="97"/>
      <c r="M12" s="97">
        <f t="shared" si="0"/>
        <v>27.096602275463823</v>
      </c>
      <c r="N12" s="97">
        <f t="shared" si="1"/>
        <v>22.790903834721078</v>
      </c>
      <c r="O12" s="97">
        <f t="shared" si="2"/>
        <v>7.0232091890982176</v>
      </c>
      <c r="P12" s="97">
        <f t="shared" si="3"/>
        <v>1.857717945290724</v>
      </c>
      <c r="Q12" s="97">
        <f t="shared" si="4"/>
        <v>0.85310058900360686</v>
      </c>
      <c r="R12" s="97">
        <f t="shared" si="5"/>
        <v>0.96825690760833361</v>
      </c>
      <c r="S12" s="97">
        <f t="shared" si="6"/>
        <v>0.80726963839191301</v>
      </c>
      <c r="T12" s="97">
        <f t="shared" si="7"/>
        <v>0.97746827575479578</v>
      </c>
      <c r="U12" s="97">
        <f t="shared" si="8"/>
        <v>0.60326864643670031</v>
      </c>
      <c r="V12" s="97">
        <f t="shared" si="9"/>
        <v>4.6541132998425558</v>
      </c>
      <c r="W12" s="97"/>
      <c r="X12" s="97">
        <f t="shared" si="10"/>
        <v>8.1680442803312765</v>
      </c>
      <c r="Y12" s="97">
        <f t="shared" si="11"/>
        <v>46.731046578600711</v>
      </c>
      <c r="Z12" s="97">
        <f t="shared" si="11"/>
        <v>30.853593682148478</v>
      </c>
      <c r="AA12" s="97">
        <f t="shared" si="11"/>
        <v>2.2786050669686366</v>
      </c>
      <c r="AB12" s="97">
        <f t="shared" si="11"/>
        <v>1.0571402854999157</v>
      </c>
      <c r="AC12" s="97">
        <f t="shared" si="11"/>
        <v>4.0549379422853162</v>
      </c>
      <c r="AD12" s="97">
        <f t="shared" si="11"/>
        <v>3.6252159592562756</v>
      </c>
      <c r="AE12" s="97">
        <f t="shared" si="11"/>
        <v>2.7725554412072082</v>
      </c>
      <c r="AF12" s="97">
        <f t="shared" si="11"/>
        <v>0.45886076370219409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0.89554917178548543</v>
      </c>
      <c r="C13" s="69">
        <f>'Basic T2'!O13</f>
        <v>11.022863348807254</v>
      </c>
      <c r="D13" s="69">
        <f>'Basic T2'!Z13</f>
        <v>21.777325838936541</v>
      </c>
      <c r="E13" s="69">
        <f>'Basic T2'!AK13</f>
        <v>2.1168339469221085</v>
      </c>
      <c r="F13" s="69">
        <f>'Basic T2'!AV13</f>
        <v>3.5521448901898061</v>
      </c>
      <c r="G13" s="69">
        <f>'Basic T2'!BG13</f>
        <v>7.8645969326485661</v>
      </c>
      <c r="H13" s="69">
        <f>'Basic T2'!BR13</f>
        <v>5.9580983458547268</v>
      </c>
      <c r="I13" s="69">
        <f>'Basic T2'!CC13</f>
        <v>3.7535772196109756</v>
      </c>
      <c r="J13" s="69">
        <f>'Basic T2'!CN13</f>
        <v>0.75066786127968366</v>
      </c>
      <c r="K13" s="309">
        <f t="shared" si="12"/>
        <v>57.691657556035146</v>
      </c>
      <c r="L13" s="97"/>
      <c r="M13" s="97">
        <f t="shared" si="0"/>
        <v>7.3949679708855172</v>
      </c>
      <c r="N13" s="97">
        <f t="shared" si="1"/>
        <v>13.381369776378024</v>
      </c>
      <c r="O13" s="97">
        <f t="shared" si="2"/>
        <v>12.339129010281358</v>
      </c>
      <c r="P13" s="97">
        <f t="shared" si="3"/>
        <v>4.2958352415387875</v>
      </c>
      <c r="Q13" s="97">
        <f t="shared" si="4"/>
        <v>7.1352369199503869</v>
      </c>
      <c r="R13" s="97">
        <f t="shared" si="5"/>
        <v>4.6744763717033457</v>
      </c>
      <c r="S13" s="97">
        <f t="shared" si="6"/>
        <v>3.30249759922543</v>
      </c>
      <c r="T13" s="97">
        <f t="shared" si="7"/>
        <v>3.2939567604932924</v>
      </c>
      <c r="U13" s="97">
        <f t="shared" si="8"/>
        <v>2.4565621767378971</v>
      </c>
      <c r="V13" s="97">
        <f t="shared" si="9"/>
        <v>6.6834403443958301</v>
      </c>
      <c r="W13" s="97"/>
      <c r="X13" s="97">
        <f t="shared" si="10"/>
        <v>1.5523027240388272</v>
      </c>
      <c r="Y13" s="97">
        <f t="shared" si="11"/>
        <v>19.106511783096007</v>
      </c>
      <c r="Z13" s="97">
        <f t="shared" si="11"/>
        <v>37.747790168421687</v>
      </c>
      <c r="AA13" s="97">
        <f t="shared" si="11"/>
        <v>3.6692201898793693</v>
      </c>
      <c r="AB13" s="97">
        <f t="shared" si="11"/>
        <v>6.1571205277637491</v>
      </c>
      <c r="AC13" s="97">
        <f t="shared" si="11"/>
        <v>13.63212163736115</v>
      </c>
      <c r="AD13" s="97">
        <f t="shared" si="11"/>
        <v>10.327486846894118</v>
      </c>
      <c r="AE13" s="97">
        <f t="shared" si="11"/>
        <v>6.5062738333790726</v>
      </c>
      <c r="AF13" s="97">
        <f t="shared" si="11"/>
        <v>1.30117228916602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0.34770249998181557</v>
      </c>
      <c r="C14" s="69">
        <f>'Basic T2'!O14</f>
        <v>1.8468898437848598</v>
      </c>
      <c r="D14" s="69">
        <f>'Basic T2'!Z14</f>
        <v>4.3923517092182101</v>
      </c>
      <c r="E14" s="69">
        <f>'Basic T2'!AK14</f>
        <v>0.84264083289861491</v>
      </c>
      <c r="F14" s="69">
        <f>'Basic T2'!AV14</f>
        <v>2.0303408435161434</v>
      </c>
      <c r="G14" s="69">
        <f>'Basic T2'!BG14</f>
        <v>2.7957356751007438</v>
      </c>
      <c r="H14" s="69">
        <f>'Basic T2'!BR14</f>
        <v>2.6328473490961226</v>
      </c>
      <c r="I14" s="69">
        <f>'Basic T2'!CC14</f>
        <v>2.0973286657266916</v>
      </c>
      <c r="J14" s="69">
        <f>'Basic T2'!CN14</f>
        <v>0.37038588645065856</v>
      </c>
      <c r="K14" s="309">
        <f t="shared" si="12"/>
        <v>17.35622330577386</v>
      </c>
      <c r="L14" s="97"/>
      <c r="M14" s="97">
        <f t="shared" si="0"/>
        <v>2.8711420118182525</v>
      </c>
      <c r="N14" s="97">
        <f t="shared" si="1"/>
        <v>2.2420595405998984</v>
      </c>
      <c r="O14" s="97">
        <f t="shared" si="2"/>
        <v>2.4887258793580131</v>
      </c>
      <c r="P14" s="97">
        <f t="shared" si="3"/>
        <v>1.7100284087888651</v>
      </c>
      <c r="Q14" s="97">
        <f t="shared" si="4"/>
        <v>4.0783705041844449</v>
      </c>
      <c r="R14" s="97">
        <f t="shared" si="5"/>
        <v>1.6616999531831576</v>
      </c>
      <c r="S14" s="97">
        <f t="shared" si="6"/>
        <v>1.4593535629646668</v>
      </c>
      <c r="T14" s="97">
        <f t="shared" si="7"/>
        <v>1.8405136042899413</v>
      </c>
      <c r="U14" s="97">
        <f t="shared" si="8"/>
        <v>1.2120886032087952</v>
      </c>
      <c r="V14" s="97">
        <f t="shared" si="9"/>
        <v>2.010676898223692</v>
      </c>
      <c r="W14" s="97"/>
      <c r="X14" s="97">
        <f t="shared" si="10"/>
        <v>2.0033304127064677</v>
      </c>
      <c r="Y14" s="97">
        <f t="shared" si="11"/>
        <v>10.641081364575776</v>
      </c>
      <c r="Z14" s="97">
        <f t="shared" si="11"/>
        <v>25.307070736736918</v>
      </c>
      <c r="AA14" s="97">
        <f t="shared" si="11"/>
        <v>4.8549780563049989</v>
      </c>
      <c r="AB14" s="97">
        <f t="shared" si="11"/>
        <v>11.698056701314243</v>
      </c>
      <c r="AC14" s="97">
        <f t="shared" si="11"/>
        <v>16.107972488292958</v>
      </c>
      <c r="AD14" s="97">
        <f t="shared" si="11"/>
        <v>15.169471507204326</v>
      </c>
      <c r="AE14" s="97">
        <f t="shared" si="11"/>
        <v>12.084015219076939</v>
      </c>
      <c r="AF14" s="97">
        <f t="shared" si="11"/>
        <v>2.1340235137873744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6.2579678054152682E-2</v>
      </c>
      <c r="C15" s="69">
        <f>'Basic T2'!O15</f>
        <v>1.3559852622223234</v>
      </c>
      <c r="D15" s="69">
        <f>'Basic T2'!Z15</f>
        <v>4.5829396193294309</v>
      </c>
      <c r="E15" s="69">
        <f>'Basic T2'!AK15</f>
        <v>2.1889324577487468</v>
      </c>
      <c r="F15" s="69">
        <f>'Basic T2'!AV15</f>
        <v>0.77516812674928948</v>
      </c>
      <c r="G15" s="69">
        <f>'Basic T2'!BG15</f>
        <v>2.691089018779238</v>
      </c>
      <c r="H15" s="69">
        <f>'Basic T2'!BR15</f>
        <v>2.158332188331523</v>
      </c>
      <c r="I15" s="69">
        <f>'Basic T2'!CC15</f>
        <v>0.71429753800696738</v>
      </c>
      <c r="J15" s="69">
        <f>'Basic T2'!CN15</f>
        <v>0.10771561949987252</v>
      </c>
      <c r="K15" s="309">
        <f t="shared" si="12"/>
        <v>14.637039508721543</v>
      </c>
      <c r="L15" s="97"/>
      <c r="M15" s="97">
        <f t="shared" si="0"/>
        <v>0.51674964303315407</v>
      </c>
      <c r="N15" s="97">
        <f t="shared" si="1"/>
        <v>1.6461185837960361</v>
      </c>
      <c r="O15" s="97">
        <f t="shared" si="2"/>
        <v>2.5967138310493811</v>
      </c>
      <c r="P15" s="97">
        <f t="shared" si="3"/>
        <v>4.44214965799166</v>
      </c>
      <c r="Q15" s="97">
        <f t="shared" si="4"/>
        <v>1.5570897044277849</v>
      </c>
      <c r="R15" s="97">
        <f t="shared" si="5"/>
        <v>1.5995011747153205</v>
      </c>
      <c r="S15" s="97">
        <f t="shared" si="6"/>
        <v>1.1963358871467709</v>
      </c>
      <c r="T15" s="97">
        <f t="shared" si="7"/>
        <v>0.62683276955885248</v>
      </c>
      <c r="U15" s="97">
        <f t="shared" si="8"/>
        <v>0.35249959450267382</v>
      </c>
      <c r="V15" s="97">
        <f t="shared" si="9"/>
        <v>1.6956659683436619</v>
      </c>
      <c r="W15" s="97"/>
      <c r="X15" s="97">
        <f t="shared" si="10"/>
        <v>0.42754327483275778</v>
      </c>
      <c r="Y15" s="97">
        <f t="shared" si="11"/>
        <v>9.2640677878498146</v>
      </c>
      <c r="Z15" s="97">
        <f t="shared" si="11"/>
        <v>31.310563974351961</v>
      </c>
      <c r="AA15" s="97">
        <f t="shared" si="11"/>
        <v>14.954748577705635</v>
      </c>
      <c r="AB15" s="97">
        <f t="shared" si="11"/>
        <v>5.2959351943226105</v>
      </c>
      <c r="AC15" s="97">
        <f t="shared" si="11"/>
        <v>18.385473491246241</v>
      </c>
      <c r="AD15" s="97">
        <f t="shared" si="11"/>
        <v>14.745688067901105</v>
      </c>
      <c r="AE15" s="97">
        <f t="shared" si="11"/>
        <v>4.8800683880189721</v>
      </c>
      <c r="AF15" s="97">
        <f t="shared" si="11"/>
        <v>0.73591124377091222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3.6771780171128178E-2</v>
      </c>
      <c r="C16" s="69">
        <f>'Basic T2'!O16</f>
        <v>0.47146040763272601</v>
      </c>
      <c r="D16" s="69">
        <f>'Basic T2'!Z16</f>
        <v>2.2568490604031584</v>
      </c>
      <c r="E16" s="69">
        <f>'Basic T2'!AK16</f>
        <v>0.56451119599658539</v>
      </c>
      <c r="F16" s="69">
        <f>'Basic T2'!AV16</f>
        <v>0.47258554638838002</v>
      </c>
      <c r="G16" s="69">
        <f>'Basic T2'!BG16</f>
        <v>1.5961310202946668</v>
      </c>
      <c r="H16" s="69">
        <f>'Basic T2'!BR16</f>
        <v>2.1906279392338881</v>
      </c>
      <c r="I16" s="69">
        <f>'Basic T2'!CC16</f>
        <v>1.2383152355062974</v>
      </c>
      <c r="J16" s="69">
        <f>'Basic T2'!CN16</f>
        <v>0.14402949584077962</v>
      </c>
      <c r="K16" s="309">
        <f t="shared" si="12"/>
        <v>8.9712816814676106</v>
      </c>
      <c r="L16" s="97"/>
      <c r="M16" s="97">
        <f t="shared" si="0"/>
        <v>0.303641771066337</v>
      </c>
      <c r="N16" s="97">
        <f t="shared" si="1"/>
        <v>0.57233641113205624</v>
      </c>
      <c r="O16" s="97">
        <f t="shared" si="2"/>
        <v>1.2787406460740509</v>
      </c>
      <c r="P16" s="97">
        <f t="shared" si="3"/>
        <v>1.1456010016899894</v>
      </c>
      <c r="Q16" s="97">
        <f t="shared" si="4"/>
        <v>0.94928837158022428</v>
      </c>
      <c r="R16" s="97">
        <f t="shared" si="5"/>
        <v>0.94869156097965468</v>
      </c>
      <c r="S16" s="97">
        <f t="shared" si="6"/>
        <v>1.2142370082141074</v>
      </c>
      <c r="T16" s="97">
        <f t="shared" si="7"/>
        <v>1.0866852079948843</v>
      </c>
      <c r="U16" s="97">
        <f t="shared" si="8"/>
        <v>0.47133683226284045</v>
      </c>
      <c r="V16" s="97">
        <f t="shared" si="9"/>
        <v>1.0393014947199684</v>
      </c>
      <c r="W16" s="97"/>
      <c r="X16" s="97">
        <f t="shared" si="10"/>
        <v>0.40988324162298162</v>
      </c>
      <c r="Y16" s="97">
        <f t="shared" si="11"/>
        <v>5.2552179763415907</v>
      </c>
      <c r="Z16" s="97">
        <f t="shared" si="11"/>
        <v>25.156372751791256</v>
      </c>
      <c r="AA16" s="97">
        <f t="shared" si="11"/>
        <v>6.2924252747823335</v>
      </c>
      <c r="AB16" s="97">
        <f t="shared" si="11"/>
        <v>5.2677595372422843</v>
      </c>
      <c r="AC16" s="97">
        <f t="shared" si="11"/>
        <v>17.791560637226095</v>
      </c>
      <c r="AD16" s="97">
        <f t="shared" si="11"/>
        <v>24.418227149852726</v>
      </c>
      <c r="AE16" s="97">
        <f t="shared" si="11"/>
        <v>13.803102828265242</v>
      </c>
      <c r="AF16" s="97">
        <f t="shared" si="11"/>
        <v>1.6054506028754842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0.24278665599523544</v>
      </c>
      <c r="C17" s="69">
        <f>'Basic T2'!O17</f>
        <v>3.428181456494551</v>
      </c>
      <c r="D17" s="69">
        <f>'Basic T2'!Z17</f>
        <v>7.5080459742132062</v>
      </c>
      <c r="E17" s="69">
        <f>'Basic T2'!AK17</f>
        <v>0.92614931793449828</v>
      </c>
      <c r="F17" s="69">
        <f>'Basic T2'!AV17</f>
        <v>1.0513187639936177</v>
      </c>
      <c r="G17" s="69">
        <f>'Basic T2'!BG17</f>
        <v>2.7372444861406295</v>
      </c>
      <c r="H17" s="69">
        <f>'Basic T2'!BR17</f>
        <v>1.5176254764750925</v>
      </c>
      <c r="I17" s="69">
        <f>'Basic T2'!CC17</f>
        <v>1.1309797148786964</v>
      </c>
      <c r="J17" s="69">
        <f>'Basic T2'!CN17</f>
        <v>0.38484479628219503</v>
      </c>
      <c r="K17" s="309">
        <f t="shared" si="12"/>
        <v>18.927176642407719</v>
      </c>
      <c r="L17" s="97"/>
      <c r="M17" s="97">
        <f t="shared" si="0"/>
        <v>2.004802864440844</v>
      </c>
      <c r="N17" s="97">
        <f t="shared" si="1"/>
        <v>4.1616921373555469</v>
      </c>
      <c r="O17" s="97">
        <f t="shared" si="2"/>
        <v>4.2540920118530208</v>
      </c>
      <c r="P17" s="97">
        <f t="shared" si="3"/>
        <v>1.8794978626901837</v>
      </c>
      <c r="Q17" s="97">
        <f t="shared" si="4"/>
        <v>2.1117968696043357</v>
      </c>
      <c r="R17" s="97">
        <f t="shared" si="5"/>
        <v>1.6269345757469855</v>
      </c>
      <c r="S17" s="97">
        <f t="shared" si="6"/>
        <v>0.84120036321141745</v>
      </c>
      <c r="T17" s="97">
        <f t="shared" si="7"/>
        <v>0.99249277684809767</v>
      </c>
      <c r="U17" s="97">
        <f t="shared" si="8"/>
        <v>1.259405416464215</v>
      </c>
      <c r="V17" s="97">
        <f t="shared" si="9"/>
        <v>2.1926680795140556</v>
      </c>
      <c r="W17" s="97"/>
      <c r="X17" s="97">
        <f t="shared" si="10"/>
        <v>1.2827410056038375</v>
      </c>
      <c r="Y17" s="97">
        <f t="shared" si="11"/>
        <v>18.112481968459367</v>
      </c>
      <c r="Z17" s="97">
        <f t="shared" si="11"/>
        <v>39.668071556910824</v>
      </c>
      <c r="AA17" s="97">
        <f t="shared" si="11"/>
        <v>4.8932248873262658</v>
      </c>
      <c r="AB17" s="97">
        <f t="shared" si="11"/>
        <v>5.5545461632035567</v>
      </c>
      <c r="AC17" s="97">
        <f t="shared" si="11"/>
        <v>14.46197992365979</v>
      </c>
      <c r="AD17" s="97">
        <f t="shared" si="11"/>
        <v>8.0182348648595685</v>
      </c>
      <c r="AE17" s="97">
        <f t="shared" si="11"/>
        <v>5.9754274831707015</v>
      </c>
      <c r="AF17" s="97">
        <f t="shared" si="11"/>
        <v>2.0332921468061023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0.60196365861237766</v>
      </c>
      <c r="C18" s="69">
        <f>'Basic T2'!O18</f>
        <v>6.22491725845516</v>
      </c>
      <c r="D18" s="69">
        <f>'Basic T2'!Z18</f>
        <v>14.488424911847982</v>
      </c>
      <c r="E18" s="69">
        <f>'Basic T2'!AK18</f>
        <v>4.0354958149108553</v>
      </c>
      <c r="F18" s="69">
        <f>'Basic T2'!AV18</f>
        <v>3.5731123525652335</v>
      </c>
      <c r="G18" s="69">
        <f>'Basic T2'!BG18</f>
        <v>9.6987884808915048</v>
      </c>
      <c r="H18" s="69">
        <f>'Basic T2'!BR18</f>
        <v>9.1592792588209093</v>
      </c>
      <c r="I18" s="69">
        <f>'Basic T2'!CC18</f>
        <v>5.330407737769173</v>
      </c>
      <c r="J18" s="69">
        <f>'Basic T2'!CN18</f>
        <v>0.94780169420941218</v>
      </c>
      <c r="K18" s="309">
        <f t="shared" si="12"/>
        <v>54.060191168082603</v>
      </c>
      <c r="L18" s="97"/>
      <c r="M18" s="97">
        <f t="shared" si="0"/>
        <v>4.9706952061610341</v>
      </c>
      <c r="N18" s="97">
        <f t="shared" si="1"/>
        <v>7.5568313810004009</v>
      </c>
      <c r="O18" s="97">
        <f t="shared" si="2"/>
        <v>8.2092055500877201</v>
      </c>
      <c r="P18" s="97">
        <f t="shared" si="3"/>
        <v>8.1895063918370887</v>
      </c>
      <c r="Q18" s="97">
        <f t="shared" si="4"/>
        <v>7.1773545182702083</v>
      </c>
      <c r="R18" s="97">
        <f t="shared" si="5"/>
        <v>5.7646638443564617</v>
      </c>
      <c r="S18" s="97">
        <f t="shared" si="6"/>
        <v>5.0768711771829595</v>
      </c>
      <c r="T18" s="97">
        <f t="shared" si="7"/>
        <v>4.6777065121442387</v>
      </c>
      <c r="U18" s="97">
        <f t="shared" si="8"/>
        <v>3.1016830653623124</v>
      </c>
      <c r="V18" s="97">
        <f t="shared" si="9"/>
        <v>6.2627436614657954</v>
      </c>
      <c r="W18" s="97"/>
      <c r="X18" s="97">
        <f t="shared" si="10"/>
        <v>1.1135063446978335</v>
      </c>
      <c r="Y18" s="97">
        <f t="shared" si="11"/>
        <v>11.514789577973932</v>
      </c>
      <c r="Z18" s="97">
        <f t="shared" si="11"/>
        <v>26.800543244105317</v>
      </c>
      <c r="AA18" s="97">
        <f t="shared" si="11"/>
        <v>7.4648197272625101</v>
      </c>
      <c r="AB18" s="97">
        <f t="shared" si="11"/>
        <v>6.609507431181294</v>
      </c>
      <c r="AC18" s="97">
        <f t="shared" si="11"/>
        <v>17.94072176092806</v>
      </c>
      <c r="AD18" s="97">
        <f t="shared" si="11"/>
        <v>16.942743007221537</v>
      </c>
      <c r="AE18" s="97">
        <f t="shared" si="11"/>
        <v>9.8601348285950401</v>
      </c>
      <c r="AF18" s="97">
        <f t="shared" si="11"/>
        <v>1.7532340780344835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0.35694069266275741</v>
      </c>
      <c r="C19" s="69">
        <f>'Basic T2'!O19</f>
        <v>4.0793626958538365</v>
      </c>
      <c r="D19" s="69">
        <f>'Basic T2'!Z19</f>
        <v>14.258940897429028</v>
      </c>
      <c r="E19" s="69">
        <f>'Basic T2'!AK19</f>
        <v>5.9093951945255601</v>
      </c>
      <c r="F19" s="69">
        <f>'Basic T2'!AV19</f>
        <v>4.8832918879930309</v>
      </c>
      <c r="G19" s="69">
        <f>'Basic T2'!BG19</f>
        <v>14.166490561987345</v>
      </c>
      <c r="H19" s="69">
        <f>'Basic T2'!BR19</f>
        <v>17.29925186370037</v>
      </c>
      <c r="I19" s="69">
        <f>'Basic T2'!CC19</f>
        <v>9.0353267511712403</v>
      </c>
      <c r="J19" s="69">
        <f>'Basic T2'!CN19</f>
        <v>1.8283505985667747</v>
      </c>
      <c r="K19" s="309">
        <f t="shared" si="12"/>
        <v>71.817351143889937</v>
      </c>
      <c r="L19" s="97"/>
      <c r="M19" s="97">
        <f t="shared" si="0"/>
        <v>2.9474260854757937</v>
      </c>
      <c r="N19" s="97">
        <f t="shared" si="1"/>
        <v>4.9522033393518594</v>
      </c>
      <c r="O19" s="97">
        <f t="shared" si="2"/>
        <v>8.0791788938924061</v>
      </c>
      <c r="P19" s="97">
        <f t="shared" si="3"/>
        <v>11.992337977068997</v>
      </c>
      <c r="Q19" s="97">
        <f t="shared" si="4"/>
        <v>9.8091281879665324</v>
      </c>
      <c r="R19" s="97">
        <f t="shared" si="5"/>
        <v>8.4201295971142684</v>
      </c>
      <c r="S19" s="97">
        <f t="shared" si="6"/>
        <v>9.5887537318034575</v>
      </c>
      <c r="T19" s="97">
        <f t="shared" si="7"/>
        <v>7.9289631980372492</v>
      </c>
      <c r="U19" s="97">
        <f t="shared" si="8"/>
        <v>5.9832812325260951</v>
      </c>
      <c r="V19" s="97">
        <f t="shared" si="9"/>
        <v>8.3198681125864855</v>
      </c>
      <c r="W19" s="97"/>
      <c r="X19" s="97">
        <f t="shared" si="10"/>
        <v>0.49701177637087657</v>
      </c>
      <c r="Y19" s="97">
        <f t="shared" si="11"/>
        <v>5.6801909717898305</v>
      </c>
      <c r="Z19" s="97">
        <f t="shared" si="11"/>
        <v>19.854451146298157</v>
      </c>
      <c r="AA19" s="97">
        <f t="shared" si="11"/>
        <v>8.2283669620253299</v>
      </c>
      <c r="AB19" s="97">
        <f t="shared" si="11"/>
        <v>6.7995989969180188</v>
      </c>
      <c r="AC19" s="97">
        <f t="shared" si="11"/>
        <v>19.725721342192106</v>
      </c>
      <c r="AD19" s="97">
        <f t="shared" si="11"/>
        <v>24.087844494626911</v>
      </c>
      <c r="AE19" s="97">
        <f t="shared" si="11"/>
        <v>12.580980232852749</v>
      </c>
      <c r="AF19" s="97">
        <f t="shared" si="11"/>
        <v>2.5458340769260284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3.6814090210740176E-2</v>
      </c>
      <c r="C20" s="69">
        <f>'Basic T2'!O20</f>
        <v>0.78949457318518601</v>
      </c>
      <c r="D20" s="69">
        <f>'Basic T2'!Z20</f>
        <v>2.8368548404222214</v>
      </c>
      <c r="E20" s="69">
        <f>'Basic T2'!AK20</f>
        <v>1.4932242718679418</v>
      </c>
      <c r="F20" s="69">
        <f>'Basic T2'!AV20</f>
        <v>1.1297649625619135</v>
      </c>
      <c r="G20" s="69">
        <f>'Basic T2'!BG20</f>
        <v>3.50371609451788</v>
      </c>
      <c r="H20" s="69">
        <f>'Basic T2'!BR20</f>
        <v>4.3800625581844175</v>
      </c>
      <c r="I20" s="69">
        <f>'Basic T2'!CC20</f>
        <v>3.8013990464592626</v>
      </c>
      <c r="J20" s="69">
        <f>'Basic T2'!CN20</f>
        <v>0.84309034590608445</v>
      </c>
      <c r="K20" s="309">
        <f t="shared" si="12"/>
        <v>18.814420783315647</v>
      </c>
      <c r="L20" s="97"/>
      <c r="M20" s="97">
        <f t="shared" si="0"/>
        <v>0.30399114483344553</v>
      </c>
      <c r="N20" s="97">
        <f t="shared" si="1"/>
        <v>0.95841874165825214</v>
      </c>
      <c r="O20" s="97">
        <f t="shared" si="2"/>
        <v>1.6073744829048442</v>
      </c>
      <c r="P20" s="97">
        <f t="shared" si="3"/>
        <v>3.0303016729008618</v>
      </c>
      <c r="Q20" s="97">
        <f t="shared" si="4"/>
        <v>2.2693727088670053</v>
      </c>
      <c r="R20" s="97">
        <f t="shared" si="5"/>
        <v>2.0825019053411187</v>
      </c>
      <c r="S20" s="97">
        <f t="shared" si="6"/>
        <v>2.4278125742797076</v>
      </c>
      <c r="T20" s="97">
        <f t="shared" si="7"/>
        <v>3.3359228692556377</v>
      </c>
      <c r="U20" s="97">
        <f t="shared" si="8"/>
        <v>2.7590149547565432</v>
      </c>
      <c r="V20" s="97">
        <f t="shared" si="9"/>
        <v>2.1796055833118793</v>
      </c>
      <c r="W20" s="97"/>
      <c r="X20" s="97">
        <f t="shared" si="10"/>
        <v>0.19566953792904629</v>
      </c>
      <c r="Y20" s="97">
        <f t="shared" si="11"/>
        <v>4.1962204538621686</v>
      </c>
      <c r="Z20" s="97">
        <f t="shared" si="11"/>
        <v>15.078087564289531</v>
      </c>
      <c r="AA20" s="97">
        <f t="shared" si="11"/>
        <v>7.9365944296946473</v>
      </c>
      <c r="AB20" s="97">
        <f t="shared" si="11"/>
        <v>6.0047820529440505</v>
      </c>
      <c r="AC20" s="97">
        <f t="shared" si="11"/>
        <v>18.622503104772292</v>
      </c>
      <c r="AD20" s="97">
        <f t="shared" si="11"/>
        <v>23.280347604793622</v>
      </c>
      <c r="AE20" s="97">
        <f t="shared" si="11"/>
        <v>20.204709410083396</v>
      </c>
      <c r="AF20" s="97">
        <f t="shared" si="11"/>
        <v>4.4810858416312476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2.2952461788771989E-2</v>
      </c>
      <c r="C21" s="69">
        <f>'Basic T2'!O21</f>
        <v>9.0710938443836056E-2</v>
      </c>
      <c r="D21" s="69">
        <f>'Basic T2'!Z21</f>
        <v>1.0832490841419959</v>
      </c>
      <c r="E21" s="69">
        <f>'Basic T2'!AK21</f>
        <v>0.43638889592995611</v>
      </c>
      <c r="F21" s="69">
        <f>'Basic T2'!AV21</f>
        <v>0.71113859044143379</v>
      </c>
      <c r="G21" s="69">
        <f>'Basic T2'!BG21</f>
        <v>0.92462359873343214</v>
      </c>
      <c r="H21" s="69">
        <f>'Basic T2'!BR21</f>
        <v>1.904178408197023</v>
      </c>
      <c r="I21" s="69">
        <f>'Basic T2'!CC21</f>
        <v>1.5546608762365015</v>
      </c>
      <c r="J21" s="69">
        <f>'Basic T2'!CN21</f>
        <v>0.64835747548177725</v>
      </c>
      <c r="K21" s="309">
        <f t="shared" si="12"/>
        <v>7.3762603293947278</v>
      </c>
      <c r="L21" s="97"/>
      <c r="M21" s="97">
        <f t="shared" si="0"/>
        <v>0.18952920188909445</v>
      </c>
      <c r="N21" s="97">
        <f t="shared" si="1"/>
        <v>0.11011990003582692</v>
      </c>
      <c r="O21" s="97">
        <f t="shared" si="2"/>
        <v>0.61377371576077477</v>
      </c>
      <c r="P21" s="97">
        <f t="shared" si="3"/>
        <v>0.88559369565943935</v>
      </c>
      <c r="Q21" s="97">
        <f t="shared" si="4"/>
        <v>1.4284727911107429</v>
      </c>
      <c r="R21" s="97">
        <f t="shared" si="5"/>
        <v>0.54956804550988936</v>
      </c>
      <c r="S21" s="97">
        <f t="shared" si="6"/>
        <v>1.0554617021289596</v>
      </c>
      <c r="T21" s="97">
        <f t="shared" si="7"/>
        <v>1.3642947524293623</v>
      </c>
      <c r="U21" s="97">
        <f t="shared" si="8"/>
        <v>2.1217512210508547</v>
      </c>
      <c r="V21" s="97">
        <f t="shared" si="9"/>
        <v>0.85452209148887648</v>
      </c>
      <c r="W21" s="97"/>
      <c r="X21" s="97">
        <f t="shared" si="10"/>
        <v>0.31116664493666801</v>
      </c>
      <c r="Y21" s="97">
        <f t="shared" si="11"/>
        <v>1.2297686685805937</v>
      </c>
      <c r="Z21" s="97">
        <f t="shared" si="11"/>
        <v>14.685613519159565</v>
      </c>
      <c r="AA21" s="97">
        <f t="shared" si="11"/>
        <v>5.916126552515057</v>
      </c>
      <c r="AB21" s="97">
        <f t="shared" si="11"/>
        <v>9.6409096030344088</v>
      </c>
      <c r="AC21" s="97">
        <f t="shared" si="11"/>
        <v>12.535126980927796</v>
      </c>
      <c r="AD21" s="97">
        <f t="shared" si="11"/>
        <v>25.814956674031507</v>
      </c>
      <c r="AE21" s="97">
        <f t="shared" si="11"/>
        <v>21.076545658795531</v>
      </c>
      <c r="AF21" s="97">
        <f t="shared" si="11"/>
        <v>8.7897856980188678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2.1651908083234295E-2</v>
      </c>
      <c r="C22" s="69">
        <f>'Basic T2'!O22</f>
        <v>0.4174885916219469</v>
      </c>
      <c r="D22" s="69">
        <f>'Basic T2'!Z22</f>
        <v>1.4368733301876817</v>
      </c>
      <c r="E22" s="69">
        <f>'Basic T2'!AK22</f>
        <v>0.53806464047351976</v>
      </c>
      <c r="F22" s="69">
        <f>'Basic T2'!AV22</f>
        <v>2.2064498818025613</v>
      </c>
      <c r="G22" s="69">
        <f>'Basic T2'!BG22</f>
        <v>10.972323769404078</v>
      </c>
      <c r="H22" s="69">
        <f>'Basic T2'!BR22</f>
        <v>7.9183620020203254</v>
      </c>
      <c r="I22" s="69">
        <f>'Basic T2'!CC22</f>
        <v>3.4885542839238619</v>
      </c>
      <c r="J22" s="69">
        <f>'Basic T2'!CN22</f>
        <v>0.99463142722100373</v>
      </c>
      <c r="K22" s="309">
        <f t="shared" si="12"/>
        <v>27.994399834738214</v>
      </c>
      <c r="L22" s="97"/>
      <c r="M22" s="97">
        <f t="shared" si="0"/>
        <v>0.17878992223827092</v>
      </c>
      <c r="N22" s="97">
        <f t="shared" si="1"/>
        <v>0.50681651809799966</v>
      </c>
      <c r="O22" s="97">
        <f t="shared" si="2"/>
        <v>0.81413877552030089</v>
      </c>
      <c r="P22" s="97">
        <f t="shared" si="3"/>
        <v>1.0919312060980926</v>
      </c>
      <c r="Q22" s="97">
        <f t="shared" si="4"/>
        <v>4.4321228850033085</v>
      </c>
      <c r="R22" s="97">
        <f t="shared" si="5"/>
        <v>6.5216143487070504</v>
      </c>
      <c r="S22" s="97">
        <f t="shared" si="6"/>
        <v>4.389046635939434</v>
      </c>
      <c r="T22" s="97">
        <f t="shared" si="7"/>
        <v>3.0613855252110138</v>
      </c>
      <c r="U22" s="97">
        <f t="shared" si="8"/>
        <v>3.2549334665009706</v>
      </c>
      <c r="V22" s="97">
        <f t="shared" si="9"/>
        <v>3.2430841684676963</v>
      </c>
      <c r="W22" s="97"/>
      <c r="X22" s="97">
        <f t="shared" si="10"/>
        <v>7.7343712353377447E-2</v>
      </c>
      <c r="Y22" s="97">
        <f t="shared" si="11"/>
        <v>1.4913289589580194</v>
      </c>
      <c r="Z22" s="97">
        <f t="shared" si="11"/>
        <v>5.1327170386580949</v>
      </c>
      <c r="AA22" s="97">
        <f t="shared" si="11"/>
        <v>1.9220438503769459</v>
      </c>
      <c r="AB22" s="97">
        <f t="shared" si="11"/>
        <v>7.8817545467239496</v>
      </c>
      <c r="AC22" s="97">
        <f t="shared" si="11"/>
        <v>39.194709778305494</v>
      </c>
      <c r="AD22" s="97">
        <f t="shared" si="11"/>
        <v>28.285521564189565</v>
      </c>
      <c r="AE22" s="97">
        <f t="shared" si="11"/>
        <v>12.461614839104069</v>
      </c>
      <c r="AF22" s="97">
        <f t="shared" si="11"/>
        <v>3.5529657113304749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7.8608416299670719E-3</v>
      </c>
      <c r="C23" s="69">
        <f>'Basic T2'!O23</f>
        <v>0.23214702908593896</v>
      </c>
      <c r="D23" s="69">
        <f>'Basic T2'!Z23</f>
        <v>0.8923826558414989</v>
      </c>
      <c r="E23" s="69">
        <f>'Basic T2'!AK23</f>
        <v>0.63619154722542615</v>
      </c>
      <c r="F23" s="69">
        <f>'Basic T2'!AV23</f>
        <v>0.92522550829643035</v>
      </c>
      <c r="G23" s="69">
        <f>'Basic T2'!BG23</f>
        <v>8.2144645784138977</v>
      </c>
      <c r="H23" s="69">
        <f>'Basic T2'!BR23</f>
        <v>9.4864183902723092</v>
      </c>
      <c r="I23" s="69">
        <f>'Basic T2'!CC23</f>
        <v>4.4298684583820656</v>
      </c>
      <c r="J23" s="69">
        <f>'Basic T2'!CN23</f>
        <v>1.6568051797860479</v>
      </c>
      <c r="K23" s="309">
        <f t="shared" si="12"/>
        <v>26.481364188933583</v>
      </c>
      <c r="L23" s="97"/>
      <c r="M23" s="97">
        <f t="shared" si="0"/>
        <v>6.4910642440674696E-2</v>
      </c>
      <c r="N23" s="97">
        <f t="shared" si="1"/>
        <v>0.28181835702632302</v>
      </c>
      <c r="O23" s="97">
        <f t="shared" si="2"/>
        <v>0.50562795443315456</v>
      </c>
      <c r="P23" s="97">
        <f t="shared" si="3"/>
        <v>1.2910668184029441</v>
      </c>
      <c r="Q23" s="97">
        <f t="shared" si="4"/>
        <v>1.8585118034765173</v>
      </c>
      <c r="R23" s="97">
        <f t="shared" si="5"/>
        <v>4.8824270216043253</v>
      </c>
      <c r="S23" s="97">
        <f t="shared" si="6"/>
        <v>5.2582002076080103</v>
      </c>
      <c r="T23" s="97">
        <f t="shared" si="7"/>
        <v>3.8874370508077392</v>
      </c>
      <c r="U23" s="97">
        <f t="shared" si="8"/>
        <v>5.4218984837682029</v>
      </c>
      <c r="V23" s="97">
        <f t="shared" si="9"/>
        <v>3.0678026129350311</v>
      </c>
      <c r="W23" s="97"/>
      <c r="X23" s="97">
        <f t="shared" si="10"/>
        <v>2.9684428543345492E-2</v>
      </c>
      <c r="Y23" s="97">
        <f t="shared" si="11"/>
        <v>0.87664301366676556</v>
      </c>
      <c r="Z23" s="97">
        <f t="shared" si="11"/>
        <v>3.3698515283227772</v>
      </c>
      <c r="AA23" s="97">
        <f t="shared" si="11"/>
        <v>2.4024122876996161</v>
      </c>
      <c r="AB23" s="97">
        <f t="shared" si="11"/>
        <v>3.4938740379662048</v>
      </c>
      <c r="AC23" s="97">
        <f t="shared" si="11"/>
        <v>31.019793843727573</v>
      </c>
      <c r="AD23" s="97">
        <f t="shared" si="11"/>
        <v>35.822997344814397</v>
      </c>
      <c r="AE23" s="97">
        <f t="shared" si="11"/>
        <v>16.728248691331707</v>
      </c>
      <c r="AF23" s="97">
        <f t="shared" si="11"/>
        <v>6.2564948239276053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5.3848676788078725E-2</v>
      </c>
      <c r="C24" s="69">
        <f>'Basic T2'!O24</f>
        <v>0.5024433985879847</v>
      </c>
      <c r="D24" s="69">
        <f>'Basic T2'!Z24</f>
        <v>1.4233116364101017</v>
      </c>
      <c r="E24" s="69">
        <f>'Basic T2'!AK24</f>
        <v>0.59782803771429827</v>
      </c>
      <c r="F24" s="69">
        <f>'Basic T2'!AV24</f>
        <v>0.66174750884333289</v>
      </c>
      <c r="G24" s="69">
        <f>'Basic T2'!BG24</f>
        <v>3.8674949256481961</v>
      </c>
      <c r="H24" s="69">
        <f>'Basic T2'!BR24</f>
        <v>4.2728878764429226</v>
      </c>
      <c r="I24" s="69">
        <f>'Basic T2'!CC24</f>
        <v>3.5347480696267208</v>
      </c>
      <c r="J24" s="69">
        <f>'Basic T2'!CN24</f>
        <v>1.1649475946356405</v>
      </c>
      <c r="K24" s="309">
        <f t="shared" si="12"/>
        <v>16.079257724697275</v>
      </c>
      <c r="L24" s="97"/>
      <c r="M24" s="97">
        <f t="shared" si="0"/>
        <v>0.44465368588135246</v>
      </c>
      <c r="N24" s="97">
        <f t="shared" si="1"/>
        <v>0.60994867626054972</v>
      </c>
      <c r="O24" s="97">
        <f t="shared" si="2"/>
        <v>0.80645465992423926</v>
      </c>
      <c r="P24" s="97">
        <f t="shared" si="3"/>
        <v>1.213213136782505</v>
      </c>
      <c r="Q24" s="97">
        <f t="shared" si="4"/>
        <v>1.3292603209470553</v>
      </c>
      <c r="R24" s="97">
        <f t="shared" si="5"/>
        <v>2.2987209392225987</v>
      </c>
      <c r="S24" s="97">
        <f t="shared" si="6"/>
        <v>2.3684070209297388</v>
      </c>
      <c r="T24" s="97">
        <f t="shared" si="7"/>
        <v>3.1019229442665566</v>
      </c>
      <c r="U24" s="97">
        <f t="shared" si="8"/>
        <v>3.8122934875421155</v>
      </c>
      <c r="V24" s="97">
        <f t="shared" si="9"/>
        <v>1.8627434942530634</v>
      </c>
      <c r="W24" s="97"/>
      <c r="X24" s="97">
        <f t="shared" si="10"/>
        <v>0.33489529000688084</v>
      </c>
      <c r="Y24" s="97">
        <f t="shared" ref="Y24:AG32" si="13">IF($K24&gt;0,C24/$K24*100,0)</f>
        <v>3.124792245952039</v>
      </c>
      <c r="Z24" s="97">
        <f t="shared" si="13"/>
        <v>8.8518491386821676</v>
      </c>
      <c r="AA24" s="97">
        <f t="shared" si="13"/>
        <v>3.7180076838749319</v>
      </c>
      <c r="AB24" s="97">
        <f t="shared" si="13"/>
        <v>4.1155351831130105</v>
      </c>
      <c r="AC24" s="97">
        <f t="shared" si="13"/>
        <v>24.05269566460046</v>
      </c>
      <c r="AD24" s="97">
        <f t="shared" si="13"/>
        <v>26.573912487762978</v>
      </c>
      <c r="AE24" s="97">
        <f t="shared" si="13"/>
        <v>21.98327889351167</v>
      </c>
      <c r="AF24" s="97">
        <f t="shared" si="13"/>
        <v>7.2450334124958689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4.2203356965292288E-2</v>
      </c>
      <c r="C25" s="69">
        <f>'Basic T2'!O25</f>
        <v>2.1984488160772773</v>
      </c>
      <c r="D25" s="69">
        <f>'Basic T2'!Z25</f>
        <v>7.997496185916436</v>
      </c>
      <c r="E25" s="69">
        <f>'Basic T2'!AK25</f>
        <v>6.7718065509442251</v>
      </c>
      <c r="F25" s="69">
        <f>'Basic T2'!AV25</f>
        <v>3.9578504420202796</v>
      </c>
      <c r="G25" s="69">
        <f>'Basic T2'!BG25</f>
        <v>21.414084501863808</v>
      </c>
      <c r="H25" s="69">
        <f>'Basic T2'!BR25</f>
        <v>16.13702000100961</v>
      </c>
      <c r="I25" s="69">
        <f>'Basic T2'!CC25</f>
        <v>2.7149776480128405</v>
      </c>
      <c r="J25" s="69">
        <f>'Basic T2'!CN25</f>
        <v>0.48815646370443494</v>
      </c>
      <c r="K25" s="309">
        <f t="shared" si="12"/>
        <v>61.7220439665142</v>
      </c>
      <c r="L25" s="97"/>
      <c r="M25" s="97">
        <f t="shared" si="0"/>
        <v>0.34849283864553837</v>
      </c>
      <c r="N25" s="97">
        <f t="shared" si="1"/>
        <v>2.6688398115317082</v>
      </c>
      <c r="O25" s="97">
        <f t="shared" si="2"/>
        <v>4.5314166636942312</v>
      </c>
      <c r="P25" s="97">
        <f t="shared" si="3"/>
        <v>13.742488055204952</v>
      </c>
      <c r="Q25" s="97">
        <f t="shared" si="4"/>
        <v>7.9501826278364636</v>
      </c>
      <c r="R25" s="97">
        <f t="shared" si="5"/>
        <v>12.727878222223213</v>
      </c>
      <c r="S25" s="97">
        <f t="shared" si="6"/>
        <v>8.9445434966786941</v>
      </c>
      <c r="T25" s="97">
        <f t="shared" si="7"/>
        <v>2.3825323031950143</v>
      </c>
      <c r="U25" s="97">
        <f t="shared" si="8"/>
        <v>1.5974930684019899</v>
      </c>
      <c r="V25" s="97">
        <f t="shared" si="9"/>
        <v>7.1503509564394694</v>
      </c>
      <c r="W25" s="97"/>
      <c r="X25" s="97">
        <f t="shared" si="10"/>
        <v>6.8376473384758121E-2</v>
      </c>
      <c r="Y25" s="97">
        <f t="shared" si="13"/>
        <v>3.5618535531162778</v>
      </c>
      <c r="Z25" s="97">
        <f t="shared" si="13"/>
        <v>12.957276966160233</v>
      </c>
      <c r="AA25" s="97">
        <f t="shared" si="13"/>
        <v>10.97145544081156</v>
      </c>
      <c r="AB25" s="97">
        <f t="shared" si="13"/>
        <v>6.4123774711147208</v>
      </c>
      <c r="AC25" s="97">
        <f t="shared" si="13"/>
        <v>34.694386520124802</v>
      </c>
      <c r="AD25" s="97">
        <f t="shared" si="13"/>
        <v>26.144662366924145</v>
      </c>
      <c r="AE25" s="97">
        <f t="shared" si="13"/>
        <v>4.3987163637772362</v>
      </c>
      <c r="AF25" s="97">
        <f t="shared" si="13"/>
        <v>0.79089484458627524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1.8651377395958242E-2</v>
      </c>
      <c r="C26" s="69">
        <f>'Basic T2'!O26</f>
        <v>0.38379316537880287</v>
      </c>
      <c r="D26" s="69">
        <f>'Basic T2'!Z26</f>
        <v>2.3502898286683731</v>
      </c>
      <c r="E26" s="69">
        <f>'Basic T2'!AK26</f>
        <v>1.3639065953560954</v>
      </c>
      <c r="F26" s="69">
        <f>'Basic T2'!AV26</f>
        <v>1.7425783707143556</v>
      </c>
      <c r="G26" s="69">
        <f>'Basic T2'!BG26</f>
        <v>4.8949433791837</v>
      </c>
      <c r="H26" s="69">
        <f>'Basic T2'!BR26</f>
        <v>5.018198380654507</v>
      </c>
      <c r="I26" s="69">
        <f>'Basic T2'!CC26</f>
        <v>3.2298317622613104</v>
      </c>
      <c r="J26" s="69">
        <f>'Basic T2'!CN26</f>
        <v>0.8599259107862206</v>
      </c>
      <c r="K26" s="309">
        <f t="shared" si="12"/>
        <v>19.86211877039932</v>
      </c>
      <c r="L26" s="97"/>
      <c r="M26" s="97">
        <f t="shared" si="0"/>
        <v>0.15401313830821944</v>
      </c>
      <c r="N26" s="97">
        <f t="shared" si="1"/>
        <v>0.46591145159538599</v>
      </c>
      <c r="O26" s="97">
        <f t="shared" si="2"/>
        <v>1.3316845980988139</v>
      </c>
      <c r="P26" s="97">
        <f t="shared" si="3"/>
        <v>2.7678685080693723</v>
      </c>
      <c r="Q26" s="97">
        <f t="shared" si="4"/>
        <v>3.5003385027922316</v>
      </c>
      <c r="R26" s="97">
        <f t="shared" si="5"/>
        <v>2.9094049399826245</v>
      </c>
      <c r="S26" s="97">
        <f t="shared" si="6"/>
        <v>2.781523087157268</v>
      </c>
      <c r="T26" s="97">
        <f t="shared" si="7"/>
        <v>2.8343432267684205</v>
      </c>
      <c r="U26" s="97">
        <f t="shared" si="8"/>
        <v>2.8141093767264089</v>
      </c>
      <c r="V26" s="97">
        <f t="shared" si="9"/>
        <v>2.3009788856618103</v>
      </c>
      <c r="W26" s="97"/>
      <c r="X26" s="97">
        <f t="shared" si="10"/>
        <v>9.3904268782012038E-2</v>
      </c>
      <c r="Y26" s="97">
        <f t="shared" si="13"/>
        <v>1.9322871331872862</v>
      </c>
      <c r="Z26" s="97">
        <f t="shared" si="13"/>
        <v>11.833026757301591</v>
      </c>
      <c r="AA26" s="97">
        <f t="shared" si="13"/>
        <v>6.8668736257318965</v>
      </c>
      <c r="AB26" s="97">
        <f t="shared" si="13"/>
        <v>8.7733760474302205</v>
      </c>
      <c r="AC26" s="97">
        <f t="shared" si="13"/>
        <v>24.644618410391718</v>
      </c>
      <c r="AD26" s="97">
        <f t="shared" si="13"/>
        <v>25.265171549236577</v>
      </c>
      <c r="AE26" s="97">
        <f t="shared" si="13"/>
        <v>16.261264971765023</v>
      </c>
      <c r="AF26" s="97">
        <f t="shared" si="13"/>
        <v>4.329477236173692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2.091587819578777E-3</v>
      </c>
      <c r="C27" s="69">
        <f>'Basic T2'!O27</f>
        <v>3.131472366261398E-2</v>
      </c>
      <c r="D27" s="69">
        <f>'Basic T2'!Z27</f>
        <v>0.14519915938525932</v>
      </c>
      <c r="E27" s="69">
        <f>'Basic T2'!AK27</f>
        <v>4.3408515823036654E-2</v>
      </c>
      <c r="F27" s="69">
        <f>'Basic T2'!AV27</f>
        <v>3.9804295947570033E-2</v>
      </c>
      <c r="G27" s="69">
        <f>'Basic T2'!BG27</f>
        <v>0.13985885954851196</v>
      </c>
      <c r="H27" s="69">
        <f>'Basic T2'!BR27</f>
        <v>0.24410121796646622</v>
      </c>
      <c r="I27" s="69">
        <f>'Basic T2'!CC27</f>
        <v>0.21008260443589155</v>
      </c>
      <c r="J27" s="69">
        <f>'Basic T2'!CN27</f>
        <v>4.6128470639059595E-2</v>
      </c>
      <c r="K27" s="309">
        <f t="shared" si="12"/>
        <v>0.90198943522798802</v>
      </c>
      <c r="L27" s="97"/>
      <c r="M27" s="97">
        <f t="shared" si="0"/>
        <v>1.7271217953606977E-2</v>
      </c>
      <c r="N27" s="97">
        <f t="shared" si="1"/>
        <v>3.8014977008662153E-2</v>
      </c>
      <c r="O27" s="97">
        <f t="shared" si="2"/>
        <v>8.227048504898575E-2</v>
      </c>
      <c r="P27" s="97">
        <f t="shared" si="3"/>
        <v>8.8091856390829393E-2</v>
      </c>
      <c r="Q27" s="97">
        <f t="shared" si="4"/>
        <v>7.9955376483124618E-2</v>
      </c>
      <c r="R27" s="97">
        <f t="shared" si="5"/>
        <v>8.3127837310885092E-2</v>
      </c>
      <c r="S27" s="97">
        <f t="shared" si="6"/>
        <v>0.13530217856560267</v>
      </c>
      <c r="T27" s="97">
        <f t="shared" si="7"/>
        <v>0.18435827336339253</v>
      </c>
      <c r="U27" s="97">
        <f t="shared" si="8"/>
        <v>0.15095551852919759</v>
      </c>
      <c r="V27" s="97">
        <f t="shared" si="9"/>
        <v>0.10449331561961528</v>
      </c>
      <c r="W27" s="97"/>
      <c r="X27" s="97">
        <f t="shared" si="10"/>
        <v>0.23188606627638653</v>
      </c>
      <c r="Y27" s="97">
        <f t="shared" si="13"/>
        <v>3.4717395170708216</v>
      </c>
      <c r="Z27" s="97">
        <f t="shared" si="13"/>
        <v>16.097656326601939</v>
      </c>
      <c r="AA27" s="97">
        <f t="shared" si="13"/>
        <v>4.8125304053106408</v>
      </c>
      <c r="AB27" s="97">
        <f t="shared" si="13"/>
        <v>4.4129448076638562</v>
      </c>
      <c r="AC27" s="97">
        <f t="shared" si="13"/>
        <v>15.505598412376202</v>
      </c>
      <c r="AD27" s="97">
        <f t="shared" si="13"/>
        <v>27.06253625961449</v>
      </c>
      <c r="AE27" s="97">
        <f t="shared" si="13"/>
        <v>23.291027170710795</v>
      </c>
      <c r="AF27" s="97">
        <f t="shared" si="13"/>
        <v>5.1140810343748759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0.11748348320703424</v>
      </c>
      <c r="C28" s="69">
        <f>'Basic T2'!O28</f>
        <v>1.6154722512357718</v>
      </c>
      <c r="D28" s="69">
        <f>'Basic T2'!Z28</f>
        <v>7.2906780101893407</v>
      </c>
      <c r="E28" s="69">
        <f>'Basic T2'!AK28</f>
        <v>2.3291949858648522</v>
      </c>
      <c r="F28" s="69">
        <f>'Basic T2'!AV28</f>
        <v>1.9099043087117862</v>
      </c>
      <c r="G28" s="69">
        <f>'Basic T2'!BG28</f>
        <v>13.691384005560712</v>
      </c>
      <c r="H28" s="69">
        <f>'Basic T2'!BR28</f>
        <v>14.229255550170601</v>
      </c>
      <c r="I28" s="69">
        <f>'Basic T2'!CC28</f>
        <v>9.6904359669920961</v>
      </c>
      <c r="J28" s="69">
        <f>'Basic T2'!CN28</f>
        <v>2.9148056322026998</v>
      </c>
      <c r="K28" s="309">
        <f t="shared" si="12"/>
        <v>53.788614194134894</v>
      </c>
      <c r="L28" s="97"/>
      <c r="M28" s="97">
        <f t="shared" si="0"/>
        <v>0.97011601684802717</v>
      </c>
      <c r="N28" s="97">
        <f t="shared" si="1"/>
        <v>1.9611266939640368</v>
      </c>
      <c r="O28" s="97">
        <f t="shared" si="2"/>
        <v>4.1309303633278756</v>
      </c>
      <c r="P28" s="97">
        <f t="shared" si="3"/>
        <v>4.7267939553039717</v>
      </c>
      <c r="Q28" s="97">
        <f t="shared" si="4"/>
        <v>3.8364481625535483</v>
      </c>
      <c r="R28" s="97">
        <f t="shared" si="5"/>
        <v>8.1377407612874713</v>
      </c>
      <c r="S28" s="97">
        <f t="shared" si="6"/>
        <v>7.8870940970448551</v>
      </c>
      <c r="T28" s="97">
        <f t="shared" si="7"/>
        <v>8.5038551754928804</v>
      </c>
      <c r="U28" s="97">
        <f t="shared" si="8"/>
        <v>9.5387076468216154</v>
      </c>
      <c r="V28" s="97">
        <f t="shared" si="9"/>
        <v>6.231282119517064</v>
      </c>
      <c r="W28" s="97"/>
      <c r="X28" s="97">
        <f t="shared" si="10"/>
        <v>0.21841701067629404</v>
      </c>
      <c r="Y28" s="97">
        <f t="shared" si="13"/>
        <v>3.0033721363506007</v>
      </c>
      <c r="Z28" s="97">
        <f t="shared" si="13"/>
        <v>13.554314643384725</v>
      </c>
      <c r="AA28" s="97">
        <f t="shared" si="13"/>
        <v>4.3302751349166151</v>
      </c>
      <c r="AB28" s="97">
        <f t="shared" si="13"/>
        <v>3.5507594633662118</v>
      </c>
      <c r="AC28" s="97">
        <f t="shared" si="13"/>
        <v>25.454056050125235</v>
      </c>
      <c r="AD28" s="97">
        <f t="shared" si="13"/>
        <v>26.454028911795536</v>
      </c>
      <c r="AE28" s="97">
        <f t="shared" si="13"/>
        <v>18.015775479950442</v>
      </c>
      <c r="AF28" s="97">
        <f t="shared" si="13"/>
        <v>5.4190011694343481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4.3733085816600348E-2</v>
      </c>
      <c r="C29" s="69">
        <f>'Basic T2'!O29</f>
        <v>0.50372605540087689</v>
      </c>
      <c r="D29" s="69">
        <f>'Basic T2'!Z29</f>
        <v>2.2368573552912605</v>
      </c>
      <c r="E29" s="69">
        <f>'Basic T2'!AK29</f>
        <v>0.79617234159938977</v>
      </c>
      <c r="F29" s="69">
        <f>'Basic T2'!AV29</f>
        <v>0.82564722204781216</v>
      </c>
      <c r="G29" s="69">
        <f>'Basic T2'!BG29</f>
        <v>3.1321434486853565</v>
      </c>
      <c r="H29" s="69">
        <f>'Basic T2'!BR29</f>
        <v>3.4878437142097534</v>
      </c>
      <c r="I29" s="69">
        <f>'Basic T2'!CC29</f>
        <v>1.7212411726009533</v>
      </c>
      <c r="J29" s="69">
        <f>'Basic T2'!CN29</f>
        <v>0.52774776044783833</v>
      </c>
      <c r="K29" s="309">
        <f t="shared" si="12"/>
        <v>13.275112156099841</v>
      </c>
      <c r="L29" s="97"/>
      <c r="M29" s="97">
        <f t="shared" si="0"/>
        <v>0.36112452456068345</v>
      </c>
      <c r="N29" s="97">
        <f t="shared" si="1"/>
        <v>0.61150577667687289</v>
      </c>
      <c r="O29" s="97">
        <f t="shared" si="2"/>
        <v>1.2674132576547548</v>
      </c>
      <c r="P29" s="97">
        <f t="shared" si="3"/>
        <v>1.6157267358425296</v>
      </c>
      <c r="Q29" s="97">
        <f t="shared" si="4"/>
        <v>1.6584876810290341</v>
      </c>
      <c r="R29" s="97">
        <f t="shared" si="5"/>
        <v>1.8616504658852777</v>
      </c>
      <c r="S29" s="97">
        <f t="shared" si="6"/>
        <v>1.9332670969865975</v>
      </c>
      <c r="T29" s="97">
        <f t="shared" si="7"/>
        <v>1.5104775165690945</v>
      </c>
      <c r="U29" s="97">
        <f t="shared" si="8"/>
        <v>1.7270556714179919</v>
      </c>
      <c r="V29" s="97">
        <f t="shared" si="9"/>
        <v>1.5378899466405744</v>
      </c>
      <c r="W29" s="97"/>
      <c r="X29" s="97">
        <f>IF($K29&gt;0,B29/$K29*100,0)</f>
        <v>0.32943665787791659</v>
      </c>
      <c r="Y29" s="97">
        <f t="shared" si="13"/>
        <v>3.7945144980897023</v>
      </c>
      <c r="Z29" s="97">
        <f t="shared" si="13"/>
        <v>16.85000720889154</v>
      </c>
      <c r="AA29" s="97">
        <f t="shared" si="13"/>
        <v>5.997481092719454</v>
      </c>
      <c r="AB29" s="97">
        <f t="shared" si="13"/>
        <v>6.2195122145799111</v>
      </c>
      <c r="AC29" s="97">
        <f t="shared" si="13"/>
        <v>23.594101592928194</v>
      </c>
      <c r="AD29" s="97">
        <f t="shared" si="13"/>
        <v>26.273553648336662</v>
      </c>
      <c r="AE29" s="97">
        <f t="shared" si="13"/>
        <v>12.965925653668037</v>
      </c>
      <c r="AF29" s="97">
        <f t="shared" si="13"/>
        <v>3.9754674329085886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4.1774001514102634E-2</v>
      </c>
      <c r="C30" s="69">
        <f>'Basic T2'!O30</f>
        <v>0.18909648711382709</v>
      </c>
      <c r="D30" s="69">
        <f>'Basic T2'!Z30</f>
        <v>0.74137093358445161</v>
      </c>
      <c r="E30" s="69">
        <f>'Basic T2'!AK30</f>
        <v>0.30674927560117016</v>
      </c>
      <c r="F30" s="69">
        <f>'Basic T2'!AV30</f>
        <v>0.67007778280866925</v>
      </c>
      <c r="G30" s="69">
        <f>'Basic T2'!BG30</f>
        <v>3.7650689294540274</v>
      </c>
      <c r="H30" s="69">
        <f>'Basic T2'!BR30</f>
        <v>6.0402365453074687</v>
      </c>
      <c r="I30" s="69">
        <f>'Basic T2'!CC30</f>
        <v>4.5101899733609754</v>
      </c>
      <c r="J30" s="69">
        <f>'Basic T2'!CN30</f>
        <v>1.1884001085143883</v>
      </c>
      <c r="K30" s="309">
        <f t="shared" si="12"/>
        <v>17.452964037259079</v>
      </c>
      <c r="L30" s="97"/>
      <c r="M30" s="97">
        <f t="shared" si="0"/>
        <v>0.34494745006196975</v>
      </c>
      <c r="N30" s="97">
        <f t="shared" si="1"/>
        <v>0.22955650790663437</v>
      </c>
      <c r="O30" s="97">
        <f t="shared" si="2"/>
        <v>0.42006404558705918</v>
      </c>
      <c r="P30" s="97">
        <f t="shared" si="3"/>
        <v>0.62250718832245222</v>
      </c>
      <c r="Q30" s="97">
        <f t="shared" si="4"/>
        <v>1.3459934442255916</v>
      </c>
      <c r="R30" s="97">
        <f t="shared" si="5"/>
        <v>2.2378420533549437</v>
      </c>
      <c r="S30" s="97">
        <f t="shared" si="6"/>
        <v>3.3480257511207583</v>
      </c>
      <c r="T30" s="97">
        <f t="shared" si="7"/>
        <v>3.957923304799142</v>
      </c>
      <c r="U30" s="97">
        <f t="shared" si="8"/>
        <v>3.8890418892197083</v>
      </c>
      <c r="V30" s="97">
        <f t="shared" si="9"/>
        <v>2.0218840802521627</v>
      </c>
      <c r="W30" s="97"/>
      <c r="X30" s="97">
        <f t="shared" si="10"/>
        <v>0.23935190277664195</v>
      </c>
      <c r="Y30" s="97">
        <f t="shared" si="13"/>
        <v>1.0834634547469335</v>
      </c>
      <c r="Z30" s="97">
        <f t="shared" si="13"/>
        <v>4.2478225016779501</v>
      </c>
      <c r="AA30" s="97">
        <f t="shared" si="13"/>
        <v>1.7575769648428379</v>
      </c>
      <c r="AB30" s="97">
        <f t="shared" si="13"/>
        <v>3.8393351489074767</v>
      </c>
      <c r="AC30" s="97">
        <f t="shared" si="13"/>
        <v>21.572661935338044</v>
      </c>
      <c r="AD30" s="97">
        <f t="shared" si="13"/>
        <v>34.608657488851755</v>
      </c>
      <c r="AE30" s="97">
        <f t="shared" si="13"/>
        <v>25.841971390833642</v>
      </c>
      <c r="AF30" s="97">
        <f t="shared" si="13"/>
        <v>6.8091592120247206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8.05637789105286E-2</v>
      </c>
      <c r="C31" s="69">
        <f>'Basic T2'!O31</f>
        <v>0.48806369748503031</v>
      </c>
      <c r="D31" s="69">
        <f>'Basic T2'!Z31</f>
        <v>1.6489026721255722</v>
      </c>
      <c r="E31" s="69">
        <f>'Basic T2'!AK31</f>
        <v>0.83326076963727191</v>
      </c>
      <c r="F31" s="69">
        <f>'Basic T2'!AV31</f>
        <v>1.2289453704279203</v>
      </c>
      <c r="G31" s="69">
        <f>'Basic T2'!BG31</f>
        <v>6.0804680635738544</v>
      </c>
      <c r="H31" s="69">
        <f>'Basic T2'!BR31</f>
        <v>11.119362457993772</v>
      </c>
      <c r="I31" s="69">
        <f>'Basic T2'!CC31</f>
        <v>8.6766527070102146</v>
      </c>
      <c r="J31" s="69">
        <f>'Basic T2'!CN31</f>
        <v>3.1444942256899409</v>
      </c>
      <c r="K31" s="309">
        <f t="shared" si="12"/>
        <v>33.3007137428541</v>
      </c>
      <c r="L31" s="97"/>
      <c r="M31" s="97">
        <f t="shared" si="0"/>
        <v>0.66525276715857162</v>
      </c>
      <c r="N31" s="97">
        <f t="shared" si="1"/>
        <v>0.59249222310101346</v>
      </c>
      <c r="O31" s="97">
        <f t="shared" si="2"/>
        <v>0.93427553719096401</v>
      </c>
      <c r="P31" s="97">
        <f t="shared" si="3"/>
        <v>1.6909928078223699</v>
      </c>
      <c r="Q31" s="97">
        <f t="shared" si="4"/>
        <v>2.4685976081372196</v>
      </c>
      <c r="R31" s="97">
        <f t="shared" si="5"/>
        <v>3.6140446275230458</v>
      </c>
      <c r="S31" s="97">
        <f t="shared" si="6"/>
        <v>6.1633201888972602</v>
      </c>
      <c r="T31" s="97">
        <f t="shared" si="7"/>
        <v>7.6142083059825367</v>
      </c>
      <c r="U31" s="97">
        <f t="shared" si="8"/>
        <v>10.290364058789221</v>
      </c>
      <c r="V31" s="97">
        <f t="shared" si="9"/>
        <v>3.8578079250018931</v>
      </c>
      <c r="W31" s="97"/>
      <c r="X31" s="97">
        <f t="shared" si="10"/>
        <v>0.24192808458292142</v>
      </c>
      <c r="Y31" s="97">
        <f t="shared" si="13"/>
        <v>1.4656253354021951</v>
      </c>
      <c r="Z31" s="97">
        <f t="shared" si="13"/>
        <v>4.9515535458437592</v>
      </c>
      <c r="AA31" s="97">
        <f t="shared" si="13"/>
        <v>2.5022309613891647</v>
      </c>
      <c r="AB31" s="97">
        <f t="shared" si="13"/>
        <v>3.6904475379049075</v>
      </c>
      <c r="AC31" s="97">
        <f t="shared" si="13"/>
        <v>18.259272490454183</v>
      </c>
      <c r="AD31" s="97">
        <f t="shared" si="13"/>
        <v>33.390763164587852</v>
      </c>
      <c r="AE31" s="97">
        <f t="shared" si="13"/>
        <v>26.055455669841642</v>
      </c>
      <c r="AF31" s="97">
        <f t="shared" si="13"/>
        <v>9.4427232099933853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5.8832455268717683E-4</v>
      </c>
      <c r="C32" s="69">
        <f>'Basic T2'!O32</f>
        <v>0.11847539958996547</v>
      </c>
      <c r="D32" s="69">
        <f>'Basic T2'!Z32</f>
        <v>0.45296624901372978</v>
      </c>
      <c r="E32" s="69">
        <f>'Basic T2'!AK32</f>
        <v>0.34595507793896413</v>
      </c>
      <c r="F32" s="69">
        <f>'Basic T2'!AV32</f>
        <v>0.45453471996253542</v>
      </c>
      <c r="G32" s="69">
        <f>'Basic T2'!BG32</f>
        <v>2.0726627629443657</v>
      </c>
      <c r="H32" s="69">
        <f>'Basic T2'!BR32</f>
        <v>3.435014207220783</v>
      </c>
      <c r="I32" s="69">
        <f>'Basic T2'!CC32</f>
        <v>3.9890840587213674</v>
      </c>
      <c r="J32" s="69">
        <f>'Basic T2'!CN32</f>
        <v>1.4446192673552252</v>
      </c>
      <c r="K32" s="309">
        <f t="shared" si="12"/>
        <v>12.313900067299624</v>
      </c>
      <c r="L32" s="97"/>
      <c r="M32" s="97">
        <f t="shared" si="0"/>
        <v>4.8580707354496317E-3</v>
      </c>
      <c r="N32" s="97">
        <f t="shared" si="1"/>
        <v>0.14382498277899997</v>
      </c>
      <c r="O32" s="97">
        <f t="shared" si="2"/>
        <v>0.25665267743252823</v>
      </c>
      <c r="P32" s="97">
        <f t="shared" si="3"/>
        <v>0.70207019211894062</v>
      </c>
      <c r="Q32" s="97">
        <f t="shared" si="4"/>
        <v>0.91302945559258819</v>
      </c>
      <c r="R32" s="97">
        <f t="shared" si="5"/>
        <v>1.2319274839975769</v>
      </c>
      <c r="S32" s="97">
        <f t="shared" si="6"/>
        <v>1.9039843779256203</v>
      </c>
      <c r="T32" s="97">
        <f t="shared" si="7"/>
        <v>3.5006261053457428</v>
      </c>
      <c r="U32" s="97">
        <f t="shared" si="8"/>
        <v>4.7275196328798845</v>
      </c>
      <c r="V32" s="97">
        <f t="shared" si="9"/>
        <v>1.4265358284551399</v>
      </c>
      <c r="W32" s="97"/>
      <c r="X32" s="97">
        <f t="shared" si="10"/>
        <v>4.7777271983026042E-3</v>
      </c>
      <c r="Y32" s="97">
        <f t="shared" si="13"/>
        <v>0.9621273434286246</v>
      </c>
      <c r="Z32" s="97">
        <f t="shared" si="13"/>
        <v>3.6784954119987674</v>
      </c>
      <c r="AA32" s="97">
        <f t="shared" si="13"/>
        <v>2.8094679674855469</v>
      </c>
      <c r="AB32" s="97">
        <f t="shared" si="13"/>
        <v>3.6912328139610491</v>
      </c>
      <c r="AC32" s="97">
        <f t="shared" si="13"/>
        <v>16.831895269707921</v>
      </c>
      <c r="AD32" s="97">
        <f t="shared" si="13"/>
        <v>27.895420528405051</v>
      </c>
      <c r="AE32" s="97">
        <f t="shared" si="13"/>
        <v>32.394968587690947</v>
      </c>
      <c r="AF32" s="97">
        <f t="shared" si="13"/>
        <v>11.731614350123785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4.7499677535327682E-2</v>
      </c>
      <c r="C33" s="69">
        <f>'Basic T2'!O33</f>
        <v>1.5030424156213824</v>
      </c>
      <c r="D33" s="69">
        <f>'Basic T2'!Z33</f>
        <v>6.1334825113896683</v>
      </c>
      <c r="E33" s="69">
        <f>'Basic T2'!AK33</f>
        <v>3.1405601855775771</v>
      </c>
      <c r="F33" s="69">
        <f>'Basic T2'!AV33</f>
        <v>2.8626895427327121</v>
      </c>
      <c r="G33" s="69">
        <f>'Basic T2'!BG33</f>
        <v>13.585086177319107</v>
      </c>
      <c r="H33" s="69">
        <f>'Basic T2'!BR33</f>
        <v>24.257312628478427</v>
      </c>
      <c r="I33" s="69">
        <f>'Basic T2'!CC33</f>
        <v>22.068518227311049</v>
      </c>
      <c r="J33" s="69">
        <f>'Basic T2'!CN33</f>
        <v>6.6841067749174652</v>
      </c>
      <c r="K33" s="309">
        <f t="shared" ref="K33" si="14">SUM(B33:J33)</f>
        <v>80.282298140882716</v>
      </c>
      <c r="L33" s="97"/>
      <c r="M33" s="97">
        <f t="shared" si="0"/>
        <v>0.39222703238150836</v>
      </c>
      <c r="N33" s="97">
        <f t="shared" si="1"/>
        <v>1.8246408139665919</v>
      </c>
      <c r="O33" s="97">
        <f t="shared" si="2"/>
        <v>3.4752582824024736</v>
      </c>
      <c r="P33" s="97">
        <f t="shared" si="3"/>
        <v>6.3733525924384571</v>
      </c>
      <c r="Q33" s="97">
        <f t="shared" si="4"/>
        <v>5.7503195244298988</v>
      </c>
      <c r="R33" s="97">
        <f t="shared" si="5"/>
        <v>8.0745605766277819</v>
      </c>
      <c r="S33" s="97">
        <f t="shared" si="6"/>
        <v>13.445517691890075</v>
      </c>
      <c r="T33" s="97">
        <f t="shared" si="7"/>
        <v>19.366257986948948</v>
      </c>
      <c r="U33" s="97">
        <f t="shared" si="8"/>
        <v>21.873753673892857</v>
      </c>
      <c r="V33" s="97">
        <f t="shared" si="9"/>
        <v>9.3005119468865018</v>
      </c>
      <c r="W33" s="97"/>
      <c r="X33" s="97">
        <f t="shared" ref="X33" si="15">IF($K33&gt;0,B33/$K33*100,0)</f>
        <v>5.9165816917663809E-2</v>
      </c>
      <c r="Y33" s="97">
        <f t="shared" ref="Y33" si="16">IF($K33&gt;0,C33/$K33*100,0)</f>
        <v>1.8721965494607307</v>
      </c>
      <c r="Z33" s="97">
        <f t="shared" ref="Z33" si="17">IF($K33&gt;0,D33/$K33*100,0)</f>
        <v>7.6398940406842586</v>
      </c>
      <c r="AA33" s="97">
        <f t="shared" ref="AA33" si="18">IF($K33&gt;0,E33/$K33*100,0)</f>
        <v>3.911896219097255</v>
      </c>
      <c r="AB33" s="97">
        <f t="shared" ref="AB33" si="19">IF($K33&gt;0,F33/$K33*100,0)</f>
        <v>3.5657792676900524</v>
      </c>
      <c r="AC33" s="97">
        <f t="shared" ref="AC33" si="20">IF($K33&gt;0,G33/$K33*100,0)</f>
        <v>16.921645857072292</v>
      </c>
      <c r="AD33" s="97">
        <f t="shared" ref="AD33" si="21">IF($K33&gt;0,H33/$K33*100,0)</f>
        <v>30.215020235109225</v>
      </c>
      <c r="AE33" s="97">
        <f t="shared" ref="AE33" si="22">IF($K33&gt;0,I33/$K33*100,0)</f>
        <v>27.488647856821807</v>
      </c>
      <c r="AF33" s="97">
        <f>IF($K33&gt;0,J33/$K33*100,0)</f>
        <v>8.3257541571467186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12.110250853165589</v>
      </c>
      <c r="C35" s="310">
        <f t="shared" ref="C35:K35" si="24">SUM(C8:C33)</f>
        <v>82.374701043429695</v>
      </c>
      <c r="D35" s="310">
        <f t="shared" si="24"/>
        <v>176.48997608170703</v>
      </c>
      <c r="E35" s="310">
        <f t="shared" si="24"/>
        <v>49.276423044656831</v>
      </c>
      <c r="F35" s="310">
        <f t="shared" si="24"/>
        <v>49.783138668568625</v>
      </c>
      <c r="G35" s="310">
        <f t="shared" si="24"/>
        <v>168.24551687235856</v>
      </c>
      <c r="H35" s="310">
        <f t="shared" si="24"/>
        <v>180.41189029939471</v>
      </c>
      <c r="I35" s="310">
        <f t="shared" si="24"/>
        <v>113.95344543165319</v>
      </c>
      <c r="J35" s="310">
        <f t="shared" si="24"/>
        <v>30.557657705065942</v>
      </c>
      <c r="K35" s="310">
        <f t="shared" si="24"/>
        <v>863.2030000000002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1.4029435547797664</v>
      </c>
      <c r="Y35" s="98">
        <f t="shared" ref="Y35:AG35" si="26">IF($K35&gt;0,C35/$K35*100,0)</f>
        <v>9.542911811408171</v>
      </c>
      <c r="Z35" s="98">
        <f t="shared" si="26"/>
        <v>20.445940999012631</v>
      </c>
      <c r="AA35" s="98">
        <f t="shared" si="26"/>
        <v>5.7085555824825471</v>
      </c>
      <c r="AB35" s="98">
        <f t="shared" si="26"/>
        <v>5.7672573738238411</v>
      </c>
      <c r="AC35" s="98">
        <f t="shared" si="26"/>
        <v>19.490840146797282</v>
      </c>
      <c r="AD35" s="98">
        <f t="shared" si="26"/>
        <v>20.90028536733476</v>
      </c>
      <c r="AE35" s="98">
        <f t="shared" si="26"/>
        <v>13.201233711149424</v>
      </c>
      <c r="AF35" s="98">
        <f t="shared" si="26"/>
        <v>3.5400314532115775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automation\Data\Results\Workbooks\LSIPs\ES_LSIP\[ES_LSIP_MainTables.Main.xlsm]Manager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automation\Data\Results\Workbooks\LSIPs\ES_LSIP\[ES_LSIP_MainTables.Main.xlsm]Manager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automation\Data\Results\Workbooks\LSIPs\ES_LSIP\[ES_LSIP_MainTables.Main.xlsm]Manager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automation\Data\Results\Workbooks\LSIPs\ES_LSIP\[ES_LSIP_MainTables.Main.xlsm]Manager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automation\Data\Results\Workbooks\LSIPs\ES_LSIP\[ES_LSIP_MainTables.Main.xlsm]Manager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automation\Data\Results\Workbooks\LSIPs\ES_LSIP\[ES_LSIP_MainTables.Main.xlsm]Manager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automation\Data\Results\Workbooks\LSIPs\ES_LSIP\[ES_LSIP_MainTables.Main.xlsm]Manager</v>
      </c>
      <c r="Y79" s="91" t="str">
        <f ca="1">CELL("filename")</f>
        <v>M:\IE\Projects\Nuffield via NFER AI and automation\Data\Results\Workbooks\LSIPs\ES_LSIP\[ES_LSIP_MainTables.Main.xlsm]Manager</v>
      </c>
      <c r="AW79" s="91" t="str">
        <f ca="1">CELL("filename")</f>
        <v>M:\IE\Projects\Nuffield via NFER AI and automation\Data\Results\Workbooks\LSIPs\ES_LSIP\[ES_LSIP_MainTables.Main.xlsm]Manager</v>
      </c>
      <c r="BU79" s="91" t="str">
        <f ca="1">CELL("filename")</f>
        <v>M:\IE\Projects\Nuffield via NFER AI and automation\Data\Results\Workbooks\LSIPs\ES_LSIP\[ES_LSIP_MainTables.Main.xlsm]Manager</v>
      </c>
      <c r="CS79" s="91" t="str">
        <f ca="1">CELL("filename")</f>
        <v>M:\IE\Projects\Nuffield via NFER AI and automation\Data\Results\Workbooks\LSIPs\ES_LSIP\[ES_LSIP_MainTables.Main.xlsm]Manager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automation\Data\Results\Workbooks\LSIPs\ES_LSIP\[ES_LSIP_MainTables.Main.xlsm]Manager</v>
      </c>
      <c r="Y96" s="91" t="str">
        <f ca="1">CELL("filename")</f>
        <v>M:\IE\Projects\Nuffield via NFER AI and automation\Data\Results\Workbooks\LSIPs\ES_LSIP\[ES_LSIP_MainTables.Main.xlsm]Manager</v>
      </c>
      <c r="AW96" s="91" t="str">
        <f ca="1">CELL("filename")</f>
        <v>M:\IE\Projects\Nuffield via NFER AI and automation\Data\Results\Workbooks\LSIPs\ES_LSIP\[ES_LSIP_MainTables.Main.xlsm]Manager</v>
      </c>
      <c r="BU96" s="91" t="str">
        <f ca="1">CELL("filename")</f>
        <v>M:\IE\Projects\Nuffield via NFER AI and automation\Data\Results\Workbooks\LSIPs\ES_LSIP\[ES_LSIP_MainTables.Main.xlsm]Manager</v>
      </c>
      <c r="CS96" s="91" t="str">
        <f ca="1">CELL("filename")</f>
        <v>M:\IE\Projects\Nuffield via NFER AI and automation\Data\Results\Workbooks\LSIPs\ES_LSIP\[ES_LSIP_MainTables.Main.xlsm]Manager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381F421-DCA4-4177-8A95-994089234F25}"/>
</file>

<file path=customXml/itemProps2.xml><?xml version="1.0" encoding="utf-8"?>
<ds:datastoreItem xmlns:ds="http://schemas.openxmlformats.org/officeDocument/2006/customXml" ds:itemID="{BBDAE7C7-E567-438B-B203-D51080ED31A0}"/>
</file>

<file path=customXml/itemProps3.xml><?xml version="1.0" encoding="utf-8"?>
<ds:datastoreItem xmlns:ds="http://schemas.openxmlformats.org/officeDocument/2006/customXml" ds:itemID="{EC9F3657-5C4F-43F3-987B-C6D31D79F1D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